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S:\La Quinta Affordable - La Quinta - Red Tail\3.3 CDLAC\Application\"/>
    </mc:Choice>
  </mc:AlternateContent>
  <xr:revisionPtr revIDLastSave="0" documentId="13_ncr:1_{1E5C83E2-74F1-4A8D-9767-E2BBD8CD6906}"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5720" tabRatio="889"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57" i="3" l="1"/>
  <c r="AG455" i="3"/>
  <c r="W872" i="3" l="1"/>
  <c r="W875" i="3"/>
  <c r="W874" i="3"/>
  <c r="AC897" i="3"/>
  <c r="AI66" i="7"/>
  <c r="AK66" i="7"/>
  <c r="AM66" i="7"/>
  <c r="AO66" i="7"/>
  <c r="AQ66" i="7"/>
  <c r="AS66" i="7"/>
  <c r="AU66" i="7"/>
  <c r="AW66" i="7"/>
  <c r="AY66" i="7"/>
  <c r="BA66" i="7"/>
  <c r="BC66" i="7"/>
  <c r="BE66" i="7"/>
  <c r="BG66" i="7"/>
  <c r="BI66" i="7"/>
  <c r="BK66" i="7"/>
  <c r="BM66" i="7"/>
  <c r="BO66" i="7"/>
  <c r="BQ66" i="7"/>
  <c r="BS66" i="7"/>
  <c r="BU66" i="7"/>
  <c r="BW66" i="7"/>
  <c r="BY66" i="7"/>
  <c r="CA66" i="7"/>
  <c r="CC66" i="7"/>
  <c r="CE66" i="7"/>
  <c r="CG66" i="7"/>
  <c r="CI66" i="7"/>
  <c r="CK66" i="7"/>
  <c r="CM66" i="7"/>
  <c r="CO66" i="7"/>
  <c r="CQ66" i="7"/>
  <c r="CS66" i="7"/>
  <c r="CU66" i="7"/>
  <c r="CW66" i="7"/>
  <c r="CY66" i="7"/>
  <c r="DA66" i="7"/>
  <c r="DC66" i="7"/>
  <c r="DE66" i="7"/>
  <c r="DG66" i="7"/>
  <c r="DI66" i="7"/>
  <c r="DK66" i="7"/>
  <c r="DM66" i="7"/>
  <c r="DO66" i="7"/>
  <c r="DQ66" i="7"/>
  <c r="DS66" i="7"/>
  <c r="DU66" i="7"/>
  <c r="DW66" i="7"/>
  <c r="DY66" i="7"/>
  <c r="EA66" i="7"/>
  <c r="EC66" i="7"/>
  <c r="EE66" i="7"/>
  <c r="EG66" i="7"/>
  <c r="EI66" i="7"/>
  <c r="EK66" i="7"/>
  <c r="EM66" i="7"/>
  <c r="EO66" i="7"/>
  <c r="EQ66" i="7"/>
  <c r="ES66" i="7"/>
  <c r="EU66" i="7"/>
  <c r="EW66" i="7"/>
  <c r="EY66" i="7"/>
  <c r="FA66" i="7"/>
  <c r="FC66" i="7"/>
  <c r="FE66" i="7"/>
  <c r="FG66" i="7"/>
  <c r="FI66" i="7"/>
  <c r="FK66" i="7"/>
  <c r="FM66" i="7"/>
  <c r="FO66" i="7"/>
  <c r="FQ66" i="7"/>
  <c r="FS66" i="7"/>
  <c r="FU66" i="7"/>
  <c r="FW66" i="7"/>
  <c r="FY66" i="7"/>
  <c r="GA66" i="7"/>
  <c r="GC66" i="7"/>
  <c r="GE66" i="7"/>
  <c r="GG66" i="7"/>
  <c r="GI66" i="7"/>
  <c r="GK66" i="7"/>
  <c r="GM66" i="7"/>
  <c r="GO66" i="7"/>
  <c r="GQ66" i="7"/>
  <c r="GS66" i="7"/>
  <c r="GU66" i="7"/>
  <c r="GW66" i="7"/>
  <c r="GY66" i="7"/>
  <c r="HA66" i="7"/>
  <c r="HC66" i="7"/>
  <c r="HE66" i="7"/>
  <c r="HG66" i="7"/>
  <c r="HI66" i="7"/>
  <c r="HK66" i="7"/>
  <c r="HM66" i="7"/>
  <c r="HO66" i="7"/>
  <c r="HQ66" i="7"/>
  <c r="HS66" i="7"/>
  <c r="HU66" i="7"/>
  <c r="HW66" i="7"/>
  <c r="HY66" i="7"/>
  <c r="IA66" i="7"/>
  <c r="IC66" i="7"/>
  <c r="IE66" i="7"/>
  <c r="IG66" i="7"/>
  <c r="II66" i="7"/>
  <c r="IK66" i="7"/>
  <c r="IM66" i="7"/>
  <c r="IO66" i="7"/>
  <c r="IQ66" i="7"/>
  <c r="IS66" i="7"/>
  <c r="IU66" i="7"/>
  <c r="IW66" i="7"/>
  <c r="IY66" i="7"/>
  <c r="JA66" i="7"/>
  <c r="JC66" i="7"/>
  <c r="JE66" i="7"/>
  <c r="JG66" i="7"/>
  <c r="JI66" i="7"/>
  <c r="JK66" i="7"/>
  <c r="JM66" i="7"/>
  <c r="JO66" i="7"/>
  <c r="JQ66" i="7"/>
  <c r="JS66" i="7"/>
  <c r="JU66" i="7"/>
  <c r="JW66" i="7"/>
  <c r="JY66" i="7"/>
  <c r="KA66" i="7"/>
  <c r="KC66" i="7"/>
  <c r="KE66" i="7"/>
  <c r="KG66" i="7"/>
  <c r="KI66" i="7"/>
  <c r="KK66" i="7"/>
  <c r="KM66" i="7"/>
  <c r="KO66" i="7"/>
  <c r="KQ66" i="7"/>
  <c r="KS66" i="7"/>
  <c r="KU66" i="7"/>
  <c r="KW66" i="7"/>
  <c r="KY66" i="7"/>
  <c r="LA66" i="7"/>
  <c r="LC66" i="7"/>
  <c r="LE66" i="7"/>
  <c r="LG66" i="7"/>
  <c r="LI66" i="7"/>
  <c r="LK66" i="7"/>
  <c r="LM66" i="7"/>
  <c r="LO66" i="7"/>
  <c r="LQ66" i="7"/>
  <c r="LS66" i="7"/>
  <c r="LU66" i="7"/>
  <c r="LW66" i="7"/>
  <c r="LY66" i="7"/>
  <c r="MA66" i="7"/>
  <c r="MC66" i="7"/>
  <c r="ME66" i="7"/>
  <c r="MG66" i="7"/>
  <c r="MI66" i="7"/>
  <c r="MK66" i="7"/>
  <c r="MM66" i="7"/>
  <c r="MO66" i="7"/>
  <c r="MQ66" i="7"/>
  <c r="MS66" i="7"/>
  <c r="MU66" i="7"/>
  <c r="MW66" i="7"/>
  <c r="MY66" i="7"/>
  <c r="NA66" i="7"/>
  <c r="NC66" i="7"/>
  <c r="NE66" i="7"/>
  <c r="NG66" i="7"/>
  <c r="NI66" i="7"/>
  <c r="NK66" i="7"/>
  <c r="NM66" i="7"/>
  <c r="NO66" i="7"/>
  <c r="NQ66" i="7"/>
  <c r="NS66" i="7"/>
  <c r="NU66" i="7"/>
  <c r="NW66" i="7"/>
  <c r="NY66" i="7"/>
  <c r="OA66" i="7"/>
  <c r="OC66" i="7"/>
  <c r="OE66" i="7"/>
  <c r="OG66" i="7"/>
  <c r="OI66" i="7"/>
  <c r="OK66" i="7"/>
  <c r="OM66" i="7"/>
  <c r="OO66" i="7"/>
  <c r="OQ66" i="7"/>
  <c r="OS66" i="7"/>
  <c r="OU66" i="7"/>
  <c r="OW66" i="7"/>
  <c r="OY66" i="7"/>
  <c r="PA66" i="7"/>
  <c r="PC66" i="7"/>
  <c r="PE66" i="7"/>
  <c r="PG66" i="7"/>
  <c r="PI66" i="7"/>
  <c r="PK66" i="7"/>
  <c r="PM66" i="7"/>
  <c r="PO66" i="7"/>
  <c r="PQ66" i="7"/>
  <c r="PS66" i="7"/>
  <c r="PU66" i="7"/>
  <c r="PW66" i="7"/>
  <c r="PY66" i="7"/>
  <c r="QA66" i="7"/>
  <c r="QC66" i="7"/>
  <c r="QE66" i="7"/>
  <c r="QG66" i="7"/>
  <c r="QI66" i="7"/>
  <c r="QK66" i="7"/>
  <c r="QM66" i="7"/>
  <c r="QO66" i="7"/>
  <c r="QQ66" i="7"/>
  <c r="QS66" i="7"/>
  <c r="QU66" i="7"/>
  <c r="QW66" i="7"/>
  <c r="QY66" i="7"/>
  <c r="RA66" i="7"/>
  <c r="RC66" i="7"/>
  <c r="RE66" i="7"/>
  <c r="RG66" i="7"/>
  <c r="RI66" i="7"/>
  <c r="RK66" i="7"/>
  <c r="RM66" i="7"/>
  <c r="RO66" i="7"/>
  <c r="RQ66" i="7"/>
  <c r="RS66" i="7"/>
  <c r="RU66" i="7"/>
  <c r="RW66" i="7"/>
  <c r="RY66" i="7"/>
  <c r="SA66" i="7"/>
  <c r="SC66" i="7"/>
  <c r="SE66" i="7"/>
  <c r="SG66" i="7"/>
  <c r="SI66" i="7"/>
  <c r="SK66" i="7"/>
  <c r="SM66" i="7"/>
  <c r="SO66" i="7"/>
  <c r="SQ66" i="7"/>
  <c r="SS66" i="7"/>
  <c r="SU66" i="7"/>
  <c r="SW66" i="7"/>
  <c r="SY66" i="7"/>
  <c r="TA66" i="7"/>
  <c r="TC66" i="7"/>
  <c r="TE66" i="7"/>
  <c r="TG66" i="7"/>
  <c r="TI66" i="7"/>
  <c r="TK66" i="7"/>
  <c r="TM66" i="7"/>
  <c r="TO66" i="7"/>
  <c r="TQ66" i="7"/>
  <c r="TS66" i="7"/>
  <c r="TU66" i="7"/>
  <c r="TW66" i="7"/>
  <c r="TY66" i="7"/>
  <c r="UA66" i="7"/>
  <c r="UC66" i="7"/>
  <c r="UE66" i="7"/>
  <c r="UG66" i="7"/>
  <c r="UI66" i="7"/>
  <c r="UK66" i="7"/>
  <c r="UM66" i="7"/>
  <c r="UO66" i="7"/>
  <c r="UQ66" i="7"/>
  <c r="US66" i="7"/>
  <c r="UU66" i="7"/>
  <c r="UW66" i="7"/>
  <c r="UY66" i="7"/>
  <c r="VA66" i="7"/>
  <c r="VC66" i="7"/>
  <c r="VE66" i="7"/>
  <c r="VG66" i="7"/>
  <c r="VI66" i="7"/>
  <c r="VK66" i="7"/>
  <c r="VM66" i="7"/>
  <c r="VO66" i="7"/>
  <c r="VQ66" i="7"/>
  <c r="VS66" i="7"/>
  <c r="VU66" i="7"/>
  <c r="VW66" i="7"/>
  <c r="VY66" i="7"/>
  <c r="WA66" i="7"/>
  <c r="WC66" i="7"/>
  <c r="WE66" i="7"/>
  <c r="WG66" i="7"/>
  <c r="WI66" i="7"/>
  <c r="WK66" i="7"/>
  <c r="WM66" i="7"/>
  <c r="WO66" i="7"/>
  <c r="WQ66" i="7"/>
  <c r="WS66" i="7"/>
  <c r="WU66" i="7"/>
  <c r="WW66" i="7"/>
  <c r="WY66" i="7"/>
  <c r="XA66" i="7"/>
  <c r="XC66" i="7"/>
  <c r="XE66" i="7"/>
  <c r="XG66" i="7"/>
  <c r="XI66" i="7"/>
  <c r="XK66" i="7"/>
  <c r="XM66" i="7"/>
  <c r="XO66" i="7"/>
  <c r="XQ66" i="7"/>
  <c r="XS66" i="7"/>
  <c r="XU66" i="7"/>
  <c r="XW66" i="7"/>
  <c r="XY66" i="7"/>
  <c r="YA66" i="7"/>
  <c r="YC66" i="7"/>
  <c r="YE66" i="7"/>
  <c r="YG66" i="7"/>
  <c r="YI66" i="7"/>
  <c r="YK66" i="7"/>
  <c r="YM66" i="7"/>
  <c r="YO66" i="7"/>
  <c r="YQ66" i="7"/>
  <c r="YS66" i="7"/>
  <c r="YU66" i="7"/>
  <c r="YW66" i="7"/>
  <c r="YY66" i="7"/>
  <c r="ZA66" i="7"/>
  <c r="ZC66" i="7"/>
  <c r="ZE66" i="7"/>
  <c r="ZG66" i="7"/>
  <c r="ZI66" i="7"/>
  <c r="ZK66" i="7"/>
  <c r="ZM66" i="7"/>
  <c r="ZO66" i="7"/>
  <c r="ZQ66" i="7"/>
  <c r="ZS66" i="7"/>
  <c r="ZU66" i="7"/>
  <c r="ZW66" i="7"/>
  <c r="ZY66" i="7"/>
  <c r="AAA66" i="7"/>
  <c r="AAC66" i="7"/>
  <c r="AAE66" i="7"/>
  <c r="AAG66" i="7"/>
  <c r="AAI66" i="7"/>
  <c r="AAK66" i="7"/>
  <c r="AAM66" i="7"/>
  <c r="AAO66" i="7"/>
  <c r="AAQ66" i="7"/>
  <c r="AAS66" i="7"/>
  <c r="AAU66" i="7"/>
  <c r="AAW66" i="7"/>
  <c r="AAY66" i="7"/>
  <c r="ABA66" i="7"/>
  <c r="ABC66" i="7"/>
  <c r="ABE66" i="7"/>
  <c r="ABG66" i="7"/>
  <c r="ABI66" i="7"/>
  <c r="ABK66" i="7"/>
  <c r="ABM66" i="7"/>
  <c r="ABO66" i="7"/>
  <c r="ABQ66" i="7"/>
  <c r="ABS66" i="7"/>
  <c r="ABU66" i="7"/>
  <c r="ABW66" i="7"/>
  <c r="ABY66" i="7"/>
  <c r="ACA66" i="7"/>
  <c r="ACC66" i="7"/>
  <c r="ACE66" i="7"/>
  <c r="ACG66" i="7"/>
  <c r="ACI66" i="7"/>
  <c r="ACK66" i="7"/>
  <c r="ACM66" i="7"/>
  <c r="ACO66" i="7"/>
  <c r="ACQ66" i="7"/>
  <c r="ACS66" i="7"/>
  <c r="ACU66" i="7"/>
  <c r="ACW66" i="7"/>
  <c r="ACY66" i="7"/>
  <c r="ADA66" i="7"/>
  <c r="ADC66" i="7"/>
  <c r="ADE66" i="7"/>
  <c r="ADG66" i="7"/>
  <c r="ADI66" i="7"/>
  <c r="ADK66" i="7"/>
  <c r="ADM66" i="7"/>
  <c r="ADO66" i="7"/>
  <c r="ADQ66" i="7"/>
  <c r="ADS66" i="7"/>
  <c r="ADU66" i="7"/>
  <c r="ADW66" i="7"/>
  <c r="ADY66" i="7"/>
  <c r="AEA66" i="7"/>
  <c r="AEC66" i="7"/>
  <c r="AEE66" i="7"/>
  <c r="AEG66" i="7"/>
  <c r="AEI66" i="7"/>
  <c r="AEK66" i="7"/>
  <c r="AEM66" i="7"/>
  <c r="AEO66" i="7"/>
  <c r="AEQ66" i="7"/>
  <c r="AES66" i="7"/>
  <c r="AEU66" i="7"/>
  <c r="AEW66" i="7"/>
  <c r="AEY66" i="7"/>
  <c r="AFA66" i="7"/>
  <c r="AFC66" i="7"/>
  <c r="AFE66" i="7"/>
  <c r="AFG66" i="7"/>
  <c r="AFI66" i="7"/>
  <c r="AFK66" i="7"/>
  <c r="AFM66" i="7"/>
  <c r="AFO66" i="7"/>
  <c r="AFQ66" i="7"/>
  <c r="AFS66" i="7"/>
  <c r="AFU66" i="7"/>
  <c r="AFW66" i="7"/>
  <c r="AFY66" i="7"/>
  <c r="AGA66" i="7"/>
  <c r="AGC66" i="7"/>
  <c r="AGE66" i="7"/>
  <c r="AGG66" i="7"/>
  <c r="AGI66" i="7"/>
  <c r="AGK66" i="7"/>
  <c r="AGM66" i="7"/>
  <c r="AGO66" i="7"/>
  <c r="AGQ66" i="7"/>
  <c r="AGS66" i="7"/>
  <c r="AGU66" i="7"/>
  <c r="AGW66" i="7"/>
  <c r="AGY66" i="7"/>
  <c r="AHA66" i="7"/>
  <c r="AHC66" i="7"/>
  <c r="AHE66" i="7"/>
  <c r="AHG66" i="7"/>
  <c r="AHI66" i="7"/>
  <c r="AHK66" i="7"/>
  <c r="AHM66" i="7"/>
  <c r="AHO66" i="7"/>
  <c r="AHQ66" i="7"/>
  <c r="AHS66" i="7"/>
  <c r="AHU66" i="7"/>
  <c r="AHW66" i="7"/>
  <c r="AHY66" i="7"/>
  <c r="AIA66" i="7"/>
  <c r="AIC66" i="7"/>
  <c r="AIE66" i="7"/>
  <c r="AIG66" i="7"/>
  <c r="AII66" i="7"/>
  <c r="AIK66" i="7"/>
  <c r="AIM66" i="7"/>
  <c r="AIO66" i="7"/>
  <c r="AIQ66" i="7"/>
  <c r="AIS66" i="7"/>
  <c r="AIU66" i="7"/>
  <c r="AIW66" i="7"/>
  <c r="AIY66" i="7"/>
  <c r="AJA66" i="7"/>
  <c r="AJC66" i="7"/>
  <c r="AJE66" i="7"/>
  <c r="AJG66" i="7"/>
  <c r="AJI66" i="7"/>
  <c r="AJK66" i="7"/>
  <c r="AJM66" i="7"/>
  <c r="AJO66" i="7"/>
  <c r="AJQ66" i="7"/>
  <c r="AJS66" i="7"/>
  <c r="AJU66" i="7"/>
  <c r="AJW66" i="7"/>
  <c r="AJY66" i="7"/>
  <c r="AKA66" i="7"/>
  <c r="AKC66" i="7"/>
  <c r="AKE66" i="7"/>
  <c r="AKG66" i="7"/>
  <c r="AKI66" i="7"/>
  <c r="AKK66" i="7"/>
  <c r="AKM66" i="7"/>
  <c r="AKO66" i="7"/>
  <c r="AKQ66" i="7"/>
  <c r="AKS66" i="7"/>
  <c r="AKU66" i="7"/>
  <c r="AKW66" i="7"/>
  <c r="AKY66" i="7"/>
  <c r="ALA66" i="7"/>
  <c r="ALC66" i="7"/>
  <c r="ALE66" i="7"/>
  <c r="ALG66" i="7"/>
  <c r="ALI66" i="7"/>
  <c r="ALK66" i="7"/>
  <c r="ALM66" i="7"/>
  <c r="ALO66" i="7"/>
  <c r="ALQ66" i="7"/>
  <c r="ALS66" i="7"/>
  <c r="ALU66" i="7"/>
  <c r="ALW66" i="7"/>
  <c r="ALY66" i="7"/>
  <c r="AMA66" i="7"/>
  <c r="AMC66" i="7"/>
  <c r="AME66" i="7"/>
  <c r="AMG66" i="7"/>
  <c r="AMI66" i="7"/>
  <c r="AMK66" i="7"/>
  <c r="AMM66" i="7"/>
  <c r="AMO66" i="7"/>
  <c r="AMQ66" i="7"/>
  <c r="AMS66" i="7"/>
  <c r="AMU66" i="7"/>
  <c r="AMW66" i="7"/>
  <c r="AMY66" i="7"/>
  <c r="ANA66" i="7"/>
  <c r="ANC66" i="7"/>
  <c r="ANE66" i="7"/>
  <c r="ANG66" i="7"/>
  <c r="ANI66" i="7"/>
  <c r="ANK66" i="7"/>
  <c r="ANM66" i="7"/>
  <c r="ANO66" i="7"/>
  <c r="ANQ66" i="7"/>
  <c r="ANS66" i="7"/>
  <c r="ANU66" i="7"/>
  <c r="ANW66" i="7"/>
  <c r="ANY66" i="7"/>
  <c r="AOA66" i="7"/>
  <c r="AOC66" i="7"/>
  <c r="AOE66" i="7"/>
  <c r="AOG66" i="7"/>
  <c r="AOI66" i="7"/>
  <c r="AOK66" i="7"/>
  <c r="AOM66" i="7"/>
  <c r="AOO66" i="7"/>
  <c r="AOQ66" i="7"/>
  <c r="AOS66" i="7"/>
  <c r="AOU66" i="7"/>
  <c r="AOW66" i="7"/>
  <c r="AOY66" i="7"/>
  <c r="APA66" i="7"/>
  <c r="APC66" i="7"/>
  <c r="APE66" i="7"/>
  <c r="APG66" i="7"/>
  <c r="API66" i="7"/>
  <c r="APK66" i="7"/>
  <c r="APM66" i="7"/>
  <c r="APO66" i="7"/>
  <c r="APQ66" i="7"/>
  <c r="APS66" i="7"/>
  <c r="APU66" i="7"/>
  <c r="APW66" i="7"/>
  <c r="APY66" i="7"/>
  <c r="AQA66" i="7"/>
  <c r="AQC66" i="7"/>
  <c r="AQE66" i="7"/>
  <c r="AQG66" i="7"/>
  <c r="AQI66" i="7"/>
  <c r="AQK66" i="7"/>
  <c r="AQM66" i="7"/>
  <c r="AQO66" i="7"/>
  <c r="AQQ66" i="7"/>
  <c r="AQS66" i="7"/>
  <c r="AQU66" i="7"/>
  <c r="AQW66" i="7"/>
  <c r="AQY66" i="7"/>
  <c r="ARA66" i="7"/>
  <c r="ARC66" i="7"/>
  <c r="ARE66" i="7"/>
  <c r="ARG66" i="7"/>
  <c r="ARI66" i="7"/>
  <c r="ARK66" i="7"/>
  <c r="ARM66" i="7"/>
  <c r="ARO66" i="7"/>
  <c r="ARQ66" i="7"/>
  <c r="ARS66" i="7"/>
  <c r="ARU66" i="7"/>
  <c r="ARW66" i="7"/>
  <c r="ARY66" i="7"/>
  <c r="ASA66" i="7"/>
  <c r="ASC66" i="7"/>
  <c r="ASE66" i="7"/>
  <c r="ASG66" i="7"/>
  <c r="ASI66" i="7"/>
  <c r="ASK66" i="7"/>
  <c r="ASM66" i="7"/>
  <c r="ASO66" i="7"/>
  <c r="ASQ66" i="7"/>
  <c r="ASS66" i="7"/>
  <c r="ASU66" i="7"/>
  <c r="ASW66" i="7"/>
  <c r="ASY66" i="7"/>
  <c r="ATA66" i="7"/>
  <c r="ATC66" i="7"/>
  <c r="ATE66" i="7"/>
  <c r="ATG66" i="7"/>
  <c r="ATI66" i="7"/>
  <c r="ATK66" i="7"/>
  <c r="ATM66" i="7"/>
  <c r="ATO66" i="7"/>
  <c r="ATQ66" i="7"/>
  <c r="ATS66" i="7"/>
  <c r="ATU66" i="7"/>
  <c r="ATW66" i="7"/>
  <c r="ATY66" i="7"/>
  <c r="AUA66" i="7"/>
  <c r="AUC66" i="7"/>
  <c r="AUE66" i="7"/>
  <c r="AUG66" i="7"/>
  <c r="AUI66" i="7"/>
  <c r="AUK66" i="7"/>
  <c r="AUM66" i="7"/>
  <c r="AUO66" i="7"/>
  <c r="AUQ66" i="7"/>
  <c r="AUS66" i="7"/>
  <c r="AUU66" i="7"/>
  <c r="AUW66" i="7"/>
  <c r="AUY66" i="7"/>
  <c r="AVA66" i="7"/>
  <c r="AVC66" i="7"/>
  <c r="AVE66" i="7"/>
  <c r="AVG66" i="7"/>
  <c r="AVI66" i="7"/>
  <c r="AVK66" i="7"/>
  <c r="AVM66" i="7"/>
  <c r="AVO66" i="7"/>
  <c r="AVQ66" i="7"/>
  <c r="AVS66" i="7"/>
  <c r="AVU66" i="7"/>
  <c r="AVW66" i="7"/>
  <c r="AVY66" i="7"/>
  <c r="AWA66" i="7"/>
  <c r="AWC66" i="7"/>
  <c r="AWE66" i="7"/>
  <c r="AWG66" i="7"/>
  <c r="AWI66" i="7"/>
  <c r="AWK66" i="7"/>
  <c r="AWM66" i="7"/>
  <c r="AWO66" i="7"/>
  <c r="AWQ66" i="7"/>
  <c r="AWS66" i="7"/>
  <c r="AWU66" i="7"/>
  <c r="AWW66" i="7"/>
  <c r="AWY66" i="7"/>
  <c r="AXA66" i="7"/>
  <c r="AXC66" i="7"/>
  <c r="AXE66" i="7"/>
  <c r="AXG66" i="7"/>
  <c r="AXI66" i="7"/>
  <c r="AXK66" i="7"/>
  <c r="AXM66" i="7"/>
  <c r="AXO66" i="7"/>
  <c r="AXQ66" i="7"/>
  <c r="AXS66" i="7"/>
  <c r="AXU66" i="7"/>
  <c r="AXW66" i="7"/>
  <c r="AXY66" i="7"/>
  <c r="AYA66" i="7"/>
  <c r="AYC66" i="7"/>
  <c r="AYE66" i="7"/>
  <c r="AYG66" i="7"/>
  <c r="AYI66" i="7"/>
  <c r="AYK66" i="7"/>
  <c r="AYM66" i="7"/>
  <c r="AYO66" i="7"/>
  <c r="AYQ66" i="7"/>
  <c r="AYS66" i="7"/>
  <c r="AYU66" i="7"/>
  <c r="AYW66" i="7"/>
  <c r="AYY66" i="7"/>
  <c r="AZA66" i="7"/>
  <c r="AZC66" i="7"/>
  <c r="AZE66" i="7"/>
  <c r="AZG66" i="7"/>
  <c r="AZI66" i="7"/>
  <c r="AZK66" i="7"/>
  <c r="AZM66" i="7"/>
  <c r="AZO66" i="7"/>
  <c r="AZQ66" i="7"/>
  <c r="AZS66" i="7"/>
  <c r="AZU66" i="7"/>
  <c r="AZW66" i="7"/>
  <c r="AZY66" i="7"/>
  <c r="BAA66" i="7"/>
  <c r="BAC66" i="7"/>
  <c r="BAE66" i="7"/>
  <c r="BAG66" i="7"/>
  <c r="BAI66" i="7"/>
  <c r="BAK66" i="7"/>
  <c r="BAM66" i="7"/>
  <c r="BAO66" i="7"/>
  <c r="BAQ66" i="7"/>
  <c r="BAS66" i="7"/>
  <c r="BAU66" i="7"/>
  <c r="BAW66" i="7"/>
  <c r="BAY66" i="7"/>
  <c r="BBA66" i="7"/>
  <c r="BBC66" i="7"/>
  <c r="BBE66" i="7"/>
  <c r="BBG66" i="7"/>
  <c r="BBI66" i="7"/>
  <c r="BBK66" i="7"/>
  <c r="BBM66" i="7"/>
  <c r="BBO66" i="7"/>
  <c r="BBQ66" i="7"/>
  <c r="BBS66" i="7"/>
  <c r="BBU66" i="7"/>
  <c r="BBW66" i="7"/>
  <c r="BBY66" i="7"/>
  <c r="BCA66" i="7"/>
  <c r="BCC66" i="7"/>
  <c r="BCE66" i="7"/>
  <c r="BCG66" i="7"/>
  <c r="BCI66" i="7"/>
  <c r="BCK66" i="7"/>
  <c r="BCM66" i="7"/>
  <c r="BCO66" i="7"/>
  <c r="BCQ66" i="7"/>
  <c r="BCS66" i="7"/>
  <c r="BCU66" i="7"/>
  <c r="BCW66" i="7"/>
  <c r="BCY66" i="7"/>
  <c r="BDA66" i="7"/>
  <c r="BDC66" i="7"/>
  <c r="BDE66" i="7"/>
  <c r="BDG66" i="7"/>
  <c r="BDI66" i="7"/>
  <c r="BDK66" i="7"/>
  <c r="BDM66" i="7"/>
  <c r="BDO66" i="7"/>
  <c r="BDQ66" i="7"/>
  <c r="BDS66" i="7"/>
  <c r="BDU66" i="7"/>
  <c r="BDW66" i="7"/>
  <c r="BDY66" i="7"/>
  <c r="BEA66" i="7"/>
  <c r="BEC66" i="7"/>
  <c r="BEE66" i="7"/>
  <c r="BEG66" i="7"/>
  <c r="BEI66" i="7"/>
  <c r="BEK66" i="7"/>
  <c r="BEM66" i="7"/>
  <c r="BEO66" i="7"/>
  <c r="BEQ66" i="7"/>
  <c r="BES66" i="7"/>
  <c r="BEU66" i="7"/>
  <c r="BEW66" i="7"/>
  <c r="BEY66" i="7"/>
  <c r="BFA66" i="7"/>
  <c r="BFC66" i="7"/>
  <c r="BFE66" i="7"/>
  <c r="BFG66" i="7"/>
  <c r="BFI66" i="7"/>
  <c r="BFK66" i="7"/>
  <c r="BFM66" i="7"/>
  <c r="BFO66" i="7"/>
  <c r="BFQ66" i="7"/>
  <c r="BFS66" i="7"/>
  <c r="BFU66" i="7"/>
  <c r="BFW66" i="7"/>
  <c r="BFY66" i="7"/>
  <c r="BGA66" i="7"/>
  <c r="BGC66" i="7"/>
  <c r="BGE66" i="7"/>
  <c r="BGG66" i="7"/>
  <c r="BGI66" i="7"/>
  <c r="BGK66" i="7"/>
  <c r="BGM66" i="7"/>
  <c r="BGO66" i="7"/>
  <c r="BGQ66" i="7"/>
  <c r="BGS66" i="7"/>
  <c r="BGU66" i="7"/>
  <c r="BGW66" i="7"/>
  <c r="BGY66" i="7"/>
  <c r="BHA66" i="7"/>
  <c r="BHC66" i="7"/>
  <c r="BHE66" i="7"/>
  <c r="BHG66" i="7"/>
  <c r="BHI66" i="7"/>
  <c r="BHK66" i="7"/>
  <c r="BHM66" i="7"/>
  <c r="BHO66" i="7"/>
  <c r="BHQ66" i="7"/>
  <c r="BHS66" i="7"/>
  <c r="BHU66" i="7"/>
  <c r="BHW66" i="7"/>
  <c r="BHY66" i="7"/>
  <c r="BIA66" i="7"/>
  <c r="BIC66" i="7"/>
  <c r="BIE66" i="7"/>
  <c r="BIG66" i="7"/>
  <c r="BII66" i="7"/>
  <c r="BIK66" i="7"/>
  <c r="BIM66" i="7"/>
  <c r="BIO66" i="7"/>
  <c r="BIQ66" i="7"/>
  <c r="BIS66" i="7"/>
  <c r="BIU66" i="7"/>
  <c r="BIW66" i="7"/>
  <c r="BIY66" i="7"/>
  <c r="BJA66" i="7"/>
  <c r="BJC66" i="7"/>
  <c r="BJE66" i="7"/>
  <c r="BJG66" i="7"/>
  <c r="BJI66" i="7"/>
  <c r="BJK66" i="7"/>
  <c r="BJM66" i="7"/>
  <c r="BJO66" i="7"/>
  <c r="BJQ66" i="7"/>
  <c r="BJS66" i="7"/>
  <c r="BJU66" i="7"/>
  <c r="BJW66" i="7"/>
  <c r="BJY66" i="7"/>
  <c r="BKA66" i="7"/>
  <c r="BKC66" i="7"/>
  <c r="BKE66" i="7"/>
  <c r="BKG66" i="7"/>
  <c r="BKI66" i="7"/>
  <c r="BKK66" i="7"/>
  <c r="BKM66" i="7"/>
  <c r="BKO66" i="7"/>
  <c r="BKQ66" i="7"/>
  <c r="BKS66" i="7"/>
  <c r="BKU66" i="7"/>
  <c r="BKW66" i="7"/>
  <c r="BKY66" i="7"/>
  <c r="BLA66" i="7"/>
  <c r="BLC66" i="7"/>
  <c r="BLE66" i="7"/>
  <c r="BLG66" i="7"/>
  <c r="BLI66" i="7"/>
  <c r="BLK66" i="7"/>
  <c r="BLM66" i="7"/>
  <c r="BLO66" i="7"/>
  <c r="BLQ66" i="7"/>
  <c r="BLS66" i="7"/>
  <c r="BLU66" i="7"/>
  <c r="BLW66" i="7"/>
  <c r="BLY66" i="7"/>
  <c r="BMA66" i="7"/>
  <c r="BMC66" i="7"/>
  <c r="BME66" i="7"/>
  <c r="BMG66" i="7"/>
  <c r="BMI66" i="7"/>
  <c r="BMK66" i="7"/>
  <c r="BMM66" i="7"/>
  <c r="BMO66" i="7"/>
  <c r="BMQ66" i="7"/>
  <c r="BMS66" i="7"/>
  <c r="BMU66" i="7"/>
  <c r="BMW66" i="7"/>
  <c r="BMY66" i="7"/>
  <c r="BNA66" i="7"/>
  <c r="BNC66" i="7"/>
  <c r="BNE66" i="7"/>
  <c r="BNG66" i="7"/>
  <c r="BNI66" i="7"/>
  <c r="BNK66" i="7"/>
  <c r="BNM66" i="7"/>
  <c r="BNO66" i="7"/>
  <c r="BNQ66" i="7"/>
  <c r="BNS66" i="7"/>
  <c r="BNU66" i="7"/>
  <c r="BNW66" i="7"/>
  <c r="BNY66" i="7"/>
  <c r="BOA66" i="7"/>
  <c r="BOC66" i="7"/>
  <c r="BOE66" i="7"/>
  <c r="BOG66" i="7"/>
  <c r="BOI66" i="7"/>
  <c r="BOK66" i="7"/>
  <c r="BOM66" i="7"/>
  <c r="BOO66" i="7"/>
  <c r="BOQ66" i="7"/>
  <c r="BOS66" i="7"/>
  <c r="BOU66" i="7"/>
  <c r="BOW66" i="7"/>
  <c r="BOY66" i="7"/>
  <c r="BPA66" i="7"/>
  <c r="BPC66" i="7"/>
  <c r="BPE66" i="7"/>
  <c r="BPG66" i="7"/>
  <c r="BPI66" i="7"/>
  <c r="BPK66" i="7"/>
  <c r="BPM66" i="7"/>
  <c r="BPO66" i="7"/>
  <c r="BPQ66" i="7"/>
  <c r="BPS66" i="7"/>
  <c r="BPU66" i="7"/>
  <c r="BPW66" i="7"/>
  <c r="BPY66" i="7"/>
  <c r="BQA66" i="7"/>
  <c r="BQC66" i="7"/>
  <c r="BQE66" i="7"/>
  <c r="BQG66" i="7"/>
  <c r="BQI66" i="7"/>
  <c r="BQK66" i="7"/>
  <c r="BQM66" i="7"/>
  <c r="BQO66" i="7"/>
  <c r="BQQ66" i="7"/>
  <c r="BQS66" i="7"/>
  <c r="BQU66" i="7"/>
  <c r="BQW66" i="7"/>
  <c r="BQY66" i="7"/>
  <c r="BRA66" i="7"/>
  <c r="BRC66" i="7"/>
  <c r="BRE66" i="7"/>
  <c r="BRG66" i="7"/>
  <c r="BRI66" i="7"/>
  <c r="BRK66" i="7"/>
  <c r="BRM66" i="7"/>
  <c r="BRO66" i="7"/>
  <c r="BRQ66" i="7"/>
  <c r="BRS66" i="7"/>
  <c r="BRU66" i="7"/>
  <c r="BRW66" i="7"/>
  <c r="BRY66" i="7"/>
  <c r="BSA66" i="7"/>
  <c r="BSC66" i="7"/>
  <c r="BSE66" i="7"/>
  <c r="BSG66" i="7"/>
  <c r="BSI66" i="7"/>
  <c r="BSK66" i="7"/>
  <c r="BSM66" i="7"/>
  <c r="BSO66" i="7"/>
  <c r="BSQ66" i="7"/>
  <c r="BSS66" i="7"/>
  <c r="BSU66" i="7"/>
  <c r="BSW66" i="7"/>
  <c r="BSY66" i="7"/>
  <c r="BTA66" i="7"/>
  <c r="BTC66" i="7"/>
  <c r="BTE66" i="7"/>
  <c r="BTG66" i="7"/>
  <c r="BTI66" i="7"/>
  <c r="BTK66" i="7"/>
  <c r="BTM66" i="7"/>
  <c r="BTO66" i="7"/>
  <c r="BTQ66" i="7"/>
  <c r="BTS66" i="7"/>
  <c r="BTU66" i="7"/>
  <c r="BTW66" i="7"/>
  <c r="BTY66" i="7"/>
  <c r="BUA66" i="7"/>
  <c r="BUC66" i="7"/>
  <c r="BUE66" i="7"/>
  <c r="BUG66" i="7"/>
  <c r="BUI66" i="7"/>
  <c r="BUK66" i="7"/>
  <c r="BUM66" i="7"/>
  <c r="BUO66" i="7"/>
  <c r="BUQ66" i="7"/>
  <c r="BUS66" i="7"/>
  <c r="BUU66" i="7"/>
  <c r="BUW66" i="7"/>
  <c r="BUY66" i="7"/>
  <c r="BVA66" i="7"/>
  <c r="BVC66" i="7"/>
  <c r="BVE66" i="7"/>
  <c r="BVG66" i="7"/>
  <c r="BVI66" i="7"/>
  <c r="BVK66" i="7"/>
  <c r="BVM66" i="7"/>
  <c r="BVO66" i="7"/>
  <c r="BVQ66" i="7"/>
  <c r="BVS66" i="7"/>
  <c r="BVU66" i="7"/>
  <c r="BVW66" i="7"/>
  <c r="BVY66" i="7"/>
  <c r="BWA66" i="7"/>
  <c r="BWC66" i="7"/>
  <c r="BWE66" i="7"/>
  <c r="BWG66" i="7"/>
  <c r="BWI66" i="7"/>
  <c r="BWK66" i="7"/>
  <c r="BWM66" i="7"/>
  <c r="BWO66" i="7"/>
  <c r="BWQ66" i="7"/>
  <c r="BWS66" i="7"/>
  <c r="BWU66" i="7"/>
  <c r="BWW66" i="7"/>
  <c r="BWY66" i="7"/>
  <c r="BXA66" i="7"/>
  <c r="BXC66" i="7"/>
  <c r="BXE66" i="7"/>
  <c r="BXG66" i="7"/>
  <c r="BXI66" i="7"/>
  <c r="BXK66" i="7"/>
  <c r="BXM66" i="7"/>
  <c r="BXO66" i="7"/>
  <c r="BXQ66" i="7"/>
  <c r="BXS66" i="7"/>
  <c r="BXU66" i="7"/>
  <c r="BXW66" i="7"/>
  <c r="BXY66" i="7"/>
  <c r="BYA66" i="7"/>
  <c r="BYC66" i="7"/>
  <c r="BYE66" i="7"/>
  <c r="BYG66" i="7"/>
  <c r="BYI66" i="7"/>
  <c r="BYK66" i="7"/>
  <c r="BYM66" i="7"/>
  <c r="BYO66" i="7"/>
  <c r="BYQ66" i="7"/>
  <c r="BYS66" i="7"/>
  <c r="BYU66" i="7"/>
  <c r="BYW66" i="7"/>
  <c r="BYY66" i="7"/>
  <c r="BZA66" i="7"/>
  <c r="BZC66" i="7"/>
  <c r="BZE66" i="7"/>
  <c r="BZG66" i="7"/>
  <c r="BZI66" i="7"/>
  <c r="BZK66" i="7"/>
  <c r="BZM66" i="7"/>
  <c r="BZO66" i="7"/>
  <c r="BZQ66" i="7"/>
  <c r="BZS66" i="7"/>
  <c r="BZU66" i="7"/>
  <c r="BZW66" i="7"/>
  <c r="BZY66" i="7"/>
  <c r="CAA66" i="7"/>
  <c r="CAC66" i="7"/>
  <c r="CAE66" i="7"/>
  <c r="CAG66" i="7"/>
  <c r="CAI66" i="7"/>
  <c r="CAK66" i="7"/>
  <c r="CAM66" i="7"/>
  <c r="CAO66" i="7"/>
  <c r="CAQ66" i="7"/>
  <c r="CAS66" i="7"/>
  <c r="CAU66" i="7"/>
  <c r="CAW66" i="7"/>
  <c r="CAY66" i="7"/>
  <c r="CBA66" i="7"/>
  <c r="CBC66" i="7"/>
  <c r="CBE66" i="7"/>
  <c r="CBG66" i="7"/>
  <c r="CBI66" i="7"/>
  <c r="CBK66" i="7"/>
  <c r="CBM66" i="7"/>
  <c r="CBO66" i="7"/>
  <c r="CBQ66" i="7"/>
  <c r="CBS66" i="7"/>
  <c r="CBU66" i="7"/>
  <c r="CBW66" i="7"/>
  <c r="CBY66" i="7"/>
  <c r="CCA66" i="7"/>
  <c r="CCC66" i="7"/>
  <c r="CCE66" i="7"/>
  <c r="CCG66" i="7"/>
  <c r="CCI66" i="7"/>
  <c r="CCK66" i="7"/>
  <c r="CCM66" i="7"/>
  <c r="CCO66" i="7"/>
  <c r="CCQ66" i="7"/>
  <c r="CCS66" i="7"/>
  <c r="CCU66" i="7"/>
  <c r="CCW66" i="7"/>
  <c r="CCY66" i="7"/>
  <c r="CDA66" i="7"/>
  <c r="CDC66" i="7"/>
  <c r="CDE66" i="7"/>
  <c r="CDG66" i="7"/>
  <c r="CDI66" i="7"/>
  <c r="CDK66" i="7"/>
  <c r="CDM66" i="7"/>
  <c r="CDO66" i="7"/>
  <c r="CDQ66" i="7"/>
  <c r="CDS66" i="7"/>
  <c r="CDU66" i="7"/>
  <c r="CDW66" i="7"/>
  <c r="CDY66" i="7"/>
  <c r="CEA66" i="7"/>
  <c r="CEC66" i="7"/>
  <c r="CEE66" i="7"/>
  <c r="CEG66" i="7"/>
  <c r="CEI66" i="7"/>
  <c r="CEK66" i="7"/>
  <c r="CEM66" i="7"/>
  <c r="CEO66" i="7"/>
  <c r="CEQ66" i="7"/>
  <c r="CES66" i="7"/>
  <c r="CEU66" i="7"/>
  <c r="CEW66" i="7"/>
  <c r="CEY66" i="7"/>
  <c r="CFA66" i="7"/>
  <c r="CFC66" i="7"/>
  <c r="CFE66" i="7"/>
  <c r="CFG66" i="7"/>
  <c r="CFI66" i="7"/>
  <c r="CFK66" i="7"/>
  <c r="CFM66" i="7"/>
  <c r="CFO66" i="7"/>
  <c r="CFQ66" i="7"/>
  <c r="CFS66" i="7"/>
  <c r="CFU66" i="7"/>
  <c r="CFW66" i="7"/>
  <c r="CFY66" i="7"/>
  <c r="CGA66" i="7"/>
  <c r="CGC66" i="7"/>
  <c r="CGE66" i="7"/>
  <c r="CGG66" i="7"/>
  <c r="CGI66" i="7"/>
  <c r="CGK66" i="7"/>
  <c r="CGM66" i="7"/>
  <c r="CGO66" i="7"/>
  <c r="CGQ66" i="7"/>
  <c r="CGS66" i="7"/>
  <c r="CGU66" i="7"/>
  <c r="CGW66" i="7"/>
  <c r="CGY66" i="7"/>
  <c r="CHA66" i="7"/>
  <c r="CHC66" i="7"/>
  <c r="CHE66" i="7"/>
  <c r="CHG66" i="7"/>
  <c r="CHI66" i="7"/>
  <c r="CHK66" i="7"/>
  <c r="CHM66" i="7"/>
  <c r="CHO66" i="7"/>
  <c r="CHQ66" i="7"/>
  <c r="CHS66" i="7"/>
  <c r="CHU66" i="7"/>
  <c r="CHW66" i="7"/>
  <c r="CHY66" i="7"/>
  <c r="CIA66" i="7"/>
  <c r="CIC66" i="7"/>
  <c r="CIE66" i="7"/>
  <c r="CIG66" i="7"/>
  <c r="CII66" i="7"/>
  <c r="CIK66" i="7"/>
  <c r="CIM66" i="7"/>
  <c r="CIO66" i="7"/>
  <c r="CIQ66" i="7"/>
  <c r="CIS66" i="7"/>
  <c r="CIU66" i="7"/>
  <c r="CIW66" i="7"/>
  <c r="CIY66" i="7"/>
  <c r="CJA66" i="7"/>
  <c r="CJC66" i="7"/>
  <c r="CJE66" i="7"/>
  <c r="CJG66" i="7"/>
  <c r="CJI66" i="7"/>
  <c r="CJK66" i="7"/>
  <c r="CJM66" i="7"/>
  <c r="CJO66" i="7"/>
  <c r="CJQ66" i="7"/>
  <c r="CJS66" i="7"/>
  <c r="CJU66" i="7"/>
  <c r="CJW66" i="7"/>
  <c r="CJY66" i="7"/>
  <c r="CKA66" i="7"/>
  <c r="CKC66" i="7"/>
  <c r="CKE66" i="7"/>
  <c r="CKG66" i="7"/>
  <c r="CKI66" i="7"/>
  <c r="CKK66" i="7"/>
  <c r="CKM66" i="7"/>
  <c r="CKO66" i="7"/>
  <c r="CKQ66" i="7"/>
  <c r="CKS66" i="7"/>
  <c r="CKU66" i="7"/>
  <c r="CKW66" i="7"/>
  <c r="CKY66" i="7"/>
  <c r="CLA66" i="7"/>
  <c r="CLC66" i="7"/>
  <c r="CLE66" i="7"/>
  <c r="CLG66" i="7"/>
  <c r="CLI66" i="7"/>
  <c r="CLK66" i="7"/>
  <c r="CLM66" i="7"/>
  <c r="CLO66" i="7"/>
  <c r="CLQ66" i="7"/>
  <c r="CLS66" i="7"/>
  <c r="CLU66" i="7"/>
  <c r="CLW66" i="7"/>
  <c r="CLY66" i="7"/>
  <c r="CMA66" i="7"/>
  <c r="CMC66" i="7"/>
  <c r="CME66" i="7"/>
  <c r="CMG66" i="7"/>
  <c r="CMI66" i="7"/>
  <c r="CMK66" i="7"/>
  <c r="CMM66" i="7"/>
  <c r="CMO66" i="7"/>
  <c r="CMQ66" i="7"/>
  <c r="CMS66" i="7"/>
  <c r="CMU66" i="7"/>
  <c r="CMW66" i="7"/>
  <c r="CMY66" i="7"/>
  <c r="CNA66" i="7"/>
  <c r="CNC66" i="7"/>
  <c r="CNE66" i="7"/>
  <c r="CNG66" i="7"/>
  <c r="CNI66" i="7"/>
  <c r="CNK66" i="7"/>
  <c r="CNM66" i="7"/>
  <c r="CNO66" i="7"/>
  <c r="CNQ66" i="7"/>
  <c r="CNS66" i="7"/>
  <c r="CNU66" i="7"/>
  <c r="CNW66" i="7"/>
  <c r="CNY66" i="7"/>
  <c r="COA66" i="7"/>
  <c r="COC66" i="7"/>
  <c r="COE66" i="7"/>
  <c r="COG66" i="7"/>
  <c r="COI66" i="7"/>
  <c r="COK66" i="7"/>
  <c r="COM66" i="7"/>
  <c r="COO66" i="7"/>
  <c r="COQ66" i="7"/>
  <c r="COS66" i="7"/>
  <c r="COU66" i="7"/>
  <c r="COW66" i="7"/>
  <c r="COY66" i="7"/>
  <c r="CPA66" i="7"/>
  <c r="CPC66" i="7"/>
  <c r="CPE66" i="7"/>
  <c r="CPG66" i="7"/>
  <c r="CPI66" i="7"/>
  <c r="CPK66" i="7"/>
  <c r="CPM66" i="7"/>
  <c r="CPO66" i="7"/>
  <c r="CPQ66" i="7"/>
  <c r="CPS66" i="7"/>
  <c r="CPU66" i="7"/>
  <c r="CPW66" i="7"/>
  <c r="CPY66" i="7"/>
  <c r="CQA66" i="7"/>
  <c r="CQC66" i="7"/>
  <c r="CQE66" i="7"/>
  <c r="CQG66" i="7"/>
  <c r="CQI66" i="7"/>
  <c r="CQK66" i="7"/>
  <c r="CQM66" i="7"/>
  <c r="CQO66" i="7"/>
  <c r="CQQ66" i="7"/>
  <c r="CQS66" i="7"/>
  <c r="CQU66" i="7"/>
  <c r="CQW66" i="7"/>
  <c r="CQY66" i="7"/>
  <c r="CRA66" i="7"/>
  <c r="CRC66" i="7"/>
  <c r="CRE66" i="7"/>
  <c r="CRG66" i="7"/>
  <c r="CRI66" i="7"/>
  <c r="CRK66" i="7"/>
  <c r="CRM66" i="7"/>
  <c r="CRO66" i="7"/>
  <c r="CRQ66" i="7"/>
  <c r="CRS66" i="7"/>
  <c r="CRU66" i="7"/>
  <c r="CRW66" i="7"/>
  <c r="CRY66" i="7"/>
  <c r="CSA66" i="7"/>
  <c r="CSC66" i="7"/>
  <c r="CSE66" i="7"/>
  <c r="CSG66" i="7"/>
  <c r="CSI66" i="7"/>
  <c r="CSK66" i="7"/>
  <c r="CSM66" i="7"/>
  <c r="CSO66" i="7"/>
  <c r="CSQ66" i="7"/>
  <c r="CSS66" i="7"/>
  <c r="CSU66" i="7"/>
  <c r="CSW66" i="7"/>
  <c r="CSY66" i="7"/>
  <c r="CTA66" i="7"/>
  <c r="CTC66" i="7"/>
  <c r="CTE66" i="7"/>
  <c r="CTG66" i="7"/>
  <c r="CTI66" i="7"/>
  <c r="CTK66" i="7"/>
  <c r="CTM66" i="7"/>
  <c r="CTO66" i="7"/>
  <c r="CTQ66" i="7"/>
  <c r="CTS66" i="7"/>
  <c r="CTU66" i="7"/>
  <c r="CTW66" i="7"/>
  <c r="CTY66" i="7"/>
  <c r="CUA66" i="7"/>
  <c r="CUC66" i="7"/>
  <c r="CUE66" i="7"/>
  <c r="CUG66" i="7"/>
  <c r="CUI66" i="7"/>
  <c r="CUK66" i="7"/>
  <c r="CUM66" i="7"/>
  <c r="CUO66" i="7"/>
  <c r="CUQ66" i="7"/>
  <c r="CUS66" i="7"/>
  <c r="CUU66" i="7"/>
  <c r="CUW66" i="7"/>
  <c r="CUY66" i="7"/>
  <c r="CVA66" i="7"/>
  <c r="CVC66" i="7"/>
  <c r="CVE66" i="7"/>
  <c r="CVG66" i="7"/>
  <c r="CVI66" i="7"/>
  <c r="CVK66" i="7"/>
  <c r="CVM66" i="7"/>
  <c r="CVO66" i="7"/>
  <c r="CVQ66" i="7"/>
  <c r="CVS66" i="7"/>
  <c r="CVU66" i="7"/>
  <c r="CVW66" i="7"/>
  <c r="CVY66" i="7"/>
  <c r="CWA66" i="7"/>
  <c r="CWC66" i="7"/>
  <c r="CWE66" i="7"/>
  <c r="CWG66" i="7"/>
  <c r="CWI66" i="7"/>
  <c r="CWK66" i="7"/>
  <c r="CWM66" i="7"/>
  <c r="CWO66" i="7"/>
  <c r="CWQ66" i="7"/>
  <c r="CWS66" i="7"/>
  <c r="CWU66" i="7"/>
  <c r="CWW66" i="7"/>
  <c r="CWY66" i="7"/>
  <c r="CXA66" i="7"/>
  <c r="CXC66" i="7"/>
  <c r="CXE66" i="7"/>
  <c r="CXG66" i="7"/>
  <c r="CXI66" i="7"/>
  <c r="CXK66" i="7"/>
  <c r="CXM66" i="7"/>
  <c r="CXO66" i="7"/>
  <c r="CXQ66" i="7"/>
  <c r="CXS66" i="7"/>
  <c r="CXU66" i="7"/>
  <c r="CXW66" i="7"/>
  <c r="CXY66" i="7"/>
  <c r="CYA66" i="7"/>
  <c r="CYC66" i="7"/>
  <c r="CYE66" i="7"/>
  <c r="CYG66" i="7"/>
  <c r="CYI66" i="7"/>
  <c r="CYK66" i="7"/>
  <c r="CYM66" i="7"/>
  <c r="CYO66" i="7"/>
  <c r="CYQ66" i="7"/>
  <c r="CYS66" i="7"/>
  <c r="CYU66" i="7"/>
  <c r="CYW66" i="7"/>
  <c r="CYY66" i="7"/>
  <c r="CZA66" i="7"/>
  <c r="CZC66" i="7"/>
  <c r="CZE66" i="7"/>
  <c r="CZG66" i="7"/>
  <c r="CZI66" i="7"/>
  <c r="CZK66" i="7"/>
  <c r="CZM66" i="7"/>
  <c r="CZO66" i="7"/>
  <c r="CZQ66" i="7"/>
  <c r="CZS66" i="7"/>
  <c r="CZU66" i="7"/>
  <c r="CZW66" i="7"/>
  <c r="CZY66" i="7"/>
  <c r="DAA66" i="7"/>
  <c r="DAC66" i="7"/>
  <c r="DAE66" i="7"/>
  <c r="DAG66" i="7"/>
  <c r="DAI66" i="7"/>
  <c r="DAK66" i="7"/>
  <c r="DAM66" i="7"/>
  <c r="DAO66" i="7"/>
  <c r="DAQ66" i="7"/>
  <c r="DAS66" i="7"/>
  <c r="DAU66" i="7"/>
  <c r="DAW66" i="7"/>
  <c r="DAY66" i="7"/>
  <c r="DBA66" i="7"/>
  <c r="DBC66" i="7"/>
  <c r="DBE66" i="7"/>
  <c r="DBG66" i="7"/>
  <c r="DBI66" i="7"/>
  <c r="DBK66" i="7"/>
  <c r="DBM66" i="7"/>
  <c r="DBO66" i="7"/>
  <c r="DBQ66" i="7"/>
  <c r="DBS66" i="7"/>
  <c r="DBU66" i="7"/>
  <c r="DBW66" i="7"/>
  <c r="DBY66" i="7"/>
  <c r="DCA66" i="7"/>
  <c r="DCC66" i="7"/>
  <c r="DCE66" i="7"/>
  <c r="DCG66" i="7"/>
  <c r="DCI66" i="7"/>
  <c r="DCK66" i="7"/>
  <c r="DCM66" i="7"/>
  <c r="DCO66" i="7"/>
  <c r="DCQ66" i="7"/>
  <c r="DCS66" i="7"/>
  <c r="DCU66" i="7"/>
  <c r="DCW66" i="7"/>
  <c r="DCY66" i="7"/>
  <c r="DDA66" i="7"/>
  <c r="DDC66" i="7"/>
  <c r="DDE66" i="7"/>
  <c r="DDG66" i="7"/>
  <c r="DDI66" i="7"/>
  <c r="DDK66" i="7"/>
  <c r="DDM66" i="7"/>
  <c r="DDO66" i="7"/>
  <c r="DDQ66" i="7"/>
  <c r="DDS66" i="7"/>
  <c r="DDU66" i="7"/>
  <c r="DDW66" i="7"/>
  <c r="DDY66" i="7"/>
  <c r="DEA66" i="7"/>
  <c r="DEC66" i="7"/>
  <c r="DEE66" i="7"/>
  <c r="DEG66" i="7"/>
  <c r="DEI66" i="7"/>
  <c r="DEK66" i="7"/>
  <c r="DEM66" i="7"/>
  <c r="DEO66" i="7"/>
  <c r="DEQ66" i="7"/>
  <c r="DES66" i="7"/>
  <c r="DEU66" i="7"/>
  <c r="DEW66" i="7"/>
  <c r="DEY66" i="7"/>
  <c r="DFA66" i="7"/>
  <c r="DFC66" i="7"/>
  <c r="DFE66" i="7"/>
  <c r="DFG66" i="7"/>
  <c r="DFI66" i="7"/>
  <c r="DFK66" i="7"/>
  <c r="DFM66" i="7"/>
  <c r="DFO66" i="7"/>
  <c r="DFQ66" i="7"/>
  <c r="DFS66" i="7"/>
  <c r="DFU66" i="7"/>
  <c r="DFW66" i="7"/>
  <c r="DFY66" i="7"/>
  <c r="DGA66" i="7"/>
  <c r="DGC66" i="7"/>
  <c r="DGE66" i="7"/>
  <c r="DGG66" i="7"/>
  <c r="DGI66" i="7"/>
  <c r="DGK66" i="7"/>
  <c r="DGM66" i="7"/>
  <c r="DGO66" i="7"/>
  <c r="DGQ66" i="7"/>
  <c r="DGS66" i="7"/>
  <c r="DGU66" i="7"/>
  <c r="DGW66" i="7"/>
  <c r="DGY66" i="7"/>
  <c r="DHA66" i="7"/>
  <c r="DHC66" i="7"/>
  <c r="DHE66" i="7"/>
  <c r="DHG66" i="7"/>
  <c r="DHI66" i="7"/>
  <c r="DHK66" i="7"/>
  <c r="DHM66" i="7"/>
  <c r="DHO66" i="7"/>
  <c r="DHQ66" i="7"/>
  <c r="DHS66" i="7"/>
  <c r="DHU66" i="7"/>
  <c r="DHW66" i="7"/>
  <c r="DHY66" i="7"/>
  <c r="DIA66" i="7"/>
  <c r="DIC66" i="7"/>
  <c r="DIE66" i="7"/>
  <c r="DIG66" i="7"/>
  <c r="DII66" i="7"/>
  <c r="DIK66" i="7"/>
  <c r="DIM66" i="7"/>
  <c r="DIO66" i="7"/>
  <c r="DIQ66" i="7"/>
  <c r="DIS66" i="7"/>
  <c r="DIU66" i="7"/>
  <c r="DIW66" i="7"/>
  <c r="DIY66" i="7"/>
  <c r="DJA66" i="7"/>
  <c r="DJC66" i="7"/>
  <c r="DJE66" i="7"/>
  <c r="DJG66" i="7"/>
  <c r="DJI66" i="7"/>
  <c r="DJK66" i="7"/>
  <c r="DJM66" i="7"/>
  <c r="DJO66" i="7"/>
  <c r="DJQ66" i="7"/>
  <c r="DJS66" i="7"/>
  <c r="DJU66" i="7"/>
  <c r="DJW66" i="7"/>
  <c r="DJY66" i="7"/>
  <c r="DKA66" i="7"/>
  <c r="DKC66" i="7"/>
  <c r="DKE66" i="7"/>
  <c r="DKG66" i="7"/>
  <c r="DKI66" i="7"/>
  <c r="DKK66" i="7"/>
  <c r="DKM66" i="7"/>
  <c r="DKO66" i="7"/>
  <c r="DKQ66" i="7"/>
  <c r="DKS66" i="7"/>
  <c r="DKU66" i="7"/>
  <c r="DKW66" i="7"/>
  <c r="DKY66" i="7"/>
  <c r="DLA66" i="7"/>
  <c r="DLC66" i="7"/>
  <c r="DLE66" i="7"/>
  <c r="DLG66" i="7"/>
  <c r="DLI66" i="7"/>
  <c r="DLK66" i="7"/>
  <c r="DLM66" i="7"/>
  <c r="DLO66" i="7"/>
  <c r="DLQ66" i="7"/>
  <c r="DLS66" i="7"/>
  <c r="DLU66" i="7"/>
  <c r="DLW66" i="7"/>
  <c r="DLY66" i="7"/>
  <c r="DMA66" i="7"/>
  <c r="DMC66" i="7"/>
  <c r="DME66" i="7"/>
  <c r="DMG66" i="7"/>
  <c r="DMI66" i="7"/>
  <c r="DMK66" i="7"/>
  <c r="DMM66" i="7"/>
  <c r="DMO66" i="7"/>
  <c r="DMQ66" i="7"/>
  <c r="DMS66" i="7"/>
  <c r="DMU66" i="7"/>
  <c r="DMW66" i="7"/>
  <c r="DMY66" i="7"/>
  <c r="DNA66" i="7"/>
  <c r="DNC66" i="7"/>
  <c r="DNE66" i="7"/>
  <c r="DNG66" i="7"/>
  <c r="DNI66" i="7"/>
  <c r="DNK66" i="7"/>
  <c r="DNM66" i="7"/>
  <c r="DNO66" i="7"/>
  <c r="DNQ66" i="7"/>
  <c r="DNS66" i="7"/>
  <c r="DNU66" i="7"/>
  <c r="DNW66" i="7"/>
  <c r="DNY66" i="7"/>
  <c r="DOA66" i="7"/>
  <c r="DOC66" i="7"/>
  <c r="DOE66" i="7"/>
  <c r="DOG66" i="7"/>
  <c r="DOI66" i="7"/>
  <c r="DOK66" i="7"/>
  <c r="DOM66" i="7"/>
  <c r="DOO66" i="7"/>
  <c r="DOQ66" i="7"/>
  <c r="DOS66" i="7"/>
  <c r="DOU66" i="7"/>
  <c r="DOW66" i="7"/>
  <c r="DOY66" i="7"/>
  <c r="DPA66" i="7"/>
  <c r="DPC66" i="7"/>
  <c r="DPE66" i="7"/>
  <c r="DPG66" i="7"/>
  <c r="DPI66" i="7"/>
  <c r="DPK66" i="7"/>
  <c r="DPM66" i="7"/>
  <c r="DPO66" i="7"/>
  <c r="DPQ66" i="7"/>
  <c r="DPS66" i="7"/>
  <c r="DPU66" i="7"/>
  <c r="DPW66" i="7"/>
  <c r="DPY66" i="7"/>
  <c r="DQA66" i="7"/>
  <c r="DQC66" i="7"/>
  <c r="DQE66" i="7"/>
  <c r="DQG66" i="7"/>
  <c r="DQI66" i="7"/>
  <c r="DQK66" i="7"/>
  <c r="DQM66" i="7"/>
  <c r="DQO66" i="7"/>
  <c r="DQQ66" i="7"/>
  <c r="DQS66" i="7"/>
  <c r="DQU66" i="7"/>
  <c r="DQW66" i="7"/>
  <c r="DQY66" i="7"/>
  <c r="DRA66" i="7"/>
  <c r="DRC66" i="7"/>
  <c r="DRE66" i="7"/>
  <c r="DRG66" i="7"/>
  <c r="DRI66" i="7"/>
  <c r="DRK66" i="7"/>
  <c r="DRM66" i="7"/>
  <c r="DRO66" i="7"/>
  <c r="DRQ66" i="7"/>
  <c r="DRS66" i="7"/>
  <c r="DRU66" i="7"/>
  <c r="DRW66" i="7"/>
  <c r="DRY66" i="7"/>
  <c r="DSA66" i="7"/>
  <c r="DSC66" i="7"/>
  <c r="DSE66" i="7"/>
  <c r="DSG66" i="7"/>
  <c r="DSI66" i="7"/>
  <c r="DSK66" i="7"/>
  <c r="DSM66" i="7"/>
  <c r="DSO66" i="7"/>
  <c r="DSQ66" i="7"/>
  <c r="DSS66" i="7"/>
  <c r="DSU66" i="7"/>
  <c r="DSW66" i="7"/>
  <c r="DSY66" i="7"/>
  <c r="DTA66" i="7"/>
  <c r="DTC66" i="7"/>
  <c r="DTE66" i="7"/>
  <c r="DTG66" i="7"/>
  <c r="DTI66" i="7"/>
  <c r="DTK66" i="7"/>
  <c r="DTM66" i="7"/>
  <c r="DTO66" i="7"/>
  <c r="DTQ66" i="7"/>
  <c r="DTS66" i="7"/>
  <c r="DTU66" i="7"/>
  <c r="DTW66" i="7"/>
  <c r="DTY66" i="7"/>
  <c r="DUA66" i="7"/>
  <c r="DUC66" i="7"/>
  <c r="DUE66" i="7"/>
  <c r="DUG66" i="7"/>
  <c r="DUI66" i="7"/>
  <c r="DUK66" i="7"/>
  <c r="DUM66" i="7"/>
  <c r="DUO66" i="7"/>
  <c r="DUQ66" i="7"/>
  <c r="DUS66" i="7"/>
  <c r="DUU66" i="7"/>
  <c r="DUW66" i="7"/>
  <c r="DUY66" i="7"/>
  <c r="DVA66" i="7"/>
  <c r="DVC66" i="7"/>
  <c r="DVE66" i="7"/>
  <c r="DVG66" i="7"/>
  <c r="DVI66" i="7"/>
  <c r="DVK66" i="7"/>
  <c r="DVM66" i="7"/>
  <c r="DVO66" i="7"/>
  <c r="DVQ66" i="7"/>
  <c r="DVS66" i="7"/>
  <c r="DVU66" i="7"/>
  <c r="DVW66" i="7"/>
  <c r="DVY66" i="7"/>
  <c r="DWA66" i="7"/>
  <c r="DWC66" i="7"/>
  <c r="DWE66" i="7"/>
  <c r="DWG66" i="7"/>
  <c r="DWI66" i="7"/>
  <c r="DWK66" i="7"/>
  <c r="DWM66" i="7"/>
  <c r="DWO66" i="7"/>
  <c r="DWQ66" i="7"/>
  <c r="DWS66" i="7"/>
  <c r="DWU66" i="7"/>
  <c r="DWW66" i="7"/>
  <c r="DWY66" i="7"/>
  <c r="DXA66" i="7"/>
  <c r="DXC66" i="7"/>
  <c r="DXE66" i="7"/>
  <c r="DXG66" i="7"/>
  <c r="DXI66" i="7"/>
  <c r="DXK66" i="7"/>
  <c r="DXM66" i="7"/>
  <c r="DXO66" i="7"/>
  <c r="DXQ66" i="7"/>
  <c r="DXS66" i="7"/>
  <c r="DXU66" i="7"/>
  <c r="DXW66" i="7"/>
  <c r="DXY66" i="7"/>
  <c r="DYA66" i="7"/>
  <c r="DYC66" i="7"/>
  <c r="DYE66" i="7"/>
  <c r="DYG66" i="7"/>
  <c r="DYI66" i="7"/>
  <c r="DYK66" i="7"/>
  <c r="DYM66" i="7"/>
  <c r="DYO66" i="7"/>
  <c r="DYQ66" i="7"/>
  <c r="DYS66" i="7"/>
  <c r="DYU66" i="7"/>
  <c r="DYW66" i="7"/>
  <c r="DYY66" i="7"/>
  <c r="DZA66" i="7"/>
  <c r="DZC66" i="7"/>
  <c r="DZE66" i="7"/>
  <c r="DZG66" i="7"/>
  <c r="DZI66" i="7"/>
  <c r="DZK66" i="7"/>
  <c r="DZM66" i="7"/>
  <c r="DZO66" i="7"/>
  <c r="DZQ66" i="7"/>
  <c r="DZS66" i="7"/>
  <c r="DZU66" i="7"/>
  <c r="DZW66" i="7"/>
  <c r="DZY66" i="7"/>
  <c r="EAA66" i="7"/>
  <c r="EAC66" i="7"/>
  <c r="EAE66" i="7"/>
  <c r="EAG66" i="7"/>
  <c r="EAI66" i="7"/>
  <c r="EAK66" i="7"/>
  <c r="EAM66" i="7"/>
  <c r="EAO66" i="7"/>
  <c r="EAQ66" i="7"/>
  <c r="EAS66" i="7"/>
  <c r="EAU66" i="7"/>
  <c r="EAW66" i="7"/>
  <c r="EAY66" i="7"/>
  <c r="EBA66" i="7"/>
  <c r="EBC66" i="7"/>
  <c r="EBE66" i="7"/>
  <c r="EBG66" i="7"/>
  <c r="EBI66" i="7"/>
  <c r="EBK66" i="7"/>
  <c r="EBM66" i="7"/>
  <c r="EBO66" i="7"/>
  <c r="EBQ66" i="7"/>
  <c r="EBS66" i="7"/>
  <c r="EBU66" i="7"/>
  <c r="EBW66" i="7"/>
  <c r="EBY66" i="7"/>
  <c r="ECA66" i="7"/>
  <c r="ECC66" i="7"/>
  <c r="ECE66" i="7"/>
  <c r="ECG66" i="7"/>
  <c r="ECI66" i="7"/>
  <c r="ECK66" i="7"/>
  <c r="ECM66" i="7"/>
  <c r="ECO66" i="7"/>
  <c r="ECQ66" i="7"/>
  <c r="ECS66" i="7"/>
  <c r="ECU66" i="7"/>
  <c r="ECW66" i="7"/>
  <c r="ECY66" i="7"/>
  <c r="EDA66" i="7"/>
  <c r="EDC66" i="7"/>
  <c r="EDE66" i="7"/>
  <c r="EDG66" i="7"/>
  <c r="EDI66" i="7"/>
  <c r="EDK66" i="7"/>
  <c r="EDM66" i="7"/>
  <c r="EDO66" i="7"/>
  <c r="EDQ66" i="7"/>
  <c r="EDS66" i="7"/>
  <c r="EDU66" i="7"/>
  <c r="EDW66" i="7"/>
  <c r="EDY66" i="7"/>
  <c r="EEA66" i="7"/>
  <c r="EEC66" i="7"/>
  <c r="EEE66" i="7"/>
  <c r="EEG66" i="7"/>
  <c r="EEI66" i="7"/>
  <c r="EEK66" i="7"/>
  <c r="EEM66" i="7"/>
  <c r="EEO66" i="7"/>
  <c r="EEQ66" i="7"/>
  <c r="EES66" i="7"/>
  <c r="EEU66" i="7"/>
  <c r="EEW66" i="7"/>
  <c r="EEY66" i="7"/>
  <c r="EFA66" i="7"/>
  <c r="EFC66" i="7"/>
  <c r="EFE66" i="7"/>
  <c r="EFG66" i="7"/>
  <c r="EFI66" i="7"/>
  <c r="EFK66" i="7"/>
  <c r="EFM66" i="7"/>
  <c r="EFO66" i="7"/>
  <c r="EFQ66" i="7"/>
  <c r="EFS66" i="7"/>
  <c r="EFU66" i="7"/>
  <c r="EFW66" i="7"/>
  <c r="EFY66" i="7"/>
  <c r="EGA66" i="7"/>
  <c r="EGC66" i="7"/>
  <c r="EGE66" i="7"/>
  <c r="EGG66" i="7"/>
  <c r="EGI66" i="7"/>
  <c r="EGK66" i="7"/>
  <c r="EGM66" i="7"/>
  <c r="EGO66" i="7"/>
  <c r="EGQ66" i="7"/>
  <c r="EGS66" i="7"/>
  <c r="EGU66" i="7"/>
  <c r="EGW66" i="7"/>
  <c r="EGY66" i="7"/>
  <c r="EHA66" i="7"/>
  <c r="EHC66" i="7"/>
  <c r="EHE66" i="7"/>
  <c r="EHG66" i="7"/>
  <c r="EHI66" i="7"/>
  <c r="EHK66" i="7"/>
  <c r="EHM66" i="7"/>
  <c r="EHO66" i="7"/>
  <c r="EHQ66" i="7"/>
  <c r="EHS66" i="7"/>
  <c r="EHU66" i="7"/>
  <c r="EHW66" i="7"/>
  <c r="EHY66" i="7"/>
  <c r="EIA66" i="7"/>
  <c r="EIC66" i="7"/>
  <c r="EIE66" i="7"/>
  <c r="EIG66" i="7"/>
  <c r="EII66" i="7"/>
  <c r="EIK66" i="7"/>
  <c r="EIM66" i="7"/>
  <c r="EIO66" i="7"/>
  <c r="EIQ66" i="7"/>
  <c r="EIS66" i="7"/>
  <c r="EIU66" i="7"/>
  <c r="EIW66" i="7"/>
  <c r="EIY66" i="7"/>
  <c r="EJA66" i="7"/>
  <c r="EJC66" i="7"/>
  <c r="EJE66" i="7"/>
  <c r="EJG66" i="7"/>
  <c r="EJI66" i="7"/>
  <c r="EJK66" i="7"/>
  <c r="EJM66" i="7"/>
  <c r="EJO66" i="7"/>
  <c r="EJQ66" i="7"/>
  <c r="EJS66" i="7"/>
  <c r="EJU66" i="7"/>
  <c r="EJW66" i="7"/>
  <c r="EJY66" i="7"/>
  <c r="EKA66" i="7"/>
  <c r="EKC66" i="7"/>
  <c r="EKE66" i="7"/>
  <c r="EKG66" i="7"/>
  <c r="EKI66" i="7"/>
  <c r="EKK66" i="7"/>
  <c r="EKM66" i="7"/>
  <c r="EKO66" i="7"/>
  <c r="EKQ66" i="7"/>
  <c r="EKS66" i="7"/>
  <c r="EKU66" i="7"/>
  <c r="EKW66" i="7"/>
  <c r="EKY66" i="7"/>
  <c r="ELA66" i="7"/>
  <c r="ELC66" i="7"/>
  <c r="ELE66" i="7"/>
  <c r="ELG66" i="7"/>
  <c r="ELI66" i="7"/>
  <c r="ELK66" i="7"/>
  <c r="ELM66" i="7"/>
  <c r="ELO66" i="7"/>
  <c r="ELQ66" i="7"/>
  <c r="ELS66" i="7"/>
  <c r="ELU66" i="7"/>
  <c r="ELW66" i="7"/>
  <c r="ELY66" i="7"/>
  <c r="EMA66" i="7"/>
  <c r="EMC66" i="7"/>
  <c r="EME66" i="7"/>
  <c r="EMG66" i="7"/>
  <c r="EMI66" i="7"/>
  <c r="EMK66" i="7"/>
  <c r="EMM66" i="7"/>
  <c r="EMO66" i="7"/>
  <c r="EMQ66" i="7"/>
  <c r="EMS66" i="7"/>
  <c r="EMU66" i="7"/>
  <c r="EMW66" i="7"/>
  <c r="EMY66" i="7"/>
  <c r="ENA66" i="7"/>
  <c r="ENC66" i="7"/>
  <c r="ENE66" i="7"/>
  <c r="ENG66" i="7"/>
  <c r="ENI66" i="7"/>
  <c r="ENK66" i="7"/>
  <c r="ENM66" i="7"/>
  <c r="ENO66" i="7"/>
  <c r="ENQ66" i="7"/>
  <c r="ENS66" i="7"/>
  <c r="ENU66" i="7"/>
  <c r="ENW66" i="7"/>
  <c r="ENY66" i="7"/>
  <c r="EOA66" i="7"/>
  <c r="EOC66" i="7"/>
  <c r="EOE66" i="7"/>
  <c r="EOG66" i="7"/>
  <c r="EOI66" i="7"/>
  <c r="EOK66" i="7"/>
  <c r="EOM66" i="7"/>
  <c r="EOO66" i="7"/>
  <c r="EOQ66" i="7"/>
  <c r="EOS66" i="7"/>
  <c r="EOU66" i="7"/>
  <c r="EOW66" i="7"/>
  <c r="EOY66" i="7"/>
  <c r="EPA66" i="7"/>
  <c r="EPC66" i="7"/>
  <c r="EPE66" i="7"/>
  <c r="EPG66" i="7"/>
  <c r="EPI66" i="7"/>
  <c r="EPK66" i="7"/>
  <c r="EPM66" i="7"/>
  <c r="EPO66" i="7"/>
  <c r="EPQ66" i="7"/>
  <c r="EPS66" i="7"/>
  <c r="EPU66" i="7"/>
  <c r="EPW66" i="7"/>
  <c r="EPY66" i="7"/>
  <c r="EQA66" i="7"/>
  <c r="EQC66" i="7"/>
  <c r="EQE66" i="7"/>
  <c r="EQG66" i="7"/>
  <c r="EQI66" i="7"/>
  <c r="EQK66" i="7"/>
  <c r="EQM66" i="7"/>
  <c r="EQO66" i="7"/>
  <c r="EQQ66" i="7"/>
  <c r="EQS66" i="7"/>
  <c r="EQU66" i="7"/>
  <c r="EQW66" i="7"/>
  <c r="EQY66" i="7"/>
  <c r="ERA66" i="7"/>
  <c r="ERC66" i="7"/>
  <c r="ERE66" i="7"/>
  <c r="ERG66" i="7"/>
  <c r="ERI66" i="7"/>
  <c r="ERK66" i="7"/>
  <c r="ERM66" i="7"/>
  <c r="ERO66" i="7"/>
  <c r="ERQ66" i="7"/>
  <c r="ERS66" i="7"/>
  <c r="ERU66" i="7"/>
  <c r="ERW66" i="7"/>
  <c r="ERY66" i="7"/>
  <c r="ESA66" i="7"/>
  <c r="ESC66" i="7"/>
  <c r="ESE66" i="7"/>
  <c r="ESG66" i="7"/>
  <c r="ESI66" i="7"/>
  <c r="ESK66" i="7"/>
  <c r="ESM66" i="7"/>
  <c r="ESO66" i="7"/>
  <c r="ESQ66" i="7"/>
  <c r="ESS66" i="7"/>
  <c r="ESU66" i="7"/>
  <c r="ESW66" i="7"/>
  <c r="ESY66" i="7"/>
  <c r="ETA66" i="7"/>
  <c r="ETC66" i="7"/>
  <c r="ETE66" i="7"/>
  <c r="ETG66" i="7"/>
  <c r="ETI66" i="7"/>
  <c r="ETK66" i="7"/>
  <c r="ETM66" i="7"/>
  <c r="ETO66" i="7"/>
  <c r="ETQ66" i="7"/>
  <c r="ETS66" i="7"/>
  <c r="ETU66" i="7"/>
  <c r="ETW66" i="7"/>
  <c r="ETY66" i="7"/>
  <c r="EUA66" i="7"/>
  <c r="EUC66" i="7"/>
  <c r="EUE66" i="7"/>
  <c r="EUG66" i="7"/>
  <c r="EUI66" i="7"/>
  <c r="EUK66" i="7"/>
  <c r="EUM66" i="7"/>
  <c r="EUO66" i="7"/>
  <c r="EUQ66" i="7"/>
  <c r="EUS66" i="7"/>
  <c r="EUU66" i="7"/>
  <c r="EUW66" i="7"/>
  <c r="EUY66" i="7"/>
  <c r="EVA66" i="7"/>
  <c r="EVC66" i="7"/>
  <c r="EVE66" i="7"/>
  <c r="EVG66" i="7"/>
  <c r="EVI66" i="7"/>
  <c r="EVK66" i="7"/>
  <c r="EVM66" i="7"/>
  <c r="EVO66" i="7"/>
  <c r="EVQ66" i="7"/>
  <c r="EVS66" i="7"/>
  <c r="EVU66" i="7"/>
  <c r="EVW66" i="7"/>
  <c r="EVY66" i="7"/>
  <c r="EWA66" i="7"/>
  <c r="EWC66" i="7"/>
  <c r="EWE66" i="7"/>
  <c r="EWG66" i="7"/>
  <c r="EWI66" i="7"/>
  <c r="EWK66" i="7"/>
  <c r="EWM66" i="7"/>
  <c r="EWO66" i="7"/>
  <c r="EWQ66" i="7"/>
  <c r="EWS66" i="7"/>
  <c r="EWU66" i="7"/>
  <c r="EWW66" i="7"/>
  <c r="EWY66" i="7"/>
  <c r="EXA66" i="7"/>
  <c r="EXC66" i="7"/>
  <c r="EXE66" i="7"/>
  <c r="EXG66" i="7"/>
  <c r="EXI66" i="7"/>
  <c r="EXK66" i="7"/>
  <c r="EXM66" i="7"/>
  <c r="EXO66" i="7"/>
  <c r="EXQ66" i="7"/>
  <c r="EXS66" i="7"/>
  <c r="EXU66" i="7"/>
  <c r="EXW66" i="7"/>
  <c r="EXY66" i="7"/>
  <c r="EYA66" i="7"/>
  <c r="EYC66" i="7"/>
  <c r="EYE66" i="7"/>
  <c r="EYG66" i="7"/>
  <c r="EYI66" i="7"/>
  <c r="EYK66" i="7"/>
  <c r="EYM66" i="7"/>
  <c r="EYO66" i="7"/>
  <c r="EYQ66" i="7"/>
  <c r="EYS66" i="7"/>
  <c r="EYU66" i="7"/>
  <c r="EYW66" i="7"/>
  <c r="EYY66" i="7"/>
  <c r="EZA66" i="7"/>
  <c r="EZC66" i="7"/>
  <c r="EZE66" i="7"/>
  <c r="EZG66" i="7"/>
  <c r="EZI66" i="7"/>
  <c r="EZK66" i="7"/>
  <c r="EZM66" i="7"/>
  <c r="EZO66" i="7"/>
  <c r="EZQ66" i="7"/>
  <c r="EZS66" i="7"/>
  <c r="EZU66" i="7"/>
  <c r="EZW66" i="7"/>
  <c r="EZY66" i="7"/>
  <c r="FAA66" i="7"/>
  <c r="FAC66" i="7"/>
  <c r="FAE66" i="7"/>
  <c r="FAG66" i="7"/>
  <c r="FAI66" i="7"/>
  <c r="FAK66" i="7"/>
  <c r="FAM66" i="7"/>
  <c r="FAO66" i="7"/>
  <c r="FAQ66" i="7"/>
  <c r="FAS66" i="7"/>
  <c r="FAU66" i="7"/>
  <c r="FAW66" i="7"/>
  <c r="FAY66" i="7"/>
  <c r="FBA66" i="7"/>
  <c r="FBC66" i="7"/>
  <c r="FBE66" i="7"/>
  <c r="FBG66" i="7"/>
  <c r="FBI66" i="7"/>
  <c r="FBK66" i="7"/>
  <c r="FBM66" i="7"/>
  <c r="FBO66" i="7"/>
  <c r="FBQ66" i="7"/>
  <c r="FBS66" i="7"/>
  <c r="FBU66" i="7"/>
  <c r="FBW66" i="7"/>
  <c r="FBY66" i="7"/>
  <c r="FCA66" i="7"/>
  <c r="FCC66" i="7"/>
  <c r="FCE66" i="7"/>
  <c r="FCG66" i="7"/>
  <c r="FCI66" i="7"/>
  <c r="FCK66" i="7"/>
  <c r="FCM66" i="7"/>
  <c r="FCO66" i="7"/>
  <c r="FCQ66" i="7"/>
  <c r="FCS66" i="7"/>
  <c r="FCU66" i="7"/>
  <c r="FCW66" i="7"/>
  <c r="FCY66" i="7"/>
  <c r="FDA66" i="7"/>
  <c r="FDC66" i="7"/>
  <c r="FDE66" i="7"/>
  <c r="FDG66" i="7"/>
  <c r="FDI66" i="7"/>
  <c r="FDK66" i="7"/>
  <c r="FDM66" i="7"/>
  <c r="FDO66" i="7"/>
  <c r="FDQ66" i="7"/>
  <c r="FDS66" i="7"/>
  <c r="FDU66" i="7"/>
  <c r="FDW66" i="7"/>
  <c r="FDY66" i="7"/>
  <c r="FEA66" i="7"/>
  <c r="FEC66" i="7"/>
  <c r="FEE66" i="7"/>
  <c r="FEG66" i="7"/>
  <c r="FEI66" i="7"/>
  <c r="FEK66" i="7"/>
  <c r="FEM66" i="7"/>
  <c r="FEO66" i="7"/>
  <c r="FEQ66" i="7"/>
  <c r="FES66" i="7"/>
  <c r="FEU66" i="7"/>
  <c r="FEW66" i="7"/>
  <c r="FEY66" i="7"/>
  <c r="FFA66" i="7"/>
  <c r="FFC66" i="7"/>
  <c r="FFE66" i="7"/>
  <c r="FFG66" i="7"/>
  <c r="FFI66" i="7"/>
  <c r="FFK66" i="7"/>
  <c r="FFM66" i="7"/>
  <c r="FFO66" i="7"/>
  <c r="FFQ66" i="7"/>
  <c r="FFS66" i="7"/>
  <c r="FFU66" i="7"/>
  <c r="FFW66" i="7"/>
  <c r="FFY66" i="7"/>
  <c r="FGA66" i="7"/>
  <c r="FGC66" i="7"/>
  <c r="FGE66" i="7"/>
  <c r="FGG66" i="7"/>
  <c r="FGI66" i="7"/>
  <c r="FGK66" i="7"/>
  <c r="FGM66" i="7"/>
  <c r="FGO66" i="7"/>
  <c r="FGQ66" i="7"/>
  <c r="FGS66" i="7"/>
  <c r="FGU66" i="7"/>
  <c r="FGW66" i="7"/>
  <c r="FGY66" i="7"/>
  <c r="FHA66" i="7"/>
  <c r="FHC66" i="7"/>
  <c r="FHE66" i="7"/>
  <c r="FHG66" i="7"/>
  <c r="FHI66" i="7"/>
  <c r="FHK66" i="7"/>
  <c r="FHM66" i="7"/>
  <c r="FHO66" i="7"/>
  <c r="FHQ66" i="7"/>
  <c r="FHS66" i="7"/>
  <c r="FHU66" i="7"/>
  <c r="FHW66" i="7"/>
  <c r="FHY66" i="7"/>
  <c r="FIA66" i="7"/>
  <c r="FIC66" i="7"/>
  <c r="FIE66" i="7"/>
  <c r="FIG66" i="7"/>
  <c r="FII66" i="7"/>
  <c r="FIK66" i="7"/>
  <c r="FIM66" i="7"/>
  <c r="FIO66" i="7"/>
  <c r="FIQ66" i="7"/>
  <c r="FIS66" i="7"/>
  <c r="FIU66" i="7"/>
  <c r="FIW66" i="7"/>
  <c r="FIY66" i="7"/>
  <c r="FJA66" i="7"/>
  <c r="FJC66" i="7"/>
  <c r="FJE66" i="7"/>
  <c r="FJG66" i="7"/>
  <c r="FJI66" i="7"/>
  <c r="FJK66" i="7"/>
  <c r="FJM66" i="7"/>
  <c r="FJO66" i="7"/>
  <c r="FJQ66" i="7"/>
  <c r="FJS66" i="7"/>
  <c r="FJU66" i="7"/>
  <c r="FJW66" i="7"/>
  <c r="FJY66" i="7"/>
  <c r="FKA66" i="7"/>
  <c r="FKC66" i="7"/>
  <c r="FKE66" i="7"/>
  <c r="FKG66" i="7"/>
  <c r="FKI66" i="7"/>
  <c r="FKK66" i="7"/>
  <c r="FKM66" i="7"/>
  <c r="FKO66" i="7"/>
  <c r="FKQ66" i="7"/>
  <c r="FKS66" i="7"/>
  <c r="FKU66" i="7"/>
  <c r="FKW66" i="7"/>
  <c r="FKY66" i="7"/>
  <c r="FLA66" i="7"/>
  <c r="FLC66" i="7"/>
  <c r="FLE66" i="7"/>
  <c r="FLG66" i="7"/>
  <c r="FLI66" i="7"/>
  <c r="FLK66" i="7"/>
  <c r="FLM66" i="7"/>
  <c r="FLO66" i="7"/>
  <c r="FLQ66" i="7"/>
  <c r="FLS66" i="7"/>
  <c r="FLU66" i="7"/>
  <c r="FLW66" i="7"/>
  <c r="FLY66" i="7"/>
  <c r="FMA66" i="7"/>
  <c r="FMC66" i="7"/>
  <c r="FME66" i="7"/>
  <c r="FMG66" i="7"/>
  <c r="FMI66" i="7"/>
  <c r="FMK66" i="7"/>
  <c r="FMM66" i="7"/>
  <c r="FMO66" i="7"/>
  <c r="FMQ66" i="7"/>
  <c r="FMS66" i="7"/>
  <c r="FMU66" i="7"/>
  <c r="FMW66" i="7"/>
  <c r="FMY66" i="7"/>
  <c r="FNA66" i="7"/>
  <c r="FNC66" i="7"/>
  <c r="FNE66" i="7"/>
  <c r="FNG66" i="7"/>
  <c r="FNI66" i="7"/>
  <c r="FNK66" i="7"/>
  <c r="FNM66" i="7"/>
  <c r="FNO66" i="7"/>
  <c r="FNQ66" i="7"/>
  <c r="FNS66" i="7"/>
  <c r="FNU66" i="7"/>
  <c r="FNW66" i="7"/>
  <c r="FNY66" i="7"/>
  <c r="FOA66" i="7"/>
  <c r="FOC66" i="7"/>
  <c r="FOE66" i="7"/>
  <c r="FOG66" i="7"/>
  <c r="FOI66" i="7"/>
  <c r="FOK66" i="7"/>
  <c r="FOM66" i="7"/>
  <c r="FOO66" i="7"/>
  <c r="FOQ66" i="7"/>
  <c r="FOS66" i="7"/>
  <c r="FOU66" i="7"/>
  <c r="FOW66" i="7"/>
  <c r="FOY66" i="7"/>
  <c r="FPA66" i="7"/>
  <c r="FPC66" i="7"/>
  <c r="FPE66" i="7"/>
  <c r="FPG66" i="7"/>
  <c r="FPI66" i="7"/>
  <c r="FPK66" i="7"/>
  <c r="FPM66" i="7"/>
  <c r="FPO66" i="7"/>
  <c r="FPQ66" i="7"/>
  <c r="FPS66" i="7"/>
  <c r="FPU66" i="7"/>
  <c r="FPW66" i="7"/>
  <c r="FPY66" i="7"/>
  <c r="FQA66" i="7"/>
  <c r="FQC66" i="7"/>
  <c r="FQE66" i="7"/>
  <c r="FQG66" i="7"/>
  <c r="FQI66" i="7"/>
  <c r="FQK66" i="7"/>
  <c r="FQM66" i="7"/>
  <c r="FQO66" i="7"/>
  <c r="FQQ66" i="7"/>
  <c r="FQS66" i="7"/>
  <c r="FQU66" i="7"/>
  <c r="FQW66" i="7"/>
  <c r="FQY66" i="7"/>
  <c r="FRA66" i="7"/>
  <c r="FRC66" i="7"/>
  <c r="FRE66" i="7"/>
  <c r="FRG66" i="7"/>
  <c r="FRI66" i="7"/>
  <c r="FRK66" i="7"/>
  <c r="FRM66" i="7"/>
  <c r="FRO66" i="7"/>
  <c r="FRQ66" i="7"/>
  <c r="FRS66" i="7"/>
  <c r="FRU66" i="7"/>
  <c r="FRW66" i="7"/>
  <c r="FRY66" i="7"/>
  <c r="FSA66" i="7"/>
  <c r="FSC66" i="7"/>
  <c r="FSE66" i="7"/>
  <c r="FSG66" i="7"/>
  <c r="FSI66" i="7"/>
  <c r="FSK66" i="7"/>
  <c r="FSM66" i="7"/>
  <c r="FSO66" i="7"/>
  <c r="FSQ66" i="7"/>
  <c r="FSS66" i="7"/>
  <c r="FSU66" i="7"/>
  <c r="FSW66" i="7"/>
  <c r="FSY66" i="7"/>
  <c r="FTA66" i="7"/>
  <c r="FTC66" i="7"/>
  <c r="FTE66" i="7"/>
  <c r="FTG66" i="7"/>
  <c r="FTI66" i="7"/>
  <c r="FTK66" i="7"/>
  <c r="FTM66" i="7"/>
  <c r="FTO66" i="7"/>
  <c r="FTQ66" i="7"/>
  <c r="FTS66" i="7"/>
  <c r="FTU66" i="7"/>
  <c r="FTW66" i="7"/>
  <c r="FTY66" i="7"/>
  <c r="FUA66" i="7"/>
  <c r="FUC66" i="7"/>
  <c r="FUE66" i="7"/>
  <c r="FUG66" i="7"/>
  <c r="FUI66" i="7"/>
  <c r="FUK66" i="7"/>
  <c r="FUM66" i="7"/>
  <c r="FUO66" i="7"/>
  <c r="FUQ66" i="7"/>
  <c r="FUS66" i="7"/>
  <c r="FUU66" i="7"/>
  <c r="FUW66" i="7"/>
  <c r="FUY66" i="7"/>
  <c r="FVA66" i="7"/>
  <c r="FVC66" i="7"/>
  <c r="FVE66" i="7"/>
  <c r="FVG66" i="7"/>
  <c r="FVI66" i="7"/>
  <c r="FVK66" i="7"/>
  <c r="FVM66" i="7"/>
  <c r="FVO66" i="7"/>
  <c r="FVQ66" i="7"/>
  <c r="FVS66" i="7"/>
  <c r="FVU66" i="7"/>
  <c r="FVW66" i="7"/>
  <c r="FVY66" i="7"/>
  <c r="FWA66" i="7"/>
  <c r="FWC66" i="7"/>
  <c r="FWE66" i="7"/>
  <c r="FWG66" i="7"/>
  <c r="FWI66" i="7"/>
  <c r="FWK66" i="7"/>
  <c r="FWM66" i="7"/>
  <c r="FWO66" i="7"/>
  <c r="FWQ66" i="7"/>
  <c r="FWS66" i="7"/>
  <c r="FWU66" i="7"/>
  <c r="FWW66" i="7"/>
  <c r="FWY66" i="7"/>
  <c r="FXA66" i="7"/>
  <c r="FXC66" i="7"/>
  <c r="FXE66" i="7"/>
  <c r="FXG66" i="7"/>
  <c r="FXI66" i="7"/>
  <c r="FXK66" i="7"/>
  <c r="FXM66" i="7"/>
  <c r="FXO66" i="7"/>
  <c r="FXQ66" i="7"/>
  <c r="FXS66" i="7"/>
  <c r="FXU66" i="7"/>
  <c r="FXW66" i="7"/>
  <c r="FXY66" i="7"/>
  <c r="FYA66" i="7"/>
  <c r="FYC66" i="7"/>
  <c r="FYE66" i="7"/>
  <c r="FYG66" i="7"/>
  <c r="FYI66" i="7"/>
  <c r="FYK66" i="7"/>
  <c r="FYM66" i="7"/>
  <c r="FYO66" i="7"/>
  <c r="FYQ66" i="7"/>
  <c r="FYS66" i="7"/>
  <c r="FYU66" i="7"/>
  <c r="FYW66" i="7"/>
  <c r="FYY66" i="7"/>
  <c r="FZA66" i="7"/>
  <c r="FZC66" i="7"/>
  <c r="FZE66" i="7"/>
  <c r="FZG66" i="7"/>
  <c r="FZI66" i="7"/>
  <c r="FZK66" i="7"/>
  <c r="FZM66" i="7"/>
  <c r="FZO66" i="7"/>
  <c r="FZQ66" i="7"/>
  <c r="FZS66" i="7"/>
  <c r="FZU66" i="7"/>
  <c r="FZW66" i="7"/>
  <c r="FZY66" i="7"/>
  <c r="GAA66" i="7"/>
  <c r="GAC66" i="7"/>
  <c r="GAE66" i="7"/>
  <c r="GAG66" i="7"/>
  <c r="GAI66" i="7"/>
  <c r="GAK66" i="7"/>
  <c r="GAM66" i="7"/>
  <c r="GAO66" i="7"/>
  <c r="GAQ66" i="7"/>
  <c r="GAS66" i="7"/>
  <c r="GAU66" i="7"/>
  <c r="GAW66" i="7"/>
  <c r="GAY66" i="7"/>
  <c r="GBA66" i="7"/>
  <c r="GBC66" i="7"/>
  <c r="GBE66" i="7"/>
  <c r="GBG66" i="7"/>
  <c r="GBI66" i="7"/>
  <c r="GBK66" i="7"/>
  <c r="GBM66" i="7"/>
  <c r="GBO66" i="7"/>
  <c r="GBQ66" i="7"/>
  <c r="GBS66" i="7"/>
  <c r="GBU66" i="7"/>
  <c r="GBW66" i="7"/>
  <c r="GBY66" i="7"/>
  <c r="GCA66" i="7"/>
  <c r="GCC66" i="7"/>
  <c r="GCE66" i="7"/>
  <c r="GCG66" i="7"/>
  <c r="GCI66" i="7"/>
  <c r="GCK66" i="7"/>
  <c r="GCM66" i="7"/>
  <c r="GCO66" i="7"/>
  <c r="GCQ66" i="7"/>
  <c r="GCS66" i="7"/>
  <c r="GCU66" i="7"/>
  <c r="GCW66" i="7"/>
  <c r="GCY66" i="7"/>
  <c r="GDA66" i="7"/>
  <c r="GDC66" i="7"/>
  <c r="GDE66" i="7"/>
  <c r="GDG66" i="7"/>
  <c r="GDI66" i="7"/>
  <c r="GDK66" i="7"/>
  <c r="GDM66" i="7"/>
  <c r="GDO66" i="7"/>
  <c r="GDQ66" i="7"/>
  <c r="GDS66" i="7"/>
  <c r="GDU66" i="7"/>
  <c r="GDW66" i="7"/>
  <c r="GDY66" i="7"/>
  <c r="GEA66" i="7"/>
  <c r="GEC66" i="7"/>
  <c r="GEE66" i="7"/>
  <c r="GEG66" i="7"/>
  <c r="GEI66" i="7"/>
  <c r="GEK66" i="7"/>
  <c r="GEM66" i="7"/>
  <c r="GEO66" i="7"/>
  <c r="GEQ66" i="7"/>
  <c r="GES66" i="7"/>
  <c r="GEU66" i="7"/>
  <c r="GEW66" i="7"/>
  <c r="GEY66" i="7"/>
  <c r="GFA66" i="7"/>
  <c r="GFC66" i="7"/>
  <c r="GFE66" i="7"/>
  <c r="GFG66" i="7"/>
  <c r="GFI66" i="7"/>
  <c r="GFK66" i="7"/>
  <c r="GFM66" i="7"/>
  <c r="GFO66" i="7"/>
  <c r="GFQ66" i="7"/>
  <c r="GFS66" i="7"/>
  <c r="GFU66" i="7"/>
  <c r="GFW66" i="7"/>
  <c r="GFY66" i="7"/>
  <c r="GGA66" i="7"/>
  <c r="GGC66" i="7"/>
  <c r="GGE66" i="7"/>
  <c r="GGG66" i="7"/>
  <c r="GGI66" i="7"/>
  <c r="GGK66" i="7"/>
  <c r="GGM66" i="7"/>
  <c r="GGO66" i="7"/>
  <c r="GGQ66" i="7"/>
  <c r="GGS66" i="7"/>
  <c r="GGU66" i="7"/>
  <c r="GGW66" i="7"/>
  <c r="GGY66" i="7"/>
  <c r="GHA66" i="7"/>
  <c r="GHC66" i="7"/>
  <c r="GHE66" i="7"/>
  <c r="GHG66" i="7"/>
  <c r="GHI66" i="7"/>
  <c r="GHK66" i="7"/>
  <c r="GHM66" i="7"/>
  <c r="GHO66" i="7"/>
  <c r="GHQ66" i="7"/>
  <c r="GHS66" i="7"/>
  <c r="GHU66" i="7"/>
  <c r="GHW66" i="7"/>
  <c r="GHY66" i="7"/>
  <c r="GIA66" i="7"/>
  <c r="GIC66" i="7"/>
  <c r="GIE66" i="7"/>
  <c r="GIG66" i="7"/>
  <c r="GII66" i="7"/>
  <c r="GIK66" i="7"/>
  <c r="GIM66" i="7"/>
  <c r="GIO66" i="7"/>
  <c r="GIQ66" i="7"/>
  <c r="GIS66" i="7"/>
  <c r="GIU66" i="7"/>
  <c r="GIW66" i="7"/>
  <c r="GIY66" i="7"/>
  <c r="GJA66" i="7"/>
  <c r="GJC66" i="7"/>
  <c r="GJE66" i="7"/>
  <c r="GJG66" i="7"/>
  <c r="GJI66" i="7"/>
  <c r="GJK66" i="7"/>
  <c r="GJM66" i="7"/>
  <c r="GJO66" i="7"/>
  <c r="GJQ66" i="7"/>
  <c r="GJS66" i="7"/>
  <c r="GJU66" i="7"/>
  <c r="GJW66" i="7"/>
  <c r="GJY66" i="7"/>
  <c r="GKA66" i="7"/>
  <c r="GKC66" i="7"/>
  <c r="GKE66" i="7"/>
  <c r="GKG66" i="7"/>
  <c r="GKI66" i="7"/>
  <c r="GKK66" i="7"/>
  <c r="GKM66" i="7"/>
  <c r="GKO66" i="7"/>
  <c r="GKQ66" i="7"/>
  <c r="GKS66" i="7"/>
  <c r="GKU66" i="7"/>
  <c r="GKW66" i="7"/>
  <c r="GKY66" i="7"/>
  <c r="GLA66" i="7"/>
  <c r="GLC66" i="7"/>
  <c r="GLE66" i="7"/>
  <c r="GLG66" i="7"/>
  <c r="GLI66" i="7"/>
  <c r="GLK66" i="7"/>
  <c r="GLM66" i="7"/>
  <c r="GLO66" i="7"/>
  <c r="GLQ66" i="7"/>
  <c r="GLS66" i="7"/>
  <c r="GLU66" i="7"/>
  <c r="GLW66" i="7"/>
  <c r="GLY66" i="7"/>
  <c r="GMA66" i="7"/>
  <c r="GMC66" i="7"/>
  <c r="GME66" i="7"/>
  <c r="GMG66" i="7"/>
  <c r="GMI66" i="7"/>
  <c r="GMK66" i="7"/>
  <c r="GMM66" i="7"/>
  <c r="GMO66" i="7"/>
  <c r="GMQ66" i="7"/>
  <c r="GMS66" i="7"/>
  <c r="GMU66" i="7"/>
  <c r="GMW66" i="7"/>
  <c r="GMY66" i="7"/>
  <c r="GNA66" i="7"/>
  <c r="GNC66" i="7"/>
  <c r="GNE66" i="7"/>
  <c r="GNG66" i="7"/>
  <c r="GNI66" i="7"/>
  <c r="GNK66" i="7"/>
  <c r="GNM66" i="7"/>
  <c r="GNO66" i="7"/>
  <c r="GNQ66" i="7"/>
  <c r="GNS66" i="7"/>
  <c r="GNU66" i="7"/>
  <c r="GNW66" i="7"/>
  <c r="GNY66" i="7"/>
  <c r="GOA66" i="7"/>
  <c r="GOC66" i="7"/>
  <c r="GOE66" i="7"/>
  <c r="GOG66" i="7"/>
  <c r="GOI66" i="7"/>
  <c r="GOK66" i="7"/>
  <c r="GOM66" i="7"/>
  <c r="GOO66" i="7"/>
  <c r="GOQ66" i="7"/>
  <c r="GOS66" i="7"/>
  <c r="GOU66" i="7"/>
  <c r="GOW66" i="7"/>
  <c r="GOY66" i="7"/>
  <c r="GPA66" i="7"/>
  <c r="GPC66" i="7"/>
  <c r="GPE66" i="7"/>
  <c r="GPG66" i="7"/>
  <c r="GPI66" i="7"/>
  <c r="GPK66" i="7"/>
  <c r="GPM66" i="7"/>
  <c r="GPO66" i="7"/>
  <c r="GPQ66" i="7"/>
  <c r="GPS66" i="7"/>
  <c r="GPU66" i="7"/>
  <c r="GPW66" i="7"/>
  <c r="GPY66" i="7"/>
  <c r="GQA66" i="7"/>
  <c r="GQC66" i="7"/>
  <c r="GQE66" i="7"/>
  <c r="GQG66" i="7"/>
  <c r="GQI66" i="7"/>
  <c r="GQK66" i="7"/>
  <c r="GQM66" i="7"/>
  <c r="GQO66" i="7"/>
  <c r="GQQ66" i="7"/>
  <c r="GQS66" i="7"/>
  <c r="GQU66" i="7"/>
  <c r="GQW66" i="7"/>
  <c r="GQY66" i="7"/>
  <c r="GRA66" i="7"/>
  <c r="GRC66" i="7"/>
  <c r="GRE66" i="7"/>
  <c r="GRG66" i="7"/>
  <c r="GRI66" i="7"/>
  <c r="GRK66" i="7"/>
  <c r="GRM66" i="7"/>
  <c r="GRO66" i="7"/>
  <c r="GRQ66" i="7"/>
  <c r="GRS66" i="7"/>
  <c r="GRU66" i="7"/>
  <c r="GRW66" i="7"/>
  <c r="GRY66" i="7"/>
  <c r="GSA66" i="7"/>
  <c r="GSC66" i="7"/>
  <c r="GSE66" i="7"/>
  <c r="GSG66" i="7"/>
  <c r="GSI66" i="7"/>
  <c r="GSK66" i="7"/>
  <c r="GSM66" i="7"/>
  <c r="GSO66" i="7"/>
  <c r="GSQ66" i="7"/>
  <c r="GSS66" i="7"/>
  <c r="GSU66" i="7"/>
  <c r="GSW66" i="7"/>
  <c r="GSY66" i="7"/>
  <c r="GTA66" i="7"/>
  <c r="GTC66" i="7"/>
  <c r="GTE66" i="7"/>
  <c r="GTG66" i="7"/>
  <c r="GTI66" i="7"/>
  <c r="GTK66" i="7"/>
  <c r="GTM66" i="7"/>
  <c r="GTO66" i="7"/>
  <c r="GTQ66" i="7"/>
  <c r="GTS66" i="7"/>
  <c r="GTU66" i="7"/>
  <c r="GTW66" i="7"/>
  <c r="GTY66" i="7"/>
  <c r="GUA66" i="7"/>
  <c r="GUC66" i="7"/>
  <c r="GUE66" i="7"/>
  <c r="GUG66" i="7"/>
  <c r="GUI66" i="7"/>
  <c r="GUK66" i="7"/>
  <c r="GUM66" i="7"/>
  <c r="GUO66" i="7"/>
  <c r="GUQ66" i="7"/>
  <c r="GUS66" i="7"/>
  <c r="GUU66" i="7"/>
  <c r="GUW66" i="7"/>
  <c r="GUY66" i="7"/>
  <c r="GVA66" i="7"/>
  <c r="GVC66" i="7"/>
  <c r="GVE66" i="7"/>
  <c r="GVG66" i="7"/>
  <c r="GVI66" i="7"/>
  <c r="GVK66" i="7"/>
  <c r="GVM66" i="7"/>
  <c r="GVO66" i="7"/>
  <c r="GVQ66" i="7"/>
  <c r="GVS66" i="7"/>
  <c r="GVU66" i="7"/>
  <c r="GVW66" i="7"/>
  <c r="GVY66" i="7"/>
  <c r="GWA66" i="7"/>
  <c r="GWC66" i="7"/>
  <c r="GWE66" i="7"/>
  <c r="GWG66" i="7"/>
  <c r="GWI66" i="7"/>
  <c r="GWK66" i="7"/>
  <c r="GWM66" i="7"/>
  <c r="GWO66" i="7"/>
  <c r="GWQ66" i="7"/>
  <c r="GWS66" i="7"/>
  <c r="GWU66" i="7"/>
  <c r="GWW66" i="7"/>
  <c r="GWY66" i="7"/>
  <c r="GXA66" i="7"/>
  <c r="GXC66" i="7"/>
  <c r="GXE66" i="7"/>
  <c r="GXG66" i="7"/>
  <c r="GXI66" i="7"/>
  <c r="GXK66" i="7"/>
  <c r="GXM66" i="7"/>
  <c r="GXO66" i="7"/>
  <c r="GXQ66" i="7"/>
  <c r="GXS66" i="7"/>
  <c r="GXU66" i="7"/>
  <c r="GXW66" i="7"/>
  <c r="GXY66" i="7"/>
  <c r="GYA66" i="7"/>
  <c r="GYC66" i="7"/>
  <c r="GYE66" i="7"/>
  <c r="GYG66" i="7"/>
  <c r="GYI66" i="7"/>
  <c r="GYK66" i="7"/>
  <c r="GYM66" i="7"/>
  <c r="GYO66" i="7"/>
  <c r="GYQ66" i="7"/>
  <c r="GYS66" i="7"/>
  <c r="GYU66" i="7"/>
  <c r="GYW66" i="7"/>
  <c r="GYY66" i="7"/>
  <c r="GZA66" i="7"/>
  <c r="GZC66" i="7"/>
  <c r="GZE66" i="7"/>
  <c r="GZG66" i="7"/>
  <c r="GZI66" i="7"/>
  <c r="GZK66" i="7"/>
  <c r="GZM66" i="7"/>
  <c r="GZO66" i="7"/>
  <c r="GZQ66" i="7"/>
  <c r="GZS66" i="7"/>
  <c r="GZU66" i="7"/>
  <c r="GZW66" i="7"/>
  <c r="GZY66" i="7"/>
  <c r="HAA66" i="7"/>
  <c r="HAC66" i="7"/>
  <c r="HAE66" i="7"/>
  <c r="HAG66" i="7"/>
  <c r="HAI66" i="7"/>
  <c r="HAK66" i="7"/>
  <c r="HAM66" i="7"/>
  <c r="HAO66" i="7"/>
  <c r="HAQ66" i="7"/>
  <c r="HAS66" i="7"/>
  <c r="HAU66" i="7"/>
  <c r="HAW66" i="7"/>
  <c r="HAY66" i="7"/>
  <c r="HBA66" i="7"/>
  <c r="HBC66" i="7"/>
  <c r="HBE66" i="7"/>
  <c r="HBG66" i="7"/>
  <c r="HBI66" i="7"/>
  <c r="HBK66" i="7"/>
  <c r="HBM66" i="7"/>
  <c r="HBO66" i="7"/>
  <c r="HBQ66" i="7"/>
  <c r="HBS66" i="7"/>
  <c r="HBU66" i="7"/>
  <c r="HBW66" i="7"/>
  <c r="HBY66" i="7"/>
  <c r="HCA66" i="7"/>
  <c r="HCC66" i="7"/>
  <c r="HCE66" i="7"/>
  <c r="HCG66" i="7"/>
  <c r="HCI66" i="7"/>
  <c r="HCK66" i="7"/>
  <c r="HCM66" i="7"/>
  <c r="HCO66" i="7"/>
  <c r="HCQ66" i="7"/>
  <c r="HCS66" i="7"/>
  <c r="HCU66" i="7"/>
  <c r="HCW66" i="7"/>
  <c r="HCY66" i="7"/>
  <c r="HDA66" i="7"/>
  <c r="HDC66" i="7"/>
  <c r="HDE66" i="7"/>
  <c r="HDG66" i="7"/>
  <c r="HDI66" i="7"/>
  <c r="HDK66" i="7"/>
  <c r="HDM66" i="7"/>
  <c r="HDO66" i="7"/>
  <c r="HDQ66" i="7"/>
  <c r="HDS66" i="7"/>
  <c r="HDU66" i="7"/>
  <c r="HDW66" i="7"/>
  <c r="HDY66" i="7"/>
  <c r="HEA66" i="7"/>
  <c r="HEC66" i="7"/>
  <c r="HEE66" i="7"/>
  <c r="HEG66" i="7"/>
  <c r="HEI66" i="7"/>
  <c r="HEK66" i="7"/>
  <c r="HEM66" i="7"/>
  <c r="HEO66" i="7"/>
  <c r="HEQ66" i="7"/>
  <c r="HES66" i="7"/>
  <c r="HEU66" i="7"/>
  <c r="HEW66" i="7"/>
  <c r="HEY66" i="7"/>
  <c r="HFA66" i="7"/>
  <c r="HFC66" i="7"/>
  <c r="HFE66" i="7"/>
  <c r="HFG66" i="7"/>
  <c r="HFI66" i="7"/>
  <c r="HFK66" i="7"/>
  <c r="HFM66" i="7"/>
  <c r="HFO66" i="7"/>
  <c r="HFQ66" i="7"/>
  <c r="HFS66" i="7"/>
  <c r="HFU66" i="7"/>
  <c r="HFW66" i="7"/>
  <c r="HFY66" i="7"/>
  <c r="HGA66" i="7"/>
  <c r="HGC66" i="7"/>
  <c r="HGE66" i="7"/>
  <c r="HGG66" i="7"/>
  <c r="HGI66" i="7"/>
  <c r="HGK66" i="7"/>
  <c r="HGM66" i="7"/>
  <c r="HGO66" i="7"/>
  <c r="HGQ66" i="7"/>
  <c r="HGS66" i="7"/>
  <c r="HGU66" i="7"/>
  <c r="HGW66" i="7"/>
  <c r="HGY66" i="7"/>
  <c r="HHA66" i="7"/>
  <c r="HHC66" i="7"/>
  <c r="HHE66" i="7"/>
  <c r="HHG66" i="7"/>
  <c r="HHI66" i="7"/>
  <c r="HHK66" i="7"/>
  <c r="HHM66" i="7"/>
  <c r="HHO66" i="7"/>
  <c r="HHQ66" i="7"/>
  <c r="HHS66" i="7"/>
  <c r="HHU66" i="7"/>
  <c r="HHW66" i="7"/>
  <c r="HHY66" i="7"/>
  <c r="HIA66" i="7"/>
  <c r="HIC66" i="7"/>
  <c r="HIE66" i="7"/>
  <c r="HIG66" i="7"/>
  <c r="HII66" i="7"/>
  <c r="HIK66" i="7"/>
  <c r="HIM66" i="7"/>
  <c r="HIO66" i="7"/>
  <c r="HIQ66" i="7"/>
  <c r="HIS66" i="7"/>
  <c r="HIU66" i="7"/>
  <c r="HIW66" i="7"/>
  <c r="HIY66" i="7"/>
  <c r="HJA66" i="7"/>
  <c r="HJC66" i="7"/>
  <c r="HJE66" i="7"/>
  <c r="HJG66" i="7"/>
  <c r="HJI66" i="7"/>
  <c r="HJK66" i="7"/>
  <c r="HJM66" i="7"/>
  <c r="HJO66" i="7"/>
  <c r="HJQ66" i="7"/>
  <c r="HJS66" i="7"/>
  <c r="HJU66" i="7"/>
  <c r="HJW66" i="7"/>
  <c r="HJY66" i="7"/>
  <c r="HKA66" i="7"/>
  <c r="HKC66" i="7"/>
  <c r="HKE66" i="7"/>
  <c r="HKG66" i="7"/>
  <c r="HKI66" i="7"/>
  <c r="HKK66" i="7"/>
  <c r="HKM66" i="7"/>
  <c r="HKO66" i="7"/>
  <c r="HKQ66" i="7"/>
  <c r="HKS66" i="7"/>
  <c r="HKU66" i="7"/>
  <c r="HKW66" i="7"/>
  <c r="HKY66" i="7"/>
  <c r="HLA66" i="7"/>
  <c r="HLC66" i="7"/>
  <c r="HLE66" i="7"/>
  <c r="HLG66" i="7"/>
  <c r="HLI66" i="7"/>
  <c r="HLK66" i="7"/>
  <c r="HLM66" i="7"/>
  <c r="HLO66" i="7"/>
  <c r="HLQ66" i="7"/>
  <c r="HLS66" i="7"/>
  <c r="HLU66" i="7"/>
  <c r="HLW66" i="7"/>
  <c r="HLY66" i="7"/>
  <c r="HMA66" i="7"/>
  <c r="HMC66" i="7"/>
  <c r="HME66" i="7"/>
  <c r="HMG66" i="7"/>
  <c r="HMI66" i="7"/>
  <c r="HMK66" i="7"/>
  <c r="HMM66" i="7"/>
  <c r="HMO66" i="7"/>
  <c r="HMQ66" i="7"/>
  <c r="HMS66" i="7"/>
  <c r="HMU66" i="7"/>
  <c r="HMW66" i="7"/>
  <c r="HMY66" i="7"/>
  <c r="HNA66" i="7"/>
  <c r="HNC66" i="7"/>
  <c r="HNE66" i="7"/>
  <c r="HNG66" i="7"/>
  <c r="HNI66" i="7"/>
  <c r="HNK66" i="7"/>
  <c r="HNM66" i="7"/>
  <c r="HNO66" i="7"/>
  <c r="HNQ66" i="7"/>
  <c r="HNS66" i="7"/>
  <c r="HNU66" i="7"/>
  <c r="HNW66" i="7"/>
  <c r="HNY66" i="7"/>
  <c r="HOA66" i="7"/>
  <c r="HOC66" i="7"/>
  <c r="HOE66" i="7"/>
  <c r="HOG66" i="7"/>
  <c r="HOI66" i="7"/>
  <c r="HOK66" i="7"/>
  <c r="HOM66" i="7"/>
  <c r="HOO66" i="7"/>
  <c r="HOQ66" i="7"/>
  <c r="HOS66" i="7"/>
  <c r="HOU66" i="7"/>
  <c r="HOW66" i="7"/>
  <c r="HOY66" i="7"/>
  <c r="HPA66" i="7"/>
  <c r="HPC66" i="7"/>
  <c r="HPE66" i="7"/>
  <c r="HPG66" i="7"/>
  <c r="HPI66" i="7"/>
  <c r="HPK66" i="7"/>
  <c r="HPM66" i="7"/>
  <c r="HPO66" i="7"/>
  <c r="HPQ66" i="7"/>
  <c r="HPS66" i="7"/>
  <c r="HPU66" i="7"/>
  <c r="HPW66" i="7"/>
  <c r="HPY66" i="7"/>
  <c r="HQA66" i="7"/>
  <c r="HQC66" i="7"/>
  <c r="HQE66" i="7"/>
  <c r="HQG66" i="7"/>
  <c r="HQI66" i="7"/>
  <c r="HQK66" i="7"/>
  <c r="HQM66" i="7"/>
  <c r="HQO66" i="7"/>
  <c r="HQQ66" i="7"/>
  <c r="HQS66" i="7"/>
  <c r="HQU66" i="7"/>
  <c r="HQW66" i="7"/>
  <c r="HQY66" i="7"/>
  <c r="HRA66" i="7"/>
  <c r="HRC66" i="7"/>
  <c r="HRE66" i="7"/>
  <c r="HRG66" i="7"/>
  <c r="HRI66" i="7"/>
  <c r="HRK66" i="7"/>
  <c r="HRM66" i="7"/>
  <c r="HRO66" i="7"/>
  <c r="HRQ66" i="7"/>
  <c r="HRS66" i="7"/>
  <c r="HRU66" i="7"/>
  <c r="HRW66" i="7"/>
  <c r="HRY66" i="7"/>
  <c r="HSA66" i="7"/>
  <c r="HSC66" i="7"/>
  <c r="HSE66" i="7"/>
  <c r="HSG66" i="7"/>
  <c r="HSI66" i="7"/>
  <c r="HSK66" i="7"/>
  <c r="HSM66" i="7"/>
  <c r="HSO66" i="7"/>
  <c r="HSQ66" i="7"/>
  <c r="HSS66" i="7"/>
  <c r="HSU66" i="7"/>
  <c r="HSW66" i="7"/>
  <c r="HSY66" i="7"/>
  <c r="HTA66" i="7"/>
  <c r="HTC66" i="7"/>
  <c r="HTE66" i="7"/>
  <c r="HTG66" i="7"/>
  <c r="HTI66" i="7"/>
  <c r="HTK66" i="7"/>
  <c r="HTM66" i="7"/>
  <c r="HTO66" i="7"/>
  <c r="HTQ66" i="7"/>
  <c r="HTS66" i="7"/>
  <c r="HTU66" i="7"/>
  <c r="HTW66" i="7"/>
  <c r="HTY66" i="7"/>
  <c r="HUA66" i="7"/>
  <c r="HUC66" i="7"/>
  <c r="HUE66" i="7"/>
  <c r="HUG66" i="7"/>
  <c r="HUI66" i="7"/>
  <c r="HUK66" i="7"/>
  <c r="HUM66" i="7"/>
  <c r="HUO66" i="7"/>
  <c r="HUQ66" i="7"/>
  <c r="HUS66" i="7"/>
  <c r="HUU66" i="7"/>
  <c r="HUW66" i="7"/>
  <c r="HUY66" i="7"/>
  <c r="HVA66" i="7"/>
  <c r="HVC66" i="7"/>
  <c r="HVE66" i="7"/>
  <c r="HVG66" i="7"/>
  <c r="HVI66" i="7"/>
  <c r="HVK66" i="7"/>
  <c r="HVM66" i="7"/>
  <c r="HVO66" i="7"/>
  <c r="HVQ66" i="7"/>
  <c r="HVS66" i="7"/>
  <c r="HVU66" i="7"/>
  <c r="HVW66" i="7"/>
  <c r="HVY66" i="7"/>
  <c r="HWA66" i="7"/>
  <c r="HWC66" i="7"/>
  <c r="HWE66" i="7"/>
  <c r="HWG66" i="7"/>
  <c r="HWI66" i="7"/>
  <c r="HWK66" i="7"/>
  <c r="HWM66" i="7"/>
  <c r="HWO66" i="7"/>
  <c r="HWQ66" i="7"/>
  <c r="HWS66" i="7"/>
  <c r="HWU66" i="7"/>
  <c r="HWW66" i="7"/>
  <c r="HWY66" i="7"/>
  <c r="HXA66" i="7"/>
  <c r="HXC66" i="7"/>
  <c r="HXE66" i="7"/>
  <c r="HXG66" i="7"/>
  <c r="HXI66" i="7"/>
  <c r="HXK66" i="7"/>
  <c r="HXM66" i="7"/>
  <c r="HXO66" i="7"/>
  <c r="HXQ66" i="7"/>
  <c r="HXS66" i="7"/>
  <c r="HXU66" i="7"/>
  <c r="HXW66" i="7"/>
  <c r="HXY66" i="7"/>
  <c r="HYA66" i="7"/>
  <c r="HYC66" i="7"/>
  <c r="HYE66" i="7"/>
  <c r="HYG66" i="7"/>
  <c r="HYI66" i="7"/>
  <c r="HYK66" i="7"/>
  <c r="HYM66" i="7"/>
  <c r="HYO66" i="7"/>
  <c r="HYQ66" i="7"/>
  <c r="HYS66" i="7"/>
  <c r="HYU66" i="7"/>
  <c r="HYW66" i="7"/>
  <c r="HYY66" i="7"/>
  <c r="HZA66" i="7"/>
  <c r="HZC66" i="7"/>
  <c r="HZE66" i="7"/>
  <c r="HZG66" i="7"/>
  <c r="HZI66" i="7"/>
  <c r="HZK66" i="7"/>
  <c r="HZM66" i="7"/>
  <c r="HZO66" i="7"/>
  <c r="HZQ66" i="7"/>
  <c r="HZS66" i="7"/>
  <c r="HZU66" i="7"/>
  <c r="HZW66" i="7"/>
  <c r="HZY66" i="7"/>
  <c r="IAA66" i="7"/>
  <c r="IAC66" i="7"/>
  <c r="IAE66" i="7"/>
  <c r="IAG66" i="7"/>
  <c r="IAI66" i="7"/>
  <c r="IAK66" i="7"/>
  <c r="IAM66" i="7"/>
  <c r="IAO66" i="7"/>
  <c r="IAQ66" i="7"/>
  <c r="IAS66" i="7"/>
  <c r="IAU66" i="7"/>
  <c r="IAW66" i="7"/>
  <c r="IAY66" i="7"/>
  <c r="IBA66" i="7"/>
  <c r="IBC66" i="7"/>
  <c r="IBE66" i="7"/>
  <c r="IBG66" i="7"/>
  <c r="IBI66" i="7"/>
  <c r="IBK66" i="7"/>
  <c r="IBM66" i="7"/>
  <c r="IBO66" i="7"/>
  <c r="IBQ66" i="7"/>
  <c r="IBS66" i="7"/>
  <c r="IBU66" i="7"/>
  <c r="IBW66" i="7"/>
  <c r="IBY66" i="7"/>
  <c r="ICA66" i="7"/>
  <c r="ICC66" i="7"/>
  <c r="ICE66" i="7"/>
  <c r="ICG66" i="7"/>
  <c r="ICI66" i="7"/>
  <c r="ICK66" i="7"/>
  <c r="ICM66" i="7"/>
  <c r="ICO66" i="7"/>
  <c r="ICQ66" i="7"/>
  <c r="ICS66" i="7"/>
  <c r="ICU66" i="7"/>
  <c r="ICW66" i="7"/>
  <c r="ICY66" i="7"/>
  <c r="IDA66" i="7"/>
  <c r="IDC66" i="7"/>
  <c r="IDE66" i="7"/>
  <c r="IDG66" i="7"/>
  <c r="IDI66" i="7"/>
  <c r="IDK66" i="7"/>
  <c r="IDM66" i="7"/>
  <c r="IDO66" i="7"/>
  <c r="IDQ66" i="7"/>
  <c r="IDS66" i="7"/>
  <c r="IDU66" i="7"/>
  <c r="IDW66" i="7"/>
  <c r="IDY66" i="7"/>
  <c r="IEA66" i="7"/>
  <c r="IEC66" i="7"/>
  <c r="IEE66" i="7"/>
  <c r="IEG66" i="7"/>
  <c r="IEI66" i="7"/>
  <c r="IEK66" i="7"/>
  <c r="IEM66" i="7"/>
  <c r="IEO66" i="7"/>
  <c r="IEQ66" i="7"/>
  <c r="IES66" i="7"/>
  <c r="IEU66" i="7"/>
  <c r="IEW66" i="7"/>
  <c r="IEY66" i="7"/>
  <c r="IFA66" i="7"/>
  <c r="IFC66" i="7"/>
  <c r="IFE66" i="7"/>
  <c r="IFG66" i="7"/>
  <c r="IFI66" i="7"/>
  <c r="IFK66" i="7"/>
  <c r="IFM66" i="7"/>
  <c r="IFO66" i="7"/>
  <c r="IFQ66" i="7"/>
  <c r="IFS66" i="7"/>
  <c r="IFU66" i="7"/>
  <c r="IFW66" i="7"/>
  <c r="IFY66" i="7"/>
  <c r="IGA66" i="7"/>
  <c r="IGC66" i="7"/>
  <c r="IGE66" i="7"/>
  <c r="IGG66" i="7"/>
  <c r="IGI66" i="7"/>
  <c r="IGK66" i="7"/>
  <c r="IGM66" i="7"/>
  <c r="IGO66" i="7"/>
  <c r="IGQ66" i="7"/>
  <c r="IGS66" i="7"/>
  <c r="IGU66" i="7"/>
  <c r="IGW66" i="7"/>
  <c r="IGY66" i="7"/>
  <c r="IHA66" i="7"/>
  <c r="IHC66" i="7"/>
  <c r="IHE66" i="7"/>
  <c r="IHG66" i="7"/>
  <c r="IHI66" i="7"/>
  <c r="IHK66" i="7"/>
  <c r="IHM66" i="7"/>
  <c r="IHO66" i="7"/>
  <c r="IHQ66" i="7"/>
  <c r="IHS66" i="7"/>
  <c r="IHU66" i="7"/>
  <c r="IHW66" i="7"/>
  <c r="IHY66" i="7"/>
  <c r="IIA66" i="7"/>
  <c r="IIC66" i="7"/>
  <c r="IIE66" i="7"/>
  <c r="IIG66" i="7"/>
  <c r="III66" i="7"/>
  <c r="IIK66" i="7"/>
  <c r="IIM66" i="7"/>
  <c r="IIO66" i="7"/>
  <c r="IIQ66" i="7"/>
  <c r="IIS66" i="7"/>
  <c r="IIU66" i="7"/>
  <c r="IIW66" i="7"/>
  <c r="IIY66" i="7"/>
  <c r="IJA66" i="7"/>
  <c r="IJC66" i="7"/>
  <c r="IJE66" i="7"/>
  <c r="IJG66" i="7"/>
  <c r="IJI66" i="7"/>
  <c r="IJK66" i="7"/>
  <c r="IJM66" i="7"/>
  <c r="IJO66" i="7"/>
  <c r="IJQ66" i="7"/>
  <c r="IJS66" i="7"/>
  <c r="IJU66" i="7"/>
  <c r="IJW66" i="7"/>
  <c r="IJY66" i="7"/>
  <c r="IKA66" i="7"/>
  <c r="IKC66" i="7"/>
  <c r="IKE66" i="7"/>
  <c r="IKG66" i="7"/>
  <c r="IKI66" i="7"/>
  <c r="IKK66" i="7"/>
  <c r="IKM66" i="7"/>
  <c r="IKO66" i="7"/>
  <c r="IKQ66" i="7"/>
  <c r="IKS66" i="7"/>
  <c r="IKU66" i="7"/>
  <c r="IKW66" i="7"/>
  <c r="IKY66" i="7"/>
  <c r="ILA66" i="7"/>
  <c r="ILC66" i="7"/>
  <c r="ILE66" i="7"/>
  <c r="ILG66" i="7"/>
  <c r="ILI66" i="7"/>
  <c r="ILK66" i="7"/>
  <c r="ILM66" i="7"/>
  <c r="ILO66" i="7"/>
  <c r="ILQ66" i="7"/>
  <c r="ILS66" i="7"/>
  <c r="ILU66" i="7"/>
  <c r="ILW66" i="7"/>
  <c r="ILY66" i="7"/>
  <c r="IMA66" i="7"/>
  <c r="IMC66" i="7"/>
  <c r="IME66" i="7"/>
  <c r="IMG66" i="7"/>
  <c r="IMI66" i="7"/>
  <c r="IMK66" i="7"/>
  <c r="IMM66" i="7"/>
  <c r="IMO66" i="7"/>
  <c r="IMQ66" i="7"/>
  <c r="IMS66" i="7"/>
  <c r="IMU66" i="7"/>
  <c r="IMW66" i="7"/>
  <c r="IMY66" i="7"/>
  <c r="INA66" i="7"/>
  <c r="INC66" i="7"/>
  <c r="INE66" i="7"/>
  <c r="ING66" i="7"/>
  <c r="INI66" i="7"/>
  <c r="INK66" i="7"/>
  <c r="INM66" i="7"/>
  <c r="INO66" i="7"/>
  <c r="INQ66" i="7"/>
  <c r="INS66" i="7"/>
  <c r="INU66" i="7"/>
  <c r="INW66" i="7"/>
  <c r="INY66" i="7"/>
  <c r="IOA66" i="7"/>
  <c r="IOC66" i="7"/>
  <c r="IOE66" i="7"/>
  <c r="IOG66" i="7"/>
  <c r="IOI66" i="7"/>
  <c r="IOK66" i="7"/>
  <c r="IOM66" i="7"/>
  <c r="IOO66" i="7"/>
  <c r="IOQ66" i="7"/>
  <c r="IOS66" i="7"/>
  <c r="IOU66" i="7"/>
  <c r="IOW66" i="7"/>
  <c r="IOY66" i="7"/>
  <c r="IPA66" i="7"/>
  <c r="IPC66" i="7"/>
  <c r="IPE66" i="7"/>
  <c r="IPG66" i="7"/>
  <c r="IPI66" i="7"/>
  <c r="IPK66" i="7"/>
  <c r="IPM66" i="7"/>
  <c r="IPO66" i="7"/>
  <c r="IPQ66" i="7"/>
  <c r="IPS66" i="7"/>
  <c r="IPU66" i="7"/>
  <c r="IPW66" i="7"/>
  <c r="IPY66" i="7"/>
  <c r="IQA66" i="7"/>
  <c r="IQC66" i="7"/>
  <c r="IQE66" i="7"/>
  <c r="IQG66" i="7"/>
  <c r="IQI66" i="7"/>
  <c r="IQK66" i="7"/>
  <c r="IQM66" i="7"/>
  <c r="IQO66" i="7"/>
  <c r="IQQ66" i="7"/>
  <c r="IQS66" i="7"/>
  <c r="IQU66" i="7"/>
  <c r="IQW66" i="7"/>
  <c r="IQY66" i="7"/>
  <c r="IRA66" i="7"/>
  <c r="IRC66" i="7"/>
  <c r="IRE66" i="7"/>
  <c r="IRG66" i="7"/>
  <c r="IRI66" i="7"/>
  <c r="IRK66" i="7"/>
  <c r="IRM66" i="7"/>
  <c r="IRO66" i="7"/>
  <c r="IRQ66" i="7"/>
  <c r="IRS66" i="7"/>
  <c r="IRU66" i="7"/>
  <c r="IRW66" i="7"/>
  <c r="IRY66" i="7"/>
  <c r="ISA66" i="7"/>
  <c r="ISC66" i="7"/>
  <c r="ISE66" i="7"/>
  <c r="ISG66" i="7"/>
  <c r="ISI66" i="7"/>
  <c r="ISK66" i="7"/>
  <c r="ISM66" i="7"/>
  <c r="ISO66" i="7"/>
  <c r="ISQ66" i="7"/>
  <c r="ISS66" i="7"/>
  <c r="ISU66" i="7"/>
  <c r="ISW66" i="7"/>
  <c r="ISY66" i="7"/>
  <c r="ITA66" i="7"/>
  <c r="ITC66" i="7"/>
  <c r="ITE66" i="7"/>
  <c r="ITG66" i="7"/>
  <c r="ITI66" i="7"/>
  <c r="ITK66" i="7"/>
  <c r="ITM66" i="7"/>
  <c r="ITO66" i="7"/>
  <c r="ITQ66" i="7"/>
  <c r="ITS66" i="7"/>
  <c r="ITU66" i="7"/>
  <c r="ITW66" i="7"/>
  <c r="ITY66" i="7"/>
  <c r="IUA66" i="7"/>
  <c r="IUC66" i="7"/>
  <c r="IUE66" i="7"/>
  <c r="IUG66" i="7"/>
  <c r="IUI66" i="7"/>
  <c r="IUK66" i="7"/>
  <c r="IUM66" i="7"/>
  <c r="IUO66" i="7"/>
  <c r="IUQ66" i="7"/>
  <c r="IUS66" i="7"/>
  <c r="IUU66" i="7"/>
  <c r="IUW66" i="7"/>
  <c r="IUY66" i="7"/>
  <c r="IVA66" i="7"/>
  <c r="IVC66" i="7"/>
  <c r="IVE66" i="7"/>
  <c r="IVG66" i="7"/>
  <c r="IVI66" i="7"/>
  <c r="IVK66" i="7"/>
  <c r="IVM66" i="7"/>
  <c r="IVO66" i="7"/>
  <c r="IVQ66" i="7"/>
  <c r="IVS66" i="7"/>
  <c r="IVU66" i="7"/>
  <c r="IVW66" i="7"/>
  <c r="IVY66" i="7"/>
  <c r="IWA66" i="7"/>
  <c r="IWC66" i="7"/>
  <c r="IWE66" i="7"/>
  <c r="IWG66" i="7"/>
  <c r="IWI66" i="7"/>
  <c r="IWK66" i="7"/>
  <c r="IWM66" i="7"/>
  <c r="IWO66" i="7"/>
  <c r="IWQ66" i="7"/>
  <c r="IWS66" i="7"/>
  <c r="IWU66" i="7"/>
  <c r="IWW66" i="7"/>
  <c r="IWY66" i="7"/>
  <c r="IXA66" i="7"/>
  <c r="IXC66" i="7"/>
  <c r="IXE66" i="7"/>
  <c r="IXG66" i="7"/>
  <c r="IXI66" i="7"/>
  <c r="IXK66" i="7"/>
  <c r="IXM66" i="7"/>
  <c r="IXO66" i="7"/>
  <c r="IXQ66" i="7"/>
  <c r="IXS66" i="7"/>
  <c r="IXU66" i="7"/>
  <c r="IXW66" i="7"/>
  <c r="IXY66" i="7"/>
  <c r="IYA66" i="7"/>
  <c r="IYC66" i="7"/>
  <c r="IYE66" i="7"/>
  <c r="IYG66" i="7"/>
  <c r="IYI66" i="7"/>
  <c r="IYK66" i="7"/>
  <c r="IYM66" i="7"/>
  <c r="IYO66" i="7"/>
  <c r="IYQ66" i="7"/>
  <c r="IYS66" i="7"/>
  <c r="IYU66" i="7"/>
  <c r="IYW66" i="7"/>
  <c r="IYY66" i="7"/>
  <c r="IZA66" i="7"/>
  <c r="IZC66" i="7"/>
  <c r="IZE66" i="7"/>
  <c r="IZG66" i="7"/>
  <c r="IZI66" i="7"/>
  <c r="IZK66" i="7"/>
  <c r="IZM66" i="7"/>
  <c r="IZO66" i="7"/>
  <c r="IZQ66" i="7"/>
  <c r="IZS66" i="7"/>
  <c r="IZU66" i="7"/>
  <c r="IZW66" i="7"/>
  <c r="IZY66" i="7"/>
  <c r="JAA66" i="7"/>
  <c r="JAC66" i="7"/>
  <c r="JAE66" i="7"/>
  <c r="JAG66" i="7"/>
  <c r="JAI66" i="7"/>
  <c r="JAK66" i="7"/>
  <c r="JAM66" i="7"/>
  <c r="JAO66" i="7"/>
  <c r="JAQ66" i="7"/>
  <c r="JAS66" i="7"/>
  <c r="JAU66" i="7"/>
  <c r="JAW66" i="7"/>
  <c r="JAY66" i="7"/>
  <c r="JBA66" i="7"/>
  <c r="JBC66" i="7"/>
  <c r="JBE66" i="7"/>
  <c r="JBG66" i="7"/>
  <c r="JBI66" i="7"/>
  <c r="JBK66" i="7"/>
  <c r="JBM66" i="7"/>
  <c r="JBO66" i="7"/>
  <c r="JBQ66" i="7"/>
  <c r="JBS66" i="7"/>
  <c r="JBU66" i="7"/>
  <c r="JBW66" i="7"/>
  <c r="JBY66" i="7"/>
  <c r="JCA66" i="7"/>
  <c r="JCC66" i="7"/>
  <c r="JCE66" i="7"/>
  <c r="JCG66" i="7"/>
  <c r="JCI66" i="7"/>
  <c r="JCK66" i="7"/>
  <c r="JCM66" i="7"/>
  <c r="JCO66" i="7"/>
  <c r="JCQ66" i="7"/>
  <c r="JCS66" i="7"/>
  <c r="JCU66" i="7"/>
  <c r="JCW66" i="7"/>
  <c r="JCY66" i="7"/>
  <c r="JDA66" i="7"/>
  <c r="JDC66" i="7"/>
  <c r="JDE66" i="7"/>
  <c r="JDG66" i="7"/>
  <c r="JDI66" i="7"/>
  <c r="JDK66" i="7"/>
  <c r="JDM66" i="7"/>
  <c r="JDO66" i="7"/>
  <c r="JDQ66" i="7"/>
  <c r="JDS66" i="7"/>
  <c r="JDU66" i="7"/>
  <c r="JDW66" i="7"/>
  <c r="JDY66" i="7"/>
  <c r="JEA66" i="7"/>
  <c r="JEC66" i="7"/>
  <c r="JEE66" i="7"/>
  <c r="JEG66" i="7"/>
  <c r="JEI66" i="7"/>
  <c r="JEK66" i="7"/>
  <c r="JEM66" i="7"/>
  <c r="JEO66" i="7"/>
  <c r="JEQ66" i="7"/>
  <c r="JES66" i="7"/>
  <c r="JEU66" i="7"/>
  <c r="JEW66" i="7"/>
  <c r="JEY66" i="7"/>
  <c r="JFA66" i="7"/>
  <c r="JFC66" i="7"/>
  <c r="JFE66" i="7"/>
  <c r="JFG66" i="7"/>
  <c r="JFI66" i="7"/>
  <c r="JFK66" i="7"/>
  <c r="JFM66" i="7"/>
  <c r="JFO66" i="7"/>
  <c r="JFQ66" i="7"/>
  <c r="JFS66" i="7"/>
  <c r="JFU66" i="7"/>
  <c r="JFW66" i="7"/>
  <c r="JFY66" i="7"/>
  <c r="JGA66" i="7"/>
  <c r="JGC66" i="7"/>
  <c r="JGE66" i="7"/>
  <c r="JGG66" i="7"/>
  <c r="JGI66" i="7"/>
  <c r="JGK66" i="7"/>
  <c r="JGM66" i="7"/>
  <c r="JGO66" i="7"/>
  <c r="JGQ66" i="7"/>
  <c r="JGS66" i="7"/>
  <c r="JGU66" i="7"/>
  <c r="JGW66" i="7"/>
  <c r="JGY66" i="7"/>
  <c r="JHA66" i="7"/>
  <c r="JHC66" i="7"/>
  <c r="JHE66" i="7"/>
  <c r="JHG66" i="7"/>
  <c r="JHI66" i="7"/>
  <c r="JHK66" i="7"/>
  <c r="JHM66" i="7"/>
  <c r="JHO66" i="7"/>
  <c r="JHQ66" i="7"/>
  <c r="JHS66" i="7"/>
  <c r="JHU66" i="7"/>
  <c r="JHW66" i="7"/>
  <c r="JHY66" i="7"/>
  <c r="JIA66" i="7"/>
  <c r="JIC66" i="7"/>
  <c r="JIE66" i="7"/>
  <c r="JIG66" i="7"/>
  <c r="JII66" i="7"/>
  <c r="JIK66" i="7"/>
  <c r="JIM66" i="7"/>
  <c r="JIO66" i="7"/>
  <c r="JIQ66" i="7"/>
  <c r="JIS66" i="7"/>
  <c r="JIU66" i="7"/>
  <c r="JIW66" i="7"/>
  <c r="JIY66" i="7"/>
  <c r="JJA66" i="7"/>
  <c r="JJC66" i="7"/>
  <c r="JJE66" i="7"/>
  <c r="JJG66" i="7"/>
  <c r="JJI66" i="7"/>
  <c r="JJK66" i="7"/>
  <c r="JJM66" i="7"/>
  <c r="JJO66" i="7"/>
  <c r="JJQ66" i="7"/>
  <c r="JJS66" i="7"/>
  <c r="JJU66" i="7"/>
  <c r="JJW66" i="7"/>
  <c r="JJY66" i="7"/>
  <c r="JKA66" i="7"/>
  <c r="JKC66" i="7"/>
  <c r="JKE66" i="7"/>
  <c r="JKG66" i="7"/>
  <c r="JKI66" i="7"/>
  <c r="JKK66" i="7"/>
  <c r="JKM66" i="7"/>
  <c r="JKO66" i="7"/>
  <c r="JKQ66" i="7"/>
  <c r="JKS66" i="7"/>
  <c r="JKU66" i="7"/>
  <c r="JKW66" i="7"/>
  <c r="JKY66" i="7"/>
  <c r="JLA66" i="7"/>
  <c r="JLC66" i="7"/>
  <c r="JLE66" i="7"/>
  <c r="JLG66" i="7"/>
  <c r="JLI66" i="7"/>
  <c r="JLK66" i="7"/>
  <c r="JLM66" i="7"/>
  <c r="JLO66" i="7"/>
  <c r="JLQ66" i="7"/>
  <c r="JLS66" i="7"/>
  <c r="JLU66" i="7"/>
  <c r="JLW66" i="7"/>
  <c r="JLY66" i="7"/>
  <c r="JMA66" i="7"/>
  <c r="JMC66" i="7"/>
  <c r="JME66" i="7"/>
  <c r="JMG66" i="7"/>
  <c r="JMI66" i="7"/>
  <c r="JMK66" i="7"/>
  <c r="JMM66" i="7"/>
  <c r="JMO66" i="7"/>
  <c r="JMQ66" i="7"/>
  <c r="JMS66" i="7"/>
  <c r="JMU66" i="7"/>
  <c r="JMW66" i="7"/>
  <c r="JMY66" i="7"/>
  <c r="JNA66" i="7"/>
  <c r="JNC66" i="7"/>
  <c r="JNE66" i="7"/>
  <c r="JNG66" i="7"/>
  <c r="JNI66" i="7"/>
  <c r="JNK66" i="7"/>
  <c r="JNM66" i="7"/>
  <c r="JNO66" i="7"/>
  <c r="JNQ66" i="7"/>
  <c r="JNS66" i="7"/>
  <c r="JNU66" i="7"/>
  <c r="JNW66" i="7"/>
  <c r="JNY66" i="7"/>
  <c r="JOA66" i="7"/>
  <c r="JOC66" i="7"/>
  <c r="JOE66" i="7"/>
  <c r="JOG66" i="7"/>
  <c r="JOI66" i="7"/>
  <c r="JOK66" i="7"/>
  <c r="JOM66" i="7"/>
  <c r="JOO66" i="7"/>
  <c r="JOQ66" i="7"/>
  <c r="JOS66" i="7"/>
  <c r="JOU66" i="7"/>
  <c r="JOW66" i="7"/>
  <c r="JOY66" i="7"/>
  <c r="JPA66" i="7"/>
  <c r="JPC66" i="7"/>
  <c r="JPE66" i="7"/>
  <c r="JPG66" i="7"/>
  <c r="JPI66" i="7"/>
  <c r="JPK66" i="7"/>
  <c r="JPM66" i="7"/>
  <c r="JPO66" i="7"/>
  <c r="JPQ66" i="7"/>
  <c r="JPS66" i="7"/>
  <c r="JPU66" i="7"/>
  <c r="JPW66" i="7"/>
  <c r="JPY66" i="7"/>
  <c r="JQA66" i="7"/>
  <c r="JQC66" i="7"/>
  <c r="JQE66" i="7"/>
  <c r="JQG66" i="7"/>
  <c r="JQI66" i="7"/>
  <c r="JQK66" i="7"/>
  <c r="JQM66" i="7"/>
  <c r="JQO66" i="7"/>
  <c r="JQQ66" i="7"/>
  <c r="JQS66" i="7"/>
  <c r="JQU66" i="7"/>
  <c r="JQW66" i="7"/>
  <c r="JQY66" i="7"/>
  <c r="JRA66" i="7"/>
  <c r="JRC66" i="7"/>
  <c r="JRE66" i="7"/>
  <c r="JRG66" i="7"/>
  <c r="JRI66" i="7"/>
  <c r="JRK66" i="7"/>
  <c r="JRM66" i="7"/>
  <c r="JRO66" i="7"/>
  <c r="JRQ66" i="7"/>
  <c r="JRS66" i="7"/>
  <c r="JRU66" i="7"/>
  <c r="JRW66" i="7"/>
  <c r="JRY66" i="7"/>
  <c r="JSA66" i="7"/>
  <c r="JSC66" i="7"/>
  <c r="JSE66" i="7"/>
  <c r="JSG66" i="7"/>
  <c r="JSI66" i="7"/>
  <c r="JSK66" i="7"/>
  <c r="JSM66" i="7"/>
  <c r="JSO66" i="7"/>
  <c r="JSQ66" i="7"/>
  <c r="JSS66" i="7"/>
  <c r="JSU66" i="7"/>
  <c r="JSW66" i="7"/>
  <c r="JSY66" i="7"/>
  <c r="JTA66" i="7"/>
  <c r="JTC66" i="7"/>
  <c r="JTE66" i="7"/>
  <c r="JTG66" i="7"/>
  <c r="JTI66" i="7"/>
  <c r="JTK66" i="7"/>
  <c r="JTM66" i="7"/>
  <c r="JTO66" i="7"/>
  <c r="JTQ66" i="7"/>
  <c r="JTS66" i="7"/>
  <c r="JTU66" i="7"/>
  <c r="JTW66" i="7"/>
  <c r="JTY66" i="7"/>
  <c r="JUA66" i="7"/>
  <c r="JUC66" i="7"/>
  <c r="JUE66" i="7"/>
  <c r="JUG66" i="7"/>
  <c r="JUI66" i="7"/>
  <c r="JUK66" i="7"/>
  <c r="JUM66" i="7"/>
  <c r="JUO66" i="7"/>
  <c r="JUQ66" i="7"/>
  <c r="JUS66" i="7"/>
  <c r="JUU66" i="7"/>
  <c r="JUW66" i="7"/>
  <c r="JUY66" i="7"/>
  <c r="JVA66" i="7"/>
  <c r="JVC66" i="7"/>
  <c r="JVE66" i="7"/>
  <c r="JVG66" i="7"/>
  <c r="JVI66" i="7"/>
  <c r="JVK66" i="7"/>
  <c r="JVM66" i="7"/>
  <c r="JVO66" i="7"/>
  <c r="JVQ66" i="7"/>
  <c r="JVS66" i="7"/>
  <c r="JVU66" i="7"/>
  <c r="JVW66" i="7"/>
  <c r="JVY66" i="7"/>
  <c r="JWA66" i="7"/>
  <c r="JWC66" i="7"/>
  <c r="JWE66" i="7"/>
  <c r="JWG66" i="7"/>
  <c r="JWI66" i="7"/>
  <c r="JWK66" i="7"/>
  <c r="JWM66" i="7"/>
  <c r="JWO66" i="7"/>
  <c r="JWQ66" i="7"/>
  <c r="JWS66" i="7"/>
  <c r="JWU66" i="7"/>
  <c r="JWW66" i="7"/>
  <c r="JWY66" i="7"/>
  <c r="JXA66" i="7"/>
  <c r="JXC66" i="7"/>
  <c r="JXE66" i="7"/>
  <c r="JXG66" i="7"/>
  <c r="JXI66" i="7"/>
  <c r="JXK66" i="7"/>
  <c r="JXM66" i="7"/>
  <c r="JXO66" i="7"/>
  <c r="JXQ66" i="7"/>
  <c r="JXS66" i="7"/>
  <c r="JXU66" i="7"/>
  <c r="JXW66" i="7"/>
  <c r="JXY66" i="7"/>
  <c r="JYA66" i="7"/>
  <c r="JYC66" i="7"/>
  <c r="JYE66" i="7"/>
  <c r="JYG66" i="7"/>
  <c r="JYI66" i="7"/>
  <c r="JYK66" i="7"/>
  <c r="JYM66" i="7"/>
  <c r="JYO66" i="7"/>
  <c r="JYQ66" i="7"/>
  <c r="JYS66" i="7"/>
  <c r="JYU66" i="7"/>
  <c r="JYW66" i="7"/>
  <c r="JYY66" i="7"/>
  <c r="JZA66" i="7"/>
  <c r="JZC66" i="7"/>
  <c r="JZE66" i="7"/>
  <c r="JZG66" i="7"/>
  <c r="JZI66" i="7"/>
  <c r="JZK66" i="7"/>
  <c r="JZM66" i="7"/>
  <c r="JZO66" i="7"/>
  <c r="JZQ66" i="7"/>
  <c r="JZS66" i="7"/>
  <c r="JZU66" i="7"/>
  <c r="JZW66" i="7"/>
  <c r="JZY66" i="7"/>
  <c r="KAA66" i="7"/>
  <c r="KAC66" i="7"/>
  <c r="KAE66" i="7"/>
  <c r="KAG66" i="7"/>
  <c r="KAI66" i="7"/>
  <c r="KAK66" i="7"/>
  <c r="KAM66" i="7"/>
  <c r="KAO66" i="7"/>
  <c r="KAQ66" i="7"/>
  <c r="KAS66" i="7"/>
  <c r="KAU66" i="7"/>
  <c r="KAW66" i="7"/>
  <c r="KAY66" i="7"/>
  <c r="KBA66" i="7"/>
  <c r="KBC66" i="7"/>
  <c r="KBE66" i="7"/>
  <c r="KBG66" i="7"/>
  <c r="KBI66" i="7"/>
  <c r="KBK66" i="7"/>
  <c r="KBM66" i="7"/>
  <c r="KBO66" i="7"/>
  <c r="KBQ66" i="7"/>
  <c r="KBS66" i="7"/>
  <c r="KBU66" i="7"/>
  <c r="KBW66" i="7"/>
  <c r="KBY66" i="7"/>
  <c r="KCA66" i="7"/>
  <c r="KCC66" i="7"/>
  <c r="KCE66" i="7"/>
  <c r="KCG66" i="7"/>
  <c r="KCI66" i="7"/>
  <c r="KCK66" i="7"/>
  <c r="KCM66" i="7"/>
  <c r="KCO66" i="7"/>
  <c r="KCQ66" i="7"/>
  <c r="KCS66" i="7"/>
  <c r="KCU66" i="7"/>
  <c r="KCW66" i="7"/>
  <c r="KCY66" i="7"/>
  <c r="KDA66" i="7"/>
  <c r="KDC66" i="7"/>
  <c r="KDE66" i="7"/>
  <c r="KDG66" i="7"/>
  <c r="KDI66" i="7"/>
  <c r="KDK66" i="7"/>
  <c r="KDM66" i="7"/>
  <c r="KDO66" i="7"/>
  <c r="KDQ66" i="7"/>
  <c r="KDS66" i="7"/>
  <c r="KDU66" i="7"/>
  <c r="KDW66" i="7"/>
  <c r="KDY66" i="7"/>
  <c r="KEA66" i="7"/>
  <c r="KEC66" i="7"/>
  <c r="KEE66" i="7"/>
  <c r="KEG66" i="7"/>
  <c r="KEI66" i="7"/>
  <c r="KEK66" i="7"/>
  <c r="KEM66" i="7"/>
  <c r="KEO66" i="7"/>
  <c r="KEQ66" i="7"/>
  <c r="KES66" i="7"/>
  <c r="KEU66" i="7"/>
  <c r="KEW66" i="7"/>
  <c r="KEY66" i="7"/>
  <c r="KFA66" i="7"/>
  <c r="KFC66" i="7"/>
  <c r="KFE66" i="7"/>
  <c r="KFG66" i="7"/>
  <c r="KFI66" i="7"/>
  <c r="KFK66" i="7"/>
  <c r="KFM66" i="7"/>
  <c r="KFO66" i="7"/>
  <c r="KFQ66" i="7"/>
  <c r="KFS66" i="7"/>
  <c r="KFU66" i="7"/>
  <c r="KFW66" i="7"/>
  <c r="KFY66" i="7"/>
  <c r="KGA66" i="7"/>
  <c r="KGC66" i="7"/>
  <c r="KGE66" i="7"/>
  <c r="KGG66" i="7"/>
  <c r="KGI66" i="7"/>
  <c r="KGK66" i="7"/>
  <c r="KGM66" i="7"/>
  <c r="KGO66" i="7"/>
  <c r="KGQ66" i="7"/>
  <c r="KGS66" i="7"/>
  <c r="KGU66" i="7"/>
  <c r="KGW66" i="7"/>
  <c r="KGY66" i="7"/>
  <c r="KHA66" i="7"/>
  <c r="KHC66" i="7"/>
  <c r="KHE66" i="7"/>
  <c r="KHG66" i="7"/>
  <c r="KHI66" i="7"/>
  <c r="KHK66" i="7"/>
  <c r="KHM66" i="7"/>
  <c r="KHO66" i="7"/>
  <c r="KHQ66" i="7"/>
  <c r="KHS66" i="7"/>
  <c r="KHU66" i="7"/>
  <c r="KHW66" i="7"/>
  <c r="KHY66" i="7"/>
  <c r="KIA66" i="7"/>
  <c r="KIC66" i="7"/>
  <c r="KIE66" i="7"/>
  <c r="KIG66" i="7"/>
  <c r="KII66" i="7"/>
  <c r="KIK66" i="7"/>
  <c r="KIM66" i="7"/>
  <c r="KIO66" i="7"/>
  <c r="KIQ66" i="7"/>
  <c r="KIS66" i="7"/>
  <c r="KIU66" i="7"/>
  <c r="KIW66" i="7"/>
  <c r="KIY66" i="7"/>
  <c r="KJA66" i="7"/>
  <c r="KJC66" i="7"/>
  <c r="KJE66" i="7"/>
  <c r="KJG66" i="7"/>
  <c r="KJI66" i="7"/>
  <c r="KJK66" i="7"/>
  <c r="KJM66" i="7"/>
  <c r="KJO66" i="7"/>
  <c r="KJQ66" i="7"/>
  <c r="KJS66" i="7"/>
  <c r="KJU66" i="7"/>
  <c r="KJW66" i="7"/>
  <c r="KJY66" i="7"/>
  <c r="KKA66" i="7"/>
  <c r="KKC66" i="7"/>
  <c r="KKE66" i="7"/>
  <c r="KKG66" i="7"/>
  <c r="KKI66" i="7"/>
  <c r="KKK66" i="7"/>
  <c r="KKM66" i="7"/>
  <c r="KKO66" i="7"/>
  <c r="KKQ66" i="7"/>
  <c r="KKS66" i="7"/>
  <c r="KKU66" i="7"/>
  <c r="KKW66" i="7"/>
  <c r="KKY66" i="7"/>
  <c r="KLA66" i="7"/>
  <c r="KLC66" i="7"/>
  <c r="KLE66" i="7"/>
  <c r="KLG66" i="7"/>
  <c r="KLI66" i="7"/>
  <c r="KLK66" i="7"/>
  <c r="KLM66" i="7"/>
  <c r="KLO66" i="7"/>
  <c r="KLQ66" i="7"/>
  <c r="KLS66" i="7"/>
  <c r="KLU66" i="7"/>
  <c r="KLW66" i="7"/>
  <c r="KLY66" i="7"/>
  <c r="KMA66" i="7"/>
  <c r="KMC66" i="7"/>
  <c r="KME66" i="7"/>
  <c r="KMG66" i="7"/>
  <c r="KMI66" i="7"/>
  <c r="KMK66" i="7"/>
  <c r="KMM66" i="7"/>
  <c r="KMO66" i="7"/>
  <c r="KMQ66" i="7"/>
  <c r="KMS66" i="7"/>
  <c r="KMU66" i="7"/>
  <c r="KMW66" i="7"/>
  <c r="KMY66" i="7"/>
  <c r="KNA66" i="7"/>
  <c r="KNC66" i="7"/>
  <c r="KNE66" i="7"/>
  <c r="KNG66" i="7"/>
  <c r="KNI66" i="7"/>
  <c r="KNK66" i="7"/>
  <c r="KNM66" i="7"/>
  <c r="KNO66" i="7"/>
  <c r="KNQ66" i="7"/>
  <c r="KNS66" i="7"/>
  <c r="KNU66" i="7"/>
  <c r="KNW66" i="7"/>
  <c r="KNY66" i="7"/>
  <c r="KOA66" i="7"/>
  <c r="KOC66" i="7"/>
  <c r="KOE66" i="7"/>
  <c r="KOG66" i="7"/>
  <c r="KOI66" i="7"/>
  <c r="KOK66" i="7"/>
  <c r="KOM66" i="7"/>
  <c r="KOO66" i="7"/>
  <c r="KOQ66" i="7"/>
  <c r="KOS66" i="7"/>
  <c r="KOU66" i="7"/>
  <c r="KOW66" i="7"/>
  <c r="KOY66" i="7"/>
  <c r="KPA66" i="7"/>
  <c r="KPC66" i="7"/>
  <c r="KPE66" i="7"/>
  <c r="KPG66" i="7"/>
  <c r="KPI66" i="7"/>
  <c r="KPK66" i="7"/>
  <c r="KPM66" i="7"/>
  <c r="KPO66" i="7"/>
  <c r="KPQ66" i="7"/>
  <c r="KPS66" i="7"/>
  <c r="KPU66" i="7"/>
  <c r="KPW66" i="7"/>
  <c r="KPY66" i="7"/>
  <c r="KQA66" i="7"/>
  <c r="KQC66" i="7"/>
  <c r="KQE66" i="7"/>
  <c r="KQG66" i="7"/>
  <c r="KQI66" i="7"/>
  <c r="KQK66" i="7"/>
  <c r="KQM66" i="7"/>
  <c r="KQO66" i="7"/>
  <c r="KQQ66" i="7"/>
  <c r="KQS66" i="7"/>
  <c r="KQU66" i="7"/>
  <c r="KQW66" i="7"/>
  <c r="KQY66" i="7"/>
  <c r="KRA66" i="7"/>
  <c r="KRC66" i="7"/>
  <c r="KRE66" i="7"/>
  <c r="KRG66" i="7"/>
  <c r="KRI66" i="7"/>
  <c r="KRK66" i="7"/>
  <c r="KRM66" i="7"/>
  <c r="KRO66" i="7"/>
  <c r="KRQ66" i="7"/>
  <c r="KRS66" i="7"/>
  <c r="KRU66" i="7"/>
  <c r="KRW66" i="7"/>
  <c r="KRY66" i="7"/>
  <c r="KSA66" i="7"/>
  <c r="KSC66" i="7"/>
  <c r="KSE66" i="7"/>
  <c r="KSG66" i="7"/>
  <c r="KSI66" i="7"/>
  <c r="KSK66" i="7"/>
  <c r="KSM66" i="7"/>
  <c r="KSO66" i="7"/>
  <c r="KSQ66" i="7"/>
  <c r="KSS66" i="7"/>
  <c r="KSU66" i="7"/>
  <c r="KSW66" i="7"/>
  <c r="KSY66" i="7"/>
  <c r="KTA66" i="7"/>
  <c r="KTC66" i="7"/>
  <c r="KTE66" i="7"/>
  <c r="KTG66" i="7"/>
  <c r="KTI66" i="7"/>
  <c r="KTK66" i="7"/>
  <c r="KTM66" i="7"/>
  <c r="KTO66" i="7"/>
  <c r="KTQ66" i="7"/>
  <c r="KTS66" i="7"/>
  <c r="KTU66" i="7"/>
  <c r="KTW66" i="7"/>
  <c r="KTY66" i="7"/>
  <c r="KUA66" i="7"/>
  <c r="KUC66" i="7"/>
  <c r="KUE66" i="7"/>
  <c r="KUG66" i="7"/>
  <c r="KUI66" i="7"/>
  <c r="KUK66" i="7"/>
  <c r="KUM66" i="7"/>
  <c r="KUO66" i="7"/>
  <c r="KUQ66" i="7"/>
  <c r="KUS66" i="7"/>
  <c r="KUU66" i="7"/>
  <c r="KUW66" i="7"/>
  <c r="KUY66" i="7"/>
  <c r="KVA66" i="7"/>
  <c r="KVC66" i="7"/>
  <c r="KVE66" i="7"/>
  <c r="KVG66" i="7"/>
  <c r="KVI66" i="7"/>
  <c r="KVK66" i="7"/>
  <c r="KVM66" i="7"/>
  <c r="KVO66" i="7"/>
  <c r="KVQ66" i="7"/>
  <c r="KVS66" i="7"/>
  <c r="KVU66" i="7"/>
  <c r="KVW66" i="7"/>
  <c r="KVY66" i="7"/>
  <c r="KWA66" i="7"/>
  <c r="KWC66" i="7"/>
  <c r="KWE66" i="7"/>
  <c r="KWG66" i="7"/>
  <c r="KWI66" i="7"/>
  <c r="KWK66" i="7"/>
  <c r="KWM66" i="7"/>
  <c r="KWO66" i="7"/>
  <c r="KWQ66" i="7"/>
  <c r="KWS66" i="7"/>
  <c r="KWU66" i="7"/>
  <c r="KWW66" i="7"/>
  <c r="KWY66" i="7"/>
  <c r="KXA66" i="7"/>
  <c r="KXC66" i="7"/>
  <c r="KXE66" i="7"/>
  <c r="KXG66" i="7"/>
  <c r="KXI66" i="7"/>
  <c r="KXK66" i="7"/>
  <c r="KXM66" i="7"/>
  <c r="KXO66" i="7"/>
  <c r="KXQ66" i="7"/>
  <c r="KXS66" i="7"/>
  <c r="KXU66" i="7"/>
  <c r="KXW66" i="7"/>
  <c r="KXY66" i="7"/>
  <c r="KYA66" i="7"/>
  <c r="KYC66" i="7"/>
  <c r="KYE66" i="7"/>
  <c r="KYG66" i="7"/>
  <c r="KYI66" i="7"/>
  <c r="KYK66" i="7"/>
  <c r="KYM66" i="7"/>
  <c r="KYO66" i="7"/>
  <c r="KYQ66" i="7"/>
  <c r="KYS66" i="7"/>
  <c r="KYU66" i="7"/>
  <c r="KYW66" i="7"/>
  <c r="KYY66" i="7"/>
  <c r="KZA66" i="7"/>
  <c r="KZC66" i="7"/>
  <c r="KZE66" i="7"/>
  <c r="KZG66" i="7"/>
  <c r="KZI66" i="7"/>
  <c r="KZK66" i="7"/>
  <c r="KZM66" i="7"/>
  <c r="KZO66" i="7"/>
  <c r="KZQ66" i="7"/>
  <c r="KZS66" i="7"/>
  <c r="KZU66" i="7"/>
  <c r="KZW66" i="7"/>
  <c r="KZY66" i="7"/>
  <c r="LAA66" i="7"/>
  <c r="LAC66" i="7"/>
  <c r="LAE66" i="7"/>
  <c r="LAG66" i="7"/>
  <c r="LAI66" i="7"/>
  <c r="LAK66" i="7"/>
  <c r="LAM66" i="7"/>
  <c r="LAO66" i="7"/>
  <c r="LAQ66" i="7"/>
  <c r="LAS66" i="7"/>
  <c r="LAU66" i="7"/>
  <c r="LAW66" i="7"/>
  <c r="LAY66" i="7"/>
  <c r="LBA66" i="7"/>
  <c r="LBC66" i="7"/>
  <c r="LBE66" i="7"/>
  <c r="LBG66" i="7"/>
  <c r="LBI66" i="7"/>
  <c r="LBK66" i="7"/>
  <c r="LBM66" i="7"/>
  <c r="LBO66" i="7"/>
  <c r="LBQ66" i="7"/>
  <c r="LBS66" i="7"/>
  <c r="LBU66" i="7"/>
  <c r="LBW66" i="7"/>
  <c r="LBY66" i="7"/>
  <c r="LCA66" i="7"/>
  <c r="LCC66" i="7"/>
  <c r="LCE66" i="7"/>
  <c r="LCG66" i="7"/>
  <c r="LCI66" i="7"/>
  <c r="LCK66" i="7"/>
  <c r="LCM66" i="7"/>
  <c r="LCO66" i="7"/>
  <c r="LCQ66" i="7"/>
  <c r="LCS66" i="7"/>
  <c r="LCU66" i="7"/>
  <c r="LCW66" i="7"/>
  <c r="LCY66" i="7"/>
  <c r="LDA66" i="7"/>
  <c r="LDC66" i="7"/>
  <c r="LDE66" i="7"/>
  <c r="LDG66" i="7"/>
  <c r="LDI66" i="7"/>
  <c r="LDK66" i="7"/>
  <c r="LDM66" i="7"/>
  <c r="LDO66" i="7"/>
  <c r="LDQ66" i="7"/>
  <c r="LDS66" i="7"/>
  <c r="LDU66" i="7"/>
  <c r="LDW66" i="7"/>
  <c r="LDY66" i="7"/>
  <c r="LEA66" i="7"/>
  <c r="LEC66" i="7"/>
  <c r="LEE66" i="7"/>
  <c r="LEG66" i="7"/>
  <c r="LEI66" i="7"/>
  <c r="LEK66" i="7"/>
  <c r="LEM66" i="7"/>
  <c r="LEO66" i="7"/>
  <c r="LEQ66" i="7"/>
  <c r="LES66" i="7"/>
  <c r="LEU66" i="7"/>
  <c r="LEW66" i="7"/>
  <c r="LEY66" i="7"/>
  <c r="LFA66" i="7"/>
  <c r="LFC66" i="7"/>
  <c r="LFE66" i="7"/>
  <c r="LFG66" i="7"/>
  <c r="LFI66" i="7"/>
  <c r="LFK66" i="7"/>
  <c r="LFM66" i="7"/>
  <c r="LFO66" i="7"/>
  <c r="LFQ66" i="7"/>
  <c r="LFS66" i="7"/>
  <c r="LFU66" i="7"/>
  <c r="LFW66" i="7"/>
  <c r="LFY66" i="7"/>
  <c r="LGA66" i="7"/>
  <c r="LGC66" i="7"/>
  <c r="LGE66" i="7"/>
  <c r="LGG66" i="7"/>
  <c r="LGI66" i="7"/>
  <c r="LGK66" i="7"/>
  <c r="LGM66" i="7"/>
  <c r="LGO66" i="7"/>
  <c r="LGQ66" i="7"/>
  <c r="LGS66" i="7"/>
  <c r="LGU66" i="7"/>
  <c r="LGW66" i="7"/>
  <c r="LGY66" i="7"/>
  <c r="LHA66" i="7"/>
  <c r="LHC66" i="7"/>
  <c r="LHE66" i="7"/>
  <c r="LHG66" i="7"/>
  <c r="LHI66" i="7"/>
  <c r="LHK66" i="7"/>
  <c r="LHM66" i="7"/>
  <c r="LHO66" i="7"/>
  <c r="LHQ66" i="7"/>
  <c r="LHS66" i="7"/>
  <c r="LHU66" i="7"/>
  <c r="LHW66" i="7"/>
  <c r="LHY66" i="7"/>
  <c r="LIA66" i="7"/>
  <c r="LIC66" i="7"/>
  <c r="LIE66" i="7"/>
  <c r="LIG66" i="7"/>
  <c r="LII66" i="7"/>
  <c r="LIK66" i="7"/>
  <c r="LIM66" i="7"/>
  <c r="LIO66" i="7"/>
  <c r="LIQ66" i="7"/>
  <c r="LIS66" i="7"/>
  <c r="LIU66" i="7"/>
  <c r="LIW66" i="7"/>
  <c r="LIY66" i="7"/>
  <c r="LJA66" i="7"/>
  <c r="LJC66" i="7"/>
  <c r="LJE66" i="7"/>
  <c r="LJG66" i="7"/>
  <c r="LJI66" i="7"/>
  <c r="LJK66" i="7"/>
  <c r="LJM66" i="7"/>
  <c r="LJO66" i="7"/>
  <c r="LJQ66" i="7"/>
  <c r="LJS66" i="7"/>
  <c r="LJU66" i="7"/>
  <c r="LJW66" i="7"/>
  <c r="LJY66" i="7"/>
  <c r="LKA66" i="7"/>
  <c r="LKC66" i="7"/>
  <c r="LKE66" i="7"/>
  <c r="LKG66" i="7"/>
  <c r="LKI66" i="7"/>
  <c r="LKK66" i="7"/>
  <c r="LKM66" i="7"/>
  <c r="LKO66" i="7"/>
  <c r="LKQ66" i="7"/>
  <c r="LKS66" i="7"/>
  <c r="LKU66" i="7"/>
  <c r="LKW66" i="7"/>
  <c r="LKY66" i="7"/>
  <c r="LLA66" i="7"/>
  <c r="LLC66" i="7"/>
  <c r="LLE66" i="7"/>
  <c r="LLG66" i="7"/>
  <c r="LLI66" i="7"/>
  <c r="LLK66" i="7"/>
  <c r="LLM66" i="7"/>
  <c r="LLO66" i="7"/>
  <c r="LLQ66" i="7"/>
  <c r="LLS66" i="7"/>
  <c r="LLU66" i="7"/>
  <c r="LLW66" i="7"/>
  <c r="LLY66" i="7"/>
  <c r="LMA66" i="7"/>
  <c r="LMC66" i="7"/>
  <c r="LME66" i="7"/>
  <c r="LMG66" i="7"/>
  <c r="LMI66" i="7"/>
  <c r="LMK66" i="7"/>
  <c r="LMM66" i="7"/>
  <c r="LMO66" i="7"/>
  <c r="LMQ66" i="7"/>
  <c r="LMS66" i="7"/>
  <c r="LMU66" i="7"/>
  <c r="LMW66" i="7"/>
  <c r="LMY66" i="7"/>
  <c r="LNA66" i="7"/>
  <c r="LNC66" i="7"/>
  <c r="LNE66" i="7"/>
  <c r="LNG66" i="7"/>
  <c r="LNI66" i="7"/>
  <c r="LNK66" i="7"/>
  <c r="LNM66" i="7"/>
  <c r="LNO66" i="7"/>
  <c r="LNQ66" i="7"/>
  <c r="LNS66" i="7"/>
  <c r="LNU66" i="7"/>
  <c r="LNW66" i="7"/>
  <c r="LNY66" i="7"/>
  <c r="LOA66" i="7"/>
  <c r="LOC66" i="7"/>
  <c r="LOE66" i="7"/>
  <c r="LOG66" i="7"/>
  <c r="LOI66" i="7"/>
  <c r="LOK66" i="7"/>
  <c r="LOM66" i="7"/>
  <c r="LOO66" i="7"/>
  <c r="LOQ66" i="7"/>
  <c r="LOS66" i="7"/>
  <c r="LOU66" i="7"/>
  <c r="LOW66" i="7"/>
  <c r="LOY66" i="7"/>
  <c r="LPA66" i="7"/>
  <c r="LPC66" i="7"/>
  <c r="LPE66" i="7"/>
  <c r="LPG66" i="7"/>
  <c r="LPI66" i="7"/>
  <c r="LPK66" i="7"/>
  <c r="LPM66" i="7"/>
  <c r="LPO66" i="7"/>
  <c r="LPQ66" i="7"/>
  <c r="LPS66" i="7"/>
  <c r="LPU66" i="7"/>
  <c r="LPW66" i="7"/>
  <c r="LPY66" i="7"/>
  <c r="LQA66" i="7"/>
  <c r="LQC66" i="7"/>
  <c r="LQE66" i="7"/>
  <c r="LQG66" i="7"/>
  <c r="LQI66" i="7"/>
  <c r="LQK66" i="7"/>
  <c r="LQM66" i="7"/>
  <c r="LQO66" i="7"/>
  <c r="LQQ66" i="7"/>
  <c r="LQS66" i="7"/>
  <c r="LQU66" i="7"/>
  <c r="LQW66" i="7"/>
  <c r="LQY66" i="7"/>
  <c r="LRA66" i="7"/>
  <c r="LRC66" i="7"/>
  <c r="LRE66" i="7"/>
  <c r="LRG66" i="7"/>
  <c r="LRI66" i="7"/>
  <c r="LRK66" i="7"/>
  <c r="LRM66" i="7"/>
  <c r="LRO66" i="7"/>
  <c r="LRQ66" i="7"/>
  <c r="LRS66" i="7"/>
  <c r="LRU66" i="7"/>
  <c r="LRW66" i="7"/>
  <c r="LRY66" i="7"/>
  <c r="LSA66" i="7"/>
  <c r="LSC66" i="7"/>
  <c r="LSE66" i="7"/>
  <c r="LSG66" i="7"/>
  <c r="LSI66" i="7"/>
  <c r="LSK66" i="7"/>
  <c r="LSM66" i="7"/>
  <c r="LSO66" i="7"/>
  <c r="LSQ66" i="7"/>
  <c r="LSS66" i="7"/>
  <c r="LSU66" i="7"/>
  <c r="LSW66" i="7"/>
  <c r="LSY66" i="7"/>
  <c r="LTA66" i="7"/>
  <c r="LTC66" i="7"/>
  <c r="LTE66" i="7"/>
  <c r="LTG66" i="7"/>
  <c r="LTI66" i="7"/>
  <c r="LTK66" i="7"/>
  <c r="LTM66" i="7"/>
  <c r="LTO66" i="7"/>
  <c r="LTQ66" i="7"/>
  <c r="LTS66" i="7"/>
  <c r="LTU66" i="7"/>
  <c r="LTW66" i="7"/>
  <c r="LTY66" i="7"/>
  <c r="LUA66" i="7"/>
  <c r="LUC66" i="7"/>
  <c r="LUE66" i="7"/>
  <c r="LUG66" i="7"/>
  <c r="LUI66" i="7"/>
  <c r="LUK66" i="7"/>
  <c r="LUM66" i="7"/>
  <c r="LUO66" i="7"/>
  <c r="LUQ66" i="7"/>
  <c r="LUS66" i="7"/>
  <c r="LUU66" i="7"/>
  <c r="LUW66" i="7"/>
  <c r="LUY66" i="7"/>
  <c r="LVA66" i="7"/>
  <c r="LVC66" i="7"/>
  <c r="LVE66" i="7"/>
  <c r="LVG66" i="7"/>
  <c r="LVI66" i="7"/>
  <c r="LVK66" i="7"/>
  <c r="LVM66" i="7"/>
  <c r="LVO66" i="7"/>
  <c r="LVQ66" i="7"/>
  <c r="LVS66" i="7"/>
  <c r="LVU66" i="7"/>
  <c r="LVW66" i="7"/>
  <c r="LVY66" i="7"/>
  <c r="LWA66" i="7"/>
  <c r="LWC66" i="7"/>
  <c r="LWE66" i="7"/>
  <c r="LWG66" i="7"/>
  <c r="LWI66" i="7"/>
  <c r="LWK66" i="7"/>
  <c r="LWM66" i="7"/>
  <c r="LWO66" i="7"/>
  <c r="LWQ66" i="7"/>
  <c r="LWS66" i="7"/>
  <c r="LWU66" i="7"/>
  <c r="LWW66" i="7"/>
  <c r="LWY66" i="7"/>
  <c r="LXA66" i="7"/>
  <c r="LXC66" i="7"/>
  <c r="LXE66" i="7"/>
  <c r="LXG66" i="7"/>
  <c r="LXI66" i="7"/>
  <c r="LXK66" i="7"/>
  <c r="LXM66" i="7"/>
  <c r="LXO66" i="7"/>
  <c r="LXQ66" i="7"/>
  <c r="LXS66" i="7"/>
  <c r="LXU66" i="7"/>
  <c r="LXW66" i="7"/>
  <c r="LXY66" i="7"/>
  <c r="LYA66" i="7"/>
  <c r="LYC66" i="7"/>
  <c r="LYE66" i="7"/>
  <c r="LYG66" i="7"/>
  <c r="LYI66" i="7"/>
  <c r="LYK66" i="7"/>
  <c r="LYM66" i="7"/>
  <c r="LYO66" i="7"/>
  <c r="LYQ66" i="7"/>
  <c r="LYS66" i="7"/>
  <c r="LYU66" i="7"/>
  <c r="LYW66" i="7"/>
  <c r="LYY66" i="7"/>
  <c r="LZA66" i="7"/>
  <c r="LZC66" i="7"/>
  <c r="LZE66" i="7"/>
  <c r="LZG66" i="7"/>
  <c r="LZI66" i="7"/>
  <c r="LZK66" i="7"/>
  <c r="LZM66" i="7"/>
  <c r="LZO66" i="7"/>
  <c r="LZQ66" i="7"/>
  <c r="LZS66" i="7"/>
  <c r="LZU66" i="7"/>
  <c r="LZW66" i="7"/>
  <c r="LZY66" i="7"/>
  <c r="MAA66" i="7"/>
  <c r="MAC66" i="7"/>
  <c r="MAE66" i="7"/>
  <c r="MAG66" i="7"/>
  <c r="MAI66" i="7"/>
  <c r="MAK66" i="7"/>
  <c r="MAM66" i="7"/>
  <c r="MAO66" i="7"/>
  <c r="MAQ66" i="7"/>
  <c r="MAS66" i="7"/>
  <c r="MAU66" i="7"/>
  <c r="MAW66" i="7"/>
  <c r="MAY66" i="7"/>
  <c r="MBA66" i="7"/>
  <c r="MBC66" i="7"/>
  <c r="MBE66" i="7"/>
  <c r="MBG66" i="7"/>
  <c r="MBI66" i="7"/>
  <c r="MBK66" i="7"/>
  <c r="MBM66" i="7"/>
  <c r="MBO66" i="7"/>
  <c r="MBQ66" i="7"/>
  <c r="MBS66" i="7"/>
  <c r="MBU66" i="7"/>
  <c r="MBW66" i="7"/>
  <c r="MBY66" i="7"/>
  <c r="MCA66" i="7"/>
  <c r="MCC66" i="7"/>
  <c r="MCE66" i="7"/>
  <c r="MCG66" i="7"/>
  <c r="MCI66" i="7"/>
  <c r="MCK66" i="7"/>
  <c r="MCM66" i="7"/>
  <c r="MCO66" i="7"/>
  <c r="MCQ66" i="7"/>
  <c r="MCS66" i="7"/>
  <c r="MCU66" i="7"/>
  <c r="MCW66" i="7"/>
  <c r="MCY66" i="7"/>
  <c r="MDA66" i="7"/>
  <c r="MDC66" i="7"/>
  <c r="MDE66" i="7"/>
  <c r="MDG66" i="7"/>
  <c r="MDI66" i="7"/>
  <c r="MDK66" i="7"/>
  <c r="MDM66" i="7"/>
  <c r="MDO66" i="7"/>
  <c r="MDQ66" i="7"/>
  <c r="MDS66" i="7"/>
  <c r="MDU66" i="7"/>
  <c r="MDW66" i="7"/>
  <c r="MDY66" i="7"/>
  <c r="MEA66" i="7"/>
  <c r="MEC66" i="7"/>
  <c r="MEE66" i="7"/>
  <c r="MEG66" i="7"/>
  <c r="MEI66" i="7"/>
  <c r="MEK66" i="7"/>
  <c r="MEM66" i="7"/>
  <c r="MEO66" i="7"/>
  <c r="MEQ66" i="7"/>
  <c r="MES66" i="7"/>
  <c r="MEU66" i="7"/>
  <c r="MEW66" i="7"/>
  <c r="MEY66" i="7"/>
  <c r="MFA66" i="7"/>
  <c r="MFC66" i="7"/>
  <c r="MFE66" i="7"/>
  <c r="MFG66" i="7"/>
  <c r="MFI66" i="7"/>
  <c r="MFK66" i="7"/>
  <c r="MFM66" i="7"/>
  <c r="MFO66" i="7"/>
  <c r="MFQ66" i="7"/>
  <c r="MFS66" i="7"/>
  <c r="MFU66" i="7"/>
  <c r="MFW66" i="7"/>
  <c r="MFY66" i="7"/>
  <c r="MGA66" i="7"/>
  <c r="MGC66" i="7"/>
  <c r="MGE66" i="7"/>
  <c r="MGG66" i="7"/>
  <c r="MGI66" i="7"/>
  <c r="MGK66" i="7"/>
  <c r="MGM66" i="7"/>
  <c r="MGO66" i="7"/>
  <c r="MGQ66" i="7"/>
  <c r="MGS66" i="7"/>
  <c r="MGU66" i="7"/>
  <c r="MGW66" i="7"/>
  <c r="MGY66" i="7"/>
  <c r="MHA66" i="7"/>
  <c r="MHC66" i="7"/>
  <c r="MHE66" i="7"/>
  <c r="MHG66" i="7"/>
  <c r="MHI66" i="7"/>
  <c r="MHK66" i="7"/>
  <c r="MHM66" i="7"/>
  <c r="MHO66" i="7"/>
  <c r="MHQ66" i="7"/>
  <c r="MHS66" i="7"/>
  <c r="MHU66" i="7"/>
  <c r="MHW66" i="7"/>
  <c r="MHY66" i="7"/>
  <c r="MIA66" i="7"/>
  <c r="MIC66" i="7"/>
  <c r="MIE66" i="7"/>
  <c r="MIG66" i="7"/>
  <c r="MII66" i="7"/>
  <c r="MIK66" i="7"/>
  <c r="MIM66" i="7"/>
  <c r="MIO66" i="7"/>
  <c r="MIQ66" i="7"/>
  <c r="MIS66" i="7"/>
  <c r="MIU66" i="7"/>
  <c r="MIW66" i="7"/>
  <c r="MIY66" i="7"/>
  <c r="MJA66" i="7"/>
  <c r="MJC66" i="7"/>
  <c r="MJE66" i="7"/>
  <c r="MJG66" i="7"/>
  <c r="MJI66" i="7"/>
  <c r="MJK66" i="7"/>
  <c r="MJM66" i="7"/>
  <c r="MJO66" i="7"/>
  <c r="MJQ66" i="7"/>
  <c r="MJS66" i="7"/>
  <c r="MJU66" i="7"/>
  <c r="MJW66" i="7"/>
  <c r="MJY66" i="7"/>
  <c r="MKA66" i="7"/>
  <c r="MKC66" i="7"/>
  <c r="MKE66" i="7"/>
  <c r="MKG66" i="7"/>
  <c r="MKI66" i="7"/>
  <c r="MKK66" i="7"/>
  <c r="MKM66" i="7"/>
  <c r="MKO66" i="7"/>
  <c r="MKQ66" i="7"/>
  <c r="MKS66" i="7"/>
  <c r="MKU66" i="7"/>
  <c r="MKW66" i="7"/>
  <c r="MKY66" i="7"/>
  <c r="MLA66" i="7"/>
  <c r="MLC66" i="7"/>
  <c r="MLE66" i="7"/>
  <c r="MLG66" i="7"/>
  <c r="MLI66" i="7"/>
  <c r="MLK66" i="7"/>
  <c r="MLM66" i="7"/>
  <c r="MLO66" i="7"/>
  <c r="MLQ66" i="7"/>
  <c r="MLS66" i="7"/>
  <c r="MLU66" i="7"/>
  <c r="MLW66" i="7"/>
  <c r="MLY66" i="7"/>
  <c r="MMA66" i="7"/>
  <c r="MMC66" i="7"/>
  <c r="MME66" i="7"/>
  <c r="MMG66" i="7"/>
  <c r="MMI66" i="7"/>
  <c r="MMK66" i="7"/>
  <c r="MMM66" i="7"/>
  <c r="MMO66" i="7"/>
  <c r="MMQ66" i="7"/>
  <c r="MMS66" i="7"/>
  <c r="MMU66" i="7"/>
  <c r="MMW66" i="7"/>
  <c r="MMY66" i="7"/>
  <c r="MNA66" i="7"/>
  <c r="MNC66" i="7"/>
  <c r="MNE66" i="7"/>
  <c r="MNG66" i="7"/>
  <c r="MNI66" i="7"/>
  <c r="MNK66" i="7"/>
  <c r="MNM66" i="7"/>
  <c r="MNO66" i="7"/>
  <c r="MNQ66" i="7"/>
  <c r="MNS66" i="7"/>
  <c r="MNU66" i="7"/>
  <c r="MNW66" i="7"/>
  <c r="MNY66" i="7"/>
  <c r="MOA66" i="7"/>
  <c r="MOC66" i="7"/>
  <c r="MOE66" i="7"/>
  <c r="MOG66" i="7"/>
  <c r="MOI66" i="7"/>
  <c r="MOK66" i="7"/>
  <c r="MOM66" i="7"/>
  <c r="MOO66" i="7"/>
  <c r="MOQ66" i="7"/>
  <c r="MOS66" i="7"/>
  <c r="MOU66" i="7"/>
  <c r="MOW66" i="7"/>
  <c r="MOY66" i="7"/>
  <c r="MPA66" i="7"/>
  <c r="MPC66" i="7"/>
  <c r="MPE66" i="7"/>
  <c r="MPG66" i="7"/>
  <c r="MPI66" i="7"/>
  <c r="MPK66" i="7"/>
  <c r="MPM66" i="7"/>
  <c r="MPO66" i="7"/>
  <c r="MPQ66" i="7"/>
  <c r="MPS66" i="7"/>
  <c r="MPU66" i="7"/>
  <c r="MPW66" i="7"/>
  <c r="MPY66" i="7"/>
  <c r="MQA66" i="7"/>
  <c r="MQC66" i="7"/>
  <c r="MQE66" i="7"/>
  <c r="MQG66" i="7"/>
  <c r="MQI66" i="7"/>
  <c r="MQK66" i="7"/>
  <c r="MQM66" i="7"/>
  <c r="MQO66" i="7"/>
  <c r="MQQ66" i="7"/>
  <c r="MQS66" i="7"/>
  <c r="MQU66" i="7"/>
  <c r="MQW66" i="7"/>
  <c r="MQY66" i="7"/>
  <c r="MRA66" i="7"/>
  <c r="MRC66" i="7"/>
  <c r="MRE66" i="7"/>
  <c r="MRG66" i="7"/>
  <c r="MRI66" i="7"/>
  <c r="MRK66" i="7"/>
  <c r="MRM66" i="7"/>
  <c r="MRO66" i="7"/>
  <c r="MRQ66" i="7"/>
  <c r="MRS66" i="7"/>
  <c r="MRU66" i="7"/>
  <c r="MRW66" i="7"/>
  <c r="MRY66" i="7"/>
  <c r="MSA66" i="7"/>
  <c r="MSC66" i="7"/>
  <c r="MSE66" i="7"/>
  <c r="MSG66" i="7"/>
  <c r="MSI66" i="7"/>
  <c r="MSK66" i="7"/>
  <c r="MSM66" i="7"/>
  <c r="MSO66" i="7"/>
  <c r="MSQ66" i="7"/>
  <c r="MSS66" i="7"/>
  <c r="MSU66" i="7"/>
  <c r="MSW66" i="7"/>
  <c r="MSY66" i="7"/>
  <c r="MTA66" i="7"/>
  <c r="MTC66" i="7"/>
  <c r="MTE66" i="7"/>
  <c r="MTG66" i="7"/>
  <c r="MTI66" i="7"/>
  <c r="MTK66" i="7"/>
  <c r="MTM66" i="7"/>
  <c r="MTO66" i="7"/>
  <c r="MTQ66" i="7"/>
  <c r="MTS66" i="7"/>
  <c r="MTU66" i="7"/>
  <c r="MTW66" i="7"/>
  <c r="MTY66" i="7"/>
  <c r="MUA66" i="7"/>
  <c r="MUC66" i="7"/>
  <c r="MUE66" i="7"/>
  <c r="MUG66" i="7"/>
  <c r="MUI66" i="7"/>
  <c r="MUK66" i="7"/>
  <c r="MUM66" i="7"/>
  <c r="MUO66" i="7"/>
  <c r="MUQ66" i="7"/>
  <c r="MUS66" i="7"/>
  <c r="MUU66" i="7"/>
  <c r="MUW66" i="7"/>
  <c r="MUY66" i="7"/>
  <c r="MVA66" i="7"/>
  <c r="MVC66" i="7"/>
  <c r="MVE66" i="7"/>
  <c r="MVG66" i="7"/>
  <c r="MVI66" i="7"/>
  <c r="MVK66" i="7"/>
  <c r="MVM66" i="7"/>
  <c r="MVO66" i="7"/>
  <c r="MVQ66" i="7"/>
  <c r="MVS66" i="7"/>
  <c r="MVU66" i="7"/>
  <c r="MVW66" i="7"/>
  <c r="MVY66" i="7"/>
  <c r="MWA66" i="7"/>
  <c r="MWC66" i="7"/>
  <c r="MWE66" i="7"/>
  <c r="MWG66" i="7"/>
  <c r="MWI66" i="7"/>
  <c r="MWK66" i="7"/>
  <c r="MWM66" i="7"/>
  <c r="MWO66" i="7"/>
  <c r="MWQ66" i="7"/>
  <c r="MWS66" i="7"/>
  <c r="MWU66" i="7"/>
  <c r="MWW66" i="7"/>
  <c r="MWY66" i="7"/>
  <c r="MXA66" i="7"/>
  <c r="MXC66" i="7"/>
  <c r="MXE66" i="7"/>
  <c r="MXG66" i="7"/>
  <c r="MXI66" i="7"/>
  <c r="MXK66" i="7"/>
  <c r="MXM66" i="7"/>
  <c r="MXO66" i="7"/>
  <c r="MXQ66" i="7"/>
  <c r="MXS66" i="7"/>
  <c r="MXU66" i="7"/>
  <c r="MXW66" i="7"/>
  <c r="MXY66" i="7"/>
  <c r="MYA66" i="7"/>
  <c r="MYC66" i="7"/>
  <c r="MYE66" i="7"/>
  <c r="MYG66" i="7"/>
  <c r="MYI66" i="7"/>
  <c r="MYK66" i="7"/>
  <c r="MYM66" i="7"/>
  <c r="MYO66" i="7"/>
  <c r="MYQ66" i="7"/>
  <c r="MYS66" i="7"/>
  <c r="MYU66" i="7"/>
  <c r="MYW66" i="7"/>
  <c r="MYY66" i="7"/>
  <c r="MZA66" i="7"/>
  <c r="MZC66" i="7"/>
  <c r="MZE66" i="7"/>
  <c r="MZG66" i="7"/>
  <c r="MZI66" i="7"/>
  <c r="MZK66" i="7"/>
  <c r="MZM66" i="7"/>
  <c r="MZO66" i="7"/>
  <c r="MZQ66" i="7"/>
  <c r="MZS66" i="7"/>
  <c r="MZU66" i="7"/>
  <c r="MZW66" i="7"/>
  <c r="MZY66" i="7"/>
  <c r="NAA66" i="7"/>
  <c r="NAC66" i="7"/>
  <c r="NAE66" i="7"/>
  <c r="NAG66" i="7"/>
  <c r="NAI66" i="7"/>
  <c r="NAK66" i="7"/>
  <c r="NAM66" i="7"/>
  <c r="NAO66" i="7"/>
  <c r="NAQ66" i="7"/>
  <c r="NAS66" i="7"/>
  <c r="NAU66" i="7"/>
  <c r="NAW66" i="7"/>
  <c r="NAY66" i="7"/>
  <c r="NBA66" i="7"/>
  <c r="NBC66" i="7"/>
  <c r="NBE66" i="7"/>
  <c r="NBG66" i="7"/>
  <c r="NBI66" i="7"/>
  <c r="NBK66" i="7"/>
  <c r="NBM66" i="7"/>
  <c r="NBO66" i="7"/>
  <c r="NBQ66" i="7"/>
  <c r="NBS66" i="7"/>
  <c r="NBU66" i="7"/>
  <c r="NBW66" i="7"/>
  <c r="NBY66" i="7"/>
  <c r="NCA66" i="7"/>
  <c r="NCC66" i="7"/>
  <c r="NCE66" i="7"/>
  <c r="NCG66" i="7"/>
  <c r="NCI66" i="7"/>
  <c r="NCK66" i="7"/>
  <c r="NCM66" i="7"/>
  <c r="NCO66" i="7"/>
  <c r="NCQ66" i="7"/>
  <c r="NCS66" i="7"/>
  <c r="NCU66" i="7"/>
  <c r="NCW66" i="7"/>
  <c r="NCY66" i="7"/>
  <c r="NDA66" i="7"/>
  <c r="NDC66" i="7"/>
  <c r="NDE66" i="7"/>
  <c r="NDG66" i="7"/>
  <c r="NDI66" i="7"/>
  <c r="NDK66" i="7"/>
  <c r="NDM66" i="7"/>
  <c r="NDO66" i="7"/>
  <c r="NDQ66" i="7"/>
  <c r="NDS66" i="7"/>
  <c r="NDU66" i="7"/>
  <c r="NDW66" i="7"/>
  <c r="NDY66" i="7"/>
  <c r="NEA66" i="7"/>
  <c r="NEC66" i="7"/>
  <c r="NEE66" i="7"/>
  <c r="NEG66" i="7"/>
  <c r="NEI66" i="7"/>
  <c r="NEK66" i="7"/>
  <c r="NEM66" i="7"/>
  <c r="NEO66" i="7"/>
  <c r="NEQ66" i="7"/>
  <c r="NES66" i="7"/>
  <c r="NEU66" i="7"/>
  <c r="NEW66" i="7"/>
  <c r="NEY66" i="7"/>
  <c r="NFA66" i="7"/>
  <c r="NFC66" i="7"/>
  <c r="NFE66" i="7"/>
  <c r="NFG66" i="7"/>
  <c r="NFI66" i="7"/>
  <c r="NFK66" i="7"/>
  <c r="NFM66" i="7"/>
  <c r="NFO66" i="7"/>
  <c r="NFQ66" i="7"/>
  <c r="NFS66" i="7"/>
  <c r="NFU66" i="7"/>
  <c r="NFW66" i="7"/>
  <c r="NFY66" i="7"/>
  <c r="NGA66" i="7"/>
  <c r="NGC66" i="7"/>
  <c r="NGE66" i="7"/>
  <c r="NGG66" i="7"/>
  <c r="NGI66" i="7"/>
  <c r="NGK66" i="7"/>
  <c r="NGM66" i="7"/>
  <c r="NGO66" i="7"/>
  <c r="NGQ66" i="7"/>
  <c r="NGS66" i="7"/>
  <c r="NGU66" i="7"/>
  <c r="NGW66" i="7"/>
  <c r="NGY66" i="7"/>
  <c r="NHA66" i="7"/>
  <c r="NHC66" i="7"/>
  <c r="NHE66" i="7"/>
  <c r="NHG66" i="7"/>
  <c r="NHI66" i="7"/>
  <c r="NHK66" i="7"/>
  <c r="NHM66" i="7"/>
  <c r="NHO66" i="7"/>
  <c r="NHQ66" i="7"/>
  <c r="NHS66" i="7"/>
  <c r="NHU66" i="7"/>
  <c r="NHW66" i="7"/>
  <c r="NHY66" i="7"/>
  <c r="NIA66" i="7"/>
  <c r="NIC66" i="7"/>
  <c r="NIE66" i="7"/>
  <c r="NIG66" i="7"/>
  <c r="NII66" i="7"/>
  <c r="NIK66" i="7"/>
  <c r="NIM66" i="7"/>
  <c r="NIO66" i="7"/>
  <c r="NIQ66" i="7"/>
  <c r="NIS66" i="7"/>
  <c r="NIU66" i="7"/>
  <c r="NIW66" i="7"/>
  <c r="NIY66" i="7"/>
  <c r="NJA66" i="7"/>
  <c r="NJC66" i="7"/>
  <c r="NJE66" i="7"/>
  <c r="NJG66" i="7"/>
  <c r="NJI66" i="7"/>
  <c r="NJK66" i="7"/>
  <c r="NJM66" i="7"/>
  <c r="NJO66" i="7"/>
  <c r="NJQ66" i="7"/>
  <c r="NJS66" i="7"/>
  <c r="NJU66" i="7"/>
  <c r="NJW66" i="7"/>
  <c r="NJY66" i="7"/>
  <c r="NKA66" i="7"/>
  <c r="NKC66" i="7"/>
  <c r="NKE66" i="7"/>
  <c r="NKG66" i="7"/>
  <c r="NKI66" i="7"/>
  <c r="NKK66" i="7"/>
  <c r="NKM66" i="7"/>
  <c r="NKO66" i="7"/>
  <c r="NKQ66" i="7"/>
  <c r="NKS66" i="7"/>
  <c r="NKU66" i="7"/>
  <c r="NKW66" i="7"/>
  <c r="NKY66" i="7"/>
  <c r="NLA66" i="7"/>
  <c r="NLC66" i="7"/>
  <c r="NLE66" i="7"/>
  <c r="NLG66" i="7"/>
  <c r="NLI66" i="7"/>
  <c r="NLK66" i="7"/>
  <c r="NLM66" i="7"/>
  <c r="NLO66" i="7"/>
  <c r="NLQ66" i="7"/>
  <c r="NLS66" i="7"/>
  <c r="NLU66" i="7"/>
  <c r="NLW66" i="7"/>
  <c r="NLY66" i="7"/>
  <c r="NMA66" i="7"/>
  <c r="NMC66" i="7"/>
  <c r="NME66" i="7"/>
  <c r="NMG66" i="7"/>
  <c r="NMI66" i="7"/>
  <c r="NMK66" i="7"/>
  <c r="NMM66" i="7"/>
  <c r="NMO66" i="7"/>
  <c r="NMQ66" i="7"/>
  <c r="NMS66" i="7"/>
  <c r="NMU66" i="7"/>
  <c r="NMW66" i="7"/>
  <c r="NMY66" i="7"/>
  <c r="NNA66" i="7"/>
  <c r="NNC66" i="7"/>
  <c r="NNE66" i="7"/>
  <c r="NNG66" i="7"/>
  <c r="NNI66" i="7"/>
  <c r="NNK66" i="7"/>
  <c r="NNM66" i="7"/>
  <c r="NNO66" i="7"/>
  <c r="NNQ66" i="7"/>
  <c r="NNS66" i="7"/>
  <c r="NNU66" i="7"/>
  <c r="NNW66" i="7"/>
  <c r="NNY66" i="7"/>
  <c r="NOA66" i="7"/>
  <c r="NOC66" i="7"/>
  <c r="NOE66" i="7"/>
  <c r="NOG66" i="7"/>
  <c r="NOI66" i="7"/>
  <c r="NOK66" i="7"/>
  <c r="NOM66" i="7"/>
  <c r="NOO66" i="7"/>
  <c r="NOQ66" i="7"/>
  <c r="NOS66" i="7"/>
  <c r="NOU66" i="7"/>
  <c r="NOW66" i="7"/>
  <c r="NOY66" i="7"/>
  <c r="NPA66" i="7"/>
  <c r="NPC66" i="7"/>
  <c r="NPE66" i="7"/>
  <c r="NPG66" i="7"/>
  <c r="NPI66" i="7"/>
  <c r="NPK66" i="7"/>
  <c r="NPM66" i="7"/>
  <c r="NPO66" i="7"/>
  <c r="NPQ66" i="7"/>
  <c r="NPS66" i="7"/>
  <c r="NPU66" i="7"/>
  <c r="NPW66" i="7"/>
  <c r="NPY66" i="7"/>
  <c r="NQA66" i="7"/>
  <c r="NQC66" i="7"/>
  <c r="NQE66" i="7"/>
  <c r="NQG66" i="7"/>
  <c r="NQI66" i="7"/>
  <c r="NQK66" i="7"/>
  <c r="NQM66" i="7"/>
  <c r="NQO66" i="7"/>
  <c r="NQQ66" i="7"/>
  <c r="NQS66" i="7"/>
  <c r="NQU66" i="7"/>
  <c r="NQW66" i="7"/>
  <c r="NQY66" i="7"/>
  <c r="NRA66" i="7"/>
  <c r="NRC66" i="7"/>
  <c r="NRE66" i="7"/>
  <c r="NRG66" i="7"/>
  <c r="NRI66" i="7"/>
  <c r="NRK66" i="7"/>
  <c r="NRM66" i="7"/>
  <c r="NRO66" i="7"/>
  <c r="NRQ66" i="7"/>
  <c r="NRS66" i="7"/>
  <c r="NRU66" i="7"/>
  <c r="NRW66" i="7"/>
  <c r="NRY66" i="7"/>
  <c r="NSA66" i="7"/>
  <c r="NSC66" i="7"/>
  <c r="NSE66" i="7"/>
  <c r="NSG66" i="7"/>
  <c r="NSI66" i="7"/>
  <c r="NSK66" i="7"/>
  <c r="NSM66" i="7"/>
  <c r="NSO66" i="7"/>
  <c r="NSQ66" i="7"/>
  <c r="NSS66" i="7"/>
  <c r="NSU66" i="7"/>
  <c r="NSW66" i="7"/>
  <c r="NSY66" i="7"/>
  <c r="NTA66" i="7"/>
  <c r="NTC66" i="7"/>
  <c r="NTE66" i="7"/>
  <c r="NTG66" i="7"/>
  <c r="NTI66" i="7"/>
  <c r="NTK66" i="7"/>
  <c r="NTM66" i="7"/>
  <c r="NTO66" i="7"/>
  <c r="NTQ66" i="7"/>
  <c r="NTS66" i="7"/>
  <c r="NTU66" i="7"/>
  <c r="NTW66" i="7"/>
  <c r="NTY66" i="7"/>
  <c r="NUA66" i="7"/>
  <c r="NUC66" i="7"/>
  <c r="NUE66" i="7"/>
  <c r="NUG66" i="7"/>
  <c r="NUI66" i="7"/>
  <c r="NUK66" i="7"/>
  <c r="NUM66" i="7"/>
  <c r="NUO66" i="7"/>
  <c r="NUQ66" i="7"/>
  <c r="NUS66" i="7"/>
  <c r="NUU66" i="7"/>
  <c r="NUW66" i="7"/>
  <c r="NUY66" i="7"/>
  <c r="NVA66" i="7"/>
  <c r="NVC66" i="7"/>
  <c r="NVE66" i="7"/>
  <c r="NVG66" i="7"/>
  <c r="NVI66" i="7"/>
  <c r="NVK66" i="7"/>
  <c r="NVM66" i="7"/>
  <c r="NVO66" i="7"/>
  <c r="NVQ66" i="7"/>
  <c r="NVS66" i="7"/>
  <c r="NVU66" i="7"/>
  <c r="NVW66" i="7"/>
  <c r="NVY66" i="7"/>
  <c r="NWA66" i="7"/>
  <c r="NWC66" i="7"/>
  <c r="NWE66" i="7"/>
  <c r="NWG66" i="7"/>
  <c r="NWI66" i="7"/>
  <c r="NWK66" i="7"/>
  <c r="NWM66" i="7"/>
  <c r="NWO66" i="7"/>
  <c r="NWQ66" i="7"/>
  <c r="NWS66" i="7"/>
  <c r="NWU66" i="7"/>
  <c r="NWW66" i="7"/>
  <c r="NWY66" i="7"/>
  <c r="NXA66" i="7"/>
  <c r="NXC66" i="7"/>
  <c r="NXE66" i="7"/>
  <c r="NXG66" i="7"/>
  <c r="NXI66" i="7"/>
  <c r="NXK66" i="7"/>
  <c r="NXM66" i="7"/>
  <c r="NXO66" i="7"/>
  <c r="NXQ66" i="7"/>
  <c r="NXS66" i="7"/>
  <c r="NXU66" i="7"/>
  <c r="NXW66" i="7"/>
  <c r="NXY66" i="7"/>
  <c r="NYA66" i="7"/>
  <c r="NYC66" i="7"/>
  <c r="NYE66" i="7"/>
  <c r="NYG66" i="7"/>
  <c r="NYI66" i="7"/>
  <c r="NYK66" i="7"/>
  <c r="NYM66" i="7"/>
  <c r="NYO66" i="7"/>
  <c r="NYQ66" i="7"/>
  <c r="NYS66" i="7"/>
  <c r="NYU66" i="7"/>
  <c r="NYW66" i="7"/>
  <c r="NYY66" i="7"/>
  <c r="NZA66" i="7"/>
  <c r="NZC66" i="7"/>
  <c r="NZE66" i="7"/>
  <c r="NZG66" i="7"/>
  <c r="NZI66" i="7"/>
  <c r="NZK66" i="7"/>
  <c r="NZM66" i="7"/>
  <c r="NZO66" i="7"/>
  <c r="NZQ66" i="7"/>
  <c r="NZS66" i="7"/>
  <c r="NZU66" i="7"/>
  <c r="NZW66" i="7"/>
  <c r="NZY66" i="7"/>
  <c r="OAA66" i="7"/>
  <c r="OAC66" i="7"/>
  <c r="OAE66" i="7"/>
  <c r="OAG66" i="7"/>
  <c r="OAI66" i="7"/>
  <c r="OAK66" i="7"/>
  <c r="OAM66" i="7"/>
  <c r="OAO66" i="7"/>
  <c r="OAQ66" i="7"/>
  <c r="OAS66" i="7"/>
  <c r="OAU66" i="7"/>
  <c r="OAW66" i="7"/>
  <c r="OAY66" i="7"/>
  <c r="OBA66" i="7"/>
  <c r="OBC66" i="7"/>
  <c r="OBE66" i="7"/>
  <c r="OBG66" i="7"/>
  <c r="OBI66" i="7"/>
  <c r="OBK66" i="7"/>
  <c r="OBM66" i="7"/>
  <c r="OBO66" i="7"/>
  <c r="OBQ66" i="7"/>
  <c r="OBS66" i="7"/>
  <c r="OBU66" i="7"/>
  <c r="OBW66" i="7"/>
  <c r="OBY66" i="7"/>
  <c r="OCA66" i="7"/>
  <c r="OCC66" i="7"/>
  <c r="OCE66" i="7"/>
  <c r="OCG66" i="7"/>
  <c r="OCI66" i="7"/>
  <c r="OCK66" i="7"/>
  <c r="OCM66" i="7"/>
  <c r="OCO66" i="7"/>
  <c r="OCQ66" i="7"/>
  <c r="OCS66" i="7"/>
  <c r="OCU66" i="7"/>
  <c r="OCW66" i="7"/>
  <c r="OCY66" i="7"/>
  <c r="ODA66" i="7"/>
  <c r="ODC66" i="7"/>
  <c r="ODE66" i="7"/>
  <c r="ODG66" i="7"/>
  <c r="ODI66" i="7"/>
  <c r="ODK66" i="7"/>
  <c r="ODM66" i="7"/>
  <c r="ODO66" i="7"/>
  <c r="ODQ66" i="7"/>
  <c r="ODS66" i="7"/>
  <c r="ODU66" i="7"/>
  <c r="ODW66" i="7"/>
  <c r="ODY66" i="7"/>
  <c r="OEA66" i="7"/>
  <c r="OEC66" i="7"/>
  <c r="OEE66" i="7"/>
  <c r="OEG66" i="7"/>
  <c r="OEI66" i="7"/>
  <c r="OEK66" i="7"/>
  <c r="OEM66" i="7"/>
  <c r="OEO66" i="7"/>
  <c r="OEQ66" i="7"/>
  <c r="OES66" i="7"/>
  <c r="OEU66" i="7"/>
  <c r="OEW66" i="7"/>
  <c r="OEY66" i="7"/>
  <c r="OFA66" i="7"/>
  <c r="OFC66" i="7"/>
  <c r="OFE66" i="7"/>
  <c r="OFG66" i="7"/>
  <c r="OFI66" i="7"/>
  <c r="OFK66" i="7"/>
  <c r="OFM66" i="7"/>
  <c r="OFO66" i="7"/>
  <c r="OFQ66" i="7"/>
  <c r="OFS66" i="7"/>
  <c r="OFU66" i="7"/>
  <c r="OFW66" i="7"/>
  <c r="OFY66" i="7"/>
  <c r="OGA66" i="7"/>
  <c r="OGC66" i="7"/>
  <c r="OGE66" i="7"/>
  <c r="OGG66" i="7"/>
  <c r="OGI66" i="7"/>
  <c r="OGK66" i="7"/>
  <c r="OGM66" i="7"/>
  <c r="OGO66" i="7"/>
  <c r="OGQ66" i="7"/>
  <c r="OGS66" i="7"/>
  <c r="OGU66" i="7"/>
  <c r="OGW66" i="7"/>
  <c r="OGY66" i="7"/>
  <c r="OHA66" i="7"/>
  <c r="OHC66" i="7"/>
  <c r="OHE66" i="7"/>
  <c r="OHG66" i="7"/>
  <c r="OHI66" i="7"/>
  <c r="OHK66" i="7"/>
  <c r="OHM66" i="7"/>
  <c r="OHO66" i="7"/>
  <c r="OHQ66" i="7"/>
  <c r="OHS66" i="7"/>
  <c r="OHU66" i="7"/>
  <c r="OHW66" i="7"/>
  <c r="OHY66" i="7"/>
  <c r="OIA66" i="7"/>
  <c r="OIC66" i="7"/>
  <c r="OIE66" i="7"/>
  <c r="OIG66" i="7"/>
  <c r="OII66" i="7"/>
  <c r="OIK66" i="7"/>
  <c r="OIM66" i="7"/>
  <c r="OIO66" i="7"/>
  <c r="OIQ66" i="7"/>
  <c r="OIS66" i="7"/>
  <c r="OIU66" i="7"/>
  <c r="OIW66" i="7"/>
  <c r="OIY66" i="7"/>
  <c r="OJA66" i="7"/>
  <c r="OJC66" i="7"/>
  <c r="OJE66" i="7"/>
  <c r="OJG66" i="7"/>
  <c r="OJI66" i="7"/>
  <c r="OJK66" i="7"/>
  <c r="OJM66" i="7"/>
  <c r="OJO66" i="7"/>
  <c r="OJQ66" i="7"/>
  <c r="OJS66" i="7"/>
  <c r="OJU66" i="7"/>
  <c r="OJW66" i="7"/>
  <c r="OJY66" i="7"/>
  <c r="OKA66" i="7"/>
  <c r="OKC66" i="7"/>
  <c r="OKE66" i="7"/>
  <c r="OKG66" i="7"/>
  <c r="OKI66" i="7"/>
  <c r="OKK66" i="7"/>
  <c r="OKM66" i="7"/>
  <c r="OKO66" i="7"/>
  <c r="OKQ66" i="7"/>
  <c r="OKS66" i="7"/>
  <c r="OKU66" i="7"/>
  <c r="OKW66" i="7"/>
  <c r="OKY66" i="7"/>
  <c r="OLA66" i="7"/>
  <c r="OLC66" i="7"/>
  <c r="OLE66" i="7"/>
  <c r="OLG66" i="7"/>
  <c r="OLI66" i="7"/>
  <c r="OLK66" i="7"/>
  <c r="OLM66" i="7"/>
  <c r="OLO66" i="7"/>
  <c r="OLQ66" i="7"/>
  <c r="OLS66" i="7"/>
  <c r="OLU66" i="7"/>
  <c r="OLW66" i="7"/>
  <c r="OLY66" i="7"/>
  <c r="OMA66" i="7"/>
  <c r="OMC66" i="7"/>
  <c r="OME66" i="7"/>
  <c r="OMG66" i="7"/>
  <c r="OMI66" i="7"/>
  <c r="OMK66" i="7"/>
  <c r="OMM66" i="7"/>
  <c r="OMO66" i="7"/>
  <c r="OMQ66" i="7"/>
  <c r="OMS66" i="7"/>
  <c r="OMU66" i="7"/>
  <c r="OMW66" i="7"/>
  <c r="OMY66" i="7"/>
  <c r="ONA66" i="7"/>
  <c r="ONC66" i="7"/>
  <c r="ONE66" i="7"/>
  <c r="ONG66" i="7"/>
  <c r="ONI66" i="7"/>
  <c r="ONK66" i="7"/>
  <c r="ONM66" i="7"/>
  <c r="ONO66" i="7"/>
  <c r="ONQ66" i="7"/>
  <c r="ONS66" i="7"/>
  <c r="ONU66" i="7"/>
  <c r="ONW66" i="7"/>
  <c r="ONY66" i="7"/>
  <c r="OOA66" i="7"/>
  <c r="OOC66" i="7"/>
  <c r="OOE66" i="7"/>
  <c r="OOG66" i="7"/>
  <c r="OOI66" i="7"/>
  <c r="OOK66" i="7"/>
  <c r="OOM66" i="7"/>
  <c r="OOO66" i="7"/>
  <c r="OOQ66" i="7"/>
  <c r="OOS66" i="7"/>
  <c r="OOU66" i="7"/>
  <c r="OOW66" i="7"/>
  <c r="OOY66" i="7"/>
  <c r="OPA66" i="7"/>
  <c r="OPC66" i="7"/>
  <c r="OPE66" i="7"/>
  <c r="OPG66" i="7"/>
  <c r="OPI66" i="7"/>
  <c r="OPK66" i="7"/>
  <c r="OPM66" i="7"/>
  <c r="OPO66" i="7"/>
  <c r="OPQ66" i="7"/>
  <c r="OPS66" i="7"/>
  <c r="OPU66" i="7"/>
  <c r="OPW66" i="7"/>
  <c r="OPY66" i="7"/>
  <c r="OQA66" i="7"/>
  <c r="OQC66" i="7"/>
  <c r="OQE66" i="7"/>
  <c r="OQG66" i="7"/>
  <c r="OQI66" i="7"/>
  <c r="OQK66" i="7"/>
  <c r="OQM66" i="7"/>
  <c r="OQO66" i="7"/>
  <c r="OQQ66" i="7"/>
  <c r="OQS66" i="7"/>
  <c r="OQU66" i="7"/>
  <c r="OQW66" i="7"/>
  <c r="OQY66" i="7"/>
  <c r="ORA66" i="7"/>
  <c r="ORC66" i="7"/>
  <c r="ORE66" i="7"/>
  <c r="ORG66" i="7"/>
  <c r="ORI66" i="7"/>
  <c r="ORK66" i="7"/>
  <c r="ORM66" i="7"/>
  <c r="ORO66" i="7"/>
  <c r="ORQ66" i="7"/>
  <c r="ORS66" i="7"/>
  <c r="ORU66" i="7"/>
  <c r="ORW66" i="7"/>
  <c r="ORY66" i="7"/>
  <c r="OSA66" i="7"/>
  <c r="OSC66" i="7"/>
  <c r="OSE66" i="7"/>
  <c r="OSG66" i="7"/>
  <c r="OSI66" i="7"/>
  <c r="OSK66" i="7"/>
  <c r="OSM66" i="7"/>
  <c r="OSO66" i="7"/>
  <c r="OSQ66" i="7"/>
  <c r="OSS66" i="7"/>
  <c r="OSU66" i="7"/>
  <c r="OSW66" i="7"/>
  <c r="OSY66" i="7"/>
  <c r="OTA66" i="7"/>
  <c r="OTC66" i="7"/>
  <c r="OTE66" i="7"/>
  <c r="OTG66" i="7"/>
  <c r="OTI66" i="7"/>
  <c r="OTK66" i="7"/>
  <c r="OTM66" i="7"/>
  <c r="OTO66" i="7"/>
  <c r="OTQ66" i="7"/>
  <c r="OTS66" i="7"/>
  <c r="OTU66" i="7"/>
  <c r="OTW66" i="7"/>
  <c r="OTY66" i="7"/>
  <c r="OUA66" i="7"/>
  <c r="OUC66" i="7"/>
  <c r="OUE66" i="7"/>
  <c r="OUG66" i="7"/>
  <c r="OUI66" i="7"/>
  <c r="OUK66" i="7"/>
  <c r="OUM66" i="7"/>
  <c r="OUO66" i="7"/>
  <c r="OUQ66" i="7"/>
  <c r="OUS66" i="7"/>
  <c r="OUU66" i="7"/>
  <c r="OUW66" i="7"/>
  <c r="OUY66" i="7"/>
  <c r="OVA66" i="7"/>
  <c r="OVC66" i="7"/>
  <c r="OVE66" i="7"/>
  <c r="OVG66" i="7"/>
  <c r="OVI66" i="7"/>
  <c r="OVK66" i="7"/>
  <c r="OVM66" i="7"/>
  <c r="OVO66" i="7"/>
  <c r="OVQ66" i="7"/>
  <c r="OVS66" i="7"/>
  <c r="OVU66" i="7"/>
  <c r="OVW66" i="7"/>
  <c r="OVY66" i="7"/>
  <c r="OWA66" i="7"/>
  <c r="OWC66" i="7"/>
  <c r="OWE66" i="7"/>
  <c r="OWG66" i="7"/>
  <c r="OWI66" i="7"/>
  <c r="OWK66" i="7"/>
  <c r="OWM66" i="7"/>
  <c r="OWO66" i="7"/>
  <c r="OWQ66" i="7"/>
  <c r="OWS66" i="7"/>
  <c r="OWU66" i="7"/>
  <c r="OWW66" i="7"/>
  <c r="OWY66" i="7"/>
  <c r="OXA66" i="7"/>
  <c r="OXC66" i="7"/>
  <c r="OXE66" i="7"/>
  <c r="OXG66" i="7"/>
  <c r="OXI66" i="7"/>
  <c r="OXK66" i="7"/>
  <c r="OXM66" i="7"/>
  <c r="OXO66" i="7"/>
  <c r="OXQ66" i="7"/>
  <c r="OXS66" i="7"/>
  <c r="OXU66" i="7"/>
  <c r="OXW66" i="7"/>
  <c r="OXY66" i="7"/>
  <c r="OYA66" i="7"/>
  <c r="OYC66" i="7"/>
  <c r="OYE66" i="7"/>
  <c r="OYG66" i="7"/>
  <c r="OYI66" i="7"/>
  <c r="OYK66" i="7"/>
  <c r="OYM66" i="7"/>
  <c r="OYO66" i="7"/>
  <c r="OYQ66" i="7"/>
  <c r="OYS66" i="7"/>
  <c r="OYU66" i="7"/>
  <c r="OYW66" i="7"/>
  <c r="OYY66" i="7"/>
  <c r="OZA66" i="7"/>
  <c r="OZC66" i="7"/>
  <c r="OZE66" i="7"/>
  <c r="OZG66" i="7"/>
  <c r="OZI66" i="7"/>
  <c r="OZK66" i="7"/>
  <c r="OZM66" i="7"/>
  <c r="OZO66" i="7"/>
  <c r="OZQ66" i="7"/>
  <c r="OZS66" i="7"/>
  <c r="OZU66" i="7"/>
  <c r="OZW66" i="7"/>
  <c r="OZY66" i="7"/>
  <c r="PAA66" i="7"/>
  <c r="PAC66" i="7"/>
  <c r="PAE66" i="7"/>
  <c r="PAG66" i="7"/>
  <c r="PAI66" i="7"/>
  <c r="PAK66" i="7"/>
  <c r="PAM66" i="7"/>
  <c r="PAO66" i="7"/>
  <c r="PAQ66" i="7"/>
  <c r="PAS66" i="7"/>
  <c r="PAU66" i="7"/>
  <c r="PAW66" i="7"/>
  <c r="PAY66" i="7"/>
  <c r="PBA66" i="7"/>
  <c r="PBC66" i="7"/>
  <c r="PBE66" i="7"/>
  <c r="PBG66" i="7"/>
  <c r="PBI66" i="7"/>
  <c r="PBK66" i="7"/>
  <c r="PBM66" i="7"/>
  <c r="PBO66" i="7"/>
  <c r="PBQ66" i="7"/>
  <c r="PBS66" i="7"/>
  <c r="PBU66" i="7"/>
  <c r="PBW66" i="7"/>
  <c r="PBY66" i="7"/>
  <c r="PCA66" i="7"/>
  <c r="PCC66" i="7"/>
  <c r="PCE66" i="7"/>
  <c r="PCG66" i="7"/>
  <c r="PCI66" i="7"/>
  <c r="PCK66" i="7"/>
  <c r="PCM66" i="7"/>
  <c r="PCO66" i="7"/>
  <c r="PCQ66" i="7"/>
  <c r="PCS66" i="7"/>
  <c r="PCU66" i="7"/>
  <c r="PCW66" i="7"/>
  <c r="PCY66" i="7"/>
  <c r="PDA66" i="7"/>
  <c r="PDC66" i="7"/>
  <c r="PDE66" i="7"/>
  <c r="PDG66" i="7"/>
  <c r="PDI66" i="7"/>
  <c r="PDK66" i="7"/>
  <c r="PDM66" i="7"/>
  <c r="PDO66" i="7"/>
  <c r="PDQ66" i="7"/>
  <c r="PDS66" i="7"/>
  <c r="PDU66" i="7"/>
  <c r="PDW66" i="7"/>
  <c r="PDY66" i="7"/>
  <c r="PEA66" i="7"/>
  <c r="PEC66" i="7"/>
  <c r="PEE66" i="7"/>
  <c r="PEG66" i="7"/>
  <c r="PEI66" i="7"/>
  <c r="PEK66" i="7"/>
  <c r="PEM66" i="7"/>
  <c r="PEO66" i="7"/>
  <c r="PEQ66" i="7"/>
  <c r="PES66" i="7"/>
  <c r="PEU66" i="7"/>
  <c r="PEW66" i="7"/>
  <c r="PEY66" i="7"/>
  <c r="PFA66" i="7"/>
  <c r="PFC66" i="7"/>
  <c r="PFE66" i="7"/>
  <c r="PFG66" i="7"/>
  <c r="PFI66" i="7"/>
  <c r="PFK66" i="7"/>
  <c r="PFM66" i="7"/>
  <c r="PFO66" i="7"/>
  <c r="PFQ66" i="7"/>
  <c r="PFS66" i="7"/>
  <c r="PFU66" i="7"/>
  <c r="PFW66" i="7"/>
  <c r="PFY66" i="7"/>
  <c r="PGA66" i="7"/>
  <c r="PGC66" i="7"/>
  <c r="PGE66" i="7"/>
  <c r="PGG66" i="7"/>
  <c r="PGI66" i="7"/>
  <c r="PGK66" i="7"/>
  <c r="PGM66" i="7"/>
  <c r="PGO66" i="7"/>
  <c r="PGQ66" i="7"/>
  <c r="PGS66" i="7"/>
  <c r="PGU66" i="7"/>
  <c r="PGW66" i="7"/>
  <c r="PGY66" i="7"/>
  <c r="PHA66" i="7"/>
  <c r="PHC66" i="7"/>
  <c r="PHE66" i="7"/>
  <c r="PHG66" i="7"/>
  <c r="PHI66" i="7"/>
  <c r="PHK66" i="7"/>
  <c r="PHM66" i="7"/>
  <c r="PHO66" i="7"/>
  <c r="PHQ66" i="7"/>
  <c r="PHS66" i="7"/>
  <c r="PHU66" i="7"/>
  <c r="PHW66" i="7"/>
  <c r="PHY66" i="7"/>
  <c r="PIA66" i="7"/>
  <c r="PIC66" i="7"/>
  <c r="PIE66" i="7"/>
  <c r="PIG66" i="7"/>
  <c r="PII66" i="7"/>
  <c r="PIK66" i="7"/>
  <c r="PIM66" i="7"/>
  <c r="PIO66" i="7"/>
  <c r="PIQ66" i="7"/>
  <c r="PIS66" i="7"/>
  <c r="PIU66" i="7"/>
  <c r="PIW66" i="7"/>
  <c r="PIY66" i="7"/>
  <c r="PJA66" i="7"/>
  <c r="PJC66" i="7"/>
  <c r="PJE66" i="7"/>
  <c r="PJG66" i="7"/>
  <c r="PJI66" i="7"/>
  <c r="PJK66" i="7"/>
  <c r="PJM66" i="7"/>
  <c r="PJO66" i="7"/>
  <c r="PJQ66" i="7"/>
  <c r="PJS66" i="7"/>
  <c r="PJU66" i="7"/>
  <c r="PJW66" i="7"/>
  <c r="PJY66" i="7"/>
  <c r="PKA66" i="7"/>
  <c r="PKC66" i="7"/>
  <c r="PKE66" i="7"/>
  <c r="PKG66" i="7"/>
  <c r="PKI66" i="7"/>
  <c r="PKK66" i="7"/>
  <c r="PKM66" i="7"/>
  <c r="PKO66" i="7"/>
  <c r="PKQ66" i="7"/>
  <c r="PKS66" i="7"/>
  <c r="PKU66" i="7"/>
  <c r="PKW66" i="7"/>
  <c r="PKY66" i="7"/>
  <c r="PLA66" i="7"/>
  <c r="PLC66" i="7"/>
  <c r="PLE66" i="7"/>
  <c r="PLG66" i="7"/>
  <c r="PLI66" i="7"/>
  <c r="PLK66" i="7"/>
  <c r="PLM66" i="7"/>
  <c r="PLO66" i="7"/>
  <c r="PLQ66" i="7"/>
  <c r="PLS66" i="7"/>
  <c r="PLU66" i="7"/>
  <c r="PLW66" i="7"/>
  <c r="PLY66" i="7"/>
  <c r="PMA66" i="7"/>
  <c r="PMC66" i="7"/>
  <c r="PME66" i="7"/>
  <c r="PMG66" i="7"/>
  <c r="PMI66" i="7"/>
  <c r="PMK66" i="7"/>
  <c r="PMM66" i="7"/>
  <c r="PMO66" i="7"/>
  <c r="PMQ66" i="7"/>
  <c r="PMS66" i="7"/>
  <c r="PMU66" i="7"/>
  <c r="PMW66" i="7"/>
  <c r="PMY66" i="7"/>
  <c r="PNA66" i="7"/>
  <c r="PNC66" i="7"/>
  <c r="PNE66" i="7"/>
  <c r="PNG66" i="7"/>
  <c r="PNI66" i="7"/>
  <c r="PNK66" i="7"/>
  <c r="PNM66" i="7"/>
  <c r="PNO66" i="7"/>
  <c r="PNQ66" i="7"/>
  <c r="PNS66" i="7"/>
  <c r="PNU66" i="7"/>
  <c r="PNW66" i="7"/>
  <c r="PNY66" i="7"/>
  <c r="POA66" i="7"/>
  <c r="POC66" i="7"/>
  <c r="POE66" i="7"/>
  <c r="POG66" i="7"/>
  <c r="POI66" i="7"/>
  <c r="POK66" i="7"/>
  <c r="POM66" i="7"/>
  <c r="POO66" i="7"/>
  <c r="POQ66" i="7"/>
  <c r="POS66" i="7"/>
  <c r="POU66" i="7"/>
  <c r="POW66" i="7"/>
  <c r="POY66" i="7"/>
  <c r="PPA66" i="7"/>
  <c r="PPC66" i="7"/>
  <c r="PPE66" i="7"/>
  <c r="PPG66" i="7"/>
  <c r="PPI66" i="7"/>
  <c r="PPK66" i="7"/>
  <c r="PPM66" i="7"/>
  <c r="PPO66" i="7"/>
  <c r="PPQ66" i="7"/>
  <c r="PPS66" i="7"/>
  <c r="PPU66" i="7"/>
  <c r="PPW66" i="7"/>
  <c r="PPY66" i="7"/>
  <c r="PQA66" i="7"/>
  <c r="PQC66" i="7"/>
  <c r="PQE66" i="7"/>
  <c r="PQG66" i="7"/>
  <c r="PQI66" i="7"/>
  <c r="PQK66" i="7"/>
  <c r="PQM66" i="7"/>
  <c r="PQO66" i="7"/>
  <c r="PQQ66" i="7"/>
  <c r="PQS66" i="7"/>
  <c r="PQU66" i="7"/>
  <c r="PQW66" i="7"/>
  <c r="PQY66" i="7"/>
  <c r="PRA66" i="7"/>
  <c r="PRC66" i="7"/>
  <c r="PRE66" i="7"/>
  <c r="PRG66" i="7"/>
  <c r="PRI66" i="7"/>
  <c r="PRK66" i="7"/>
  <c r="PRM66" i="7"/>
  <c r="PRO66" i="7"/>
  <c r="PRQ66" i="7"/>
  <c r="PRS66" i="7"/>
  <c r="PRU66" i="7"/>
  <c r="PRW66" i="7"/>
  <c r="PRY66" i="7"/>
  <c r="PSA66" i="7"/>
  <c r="PSC66" i="7"/>
  <c r="PSE66" i="7"/>
  <c r="PSG66" i="7"/>
  <c r="PSI66" i="7"/>
  <c r="PSK66" i="7"/>
  <c r="PSM66" i="7"/>
  <c r="PSO66" i="7"/>
  <c r="PSQ66" i="7"/>
  <c r="PSS66" i="7"/>
  <c r="PSU66" i="7"/>
  <c r="PSW66" i="7"/>
  <c r="PSY66" i="7"/>
  <c r="PTA66" i="7"/>
  <c r="PTC66" i="7"/>
  <c r="PTE66" i="7"/>
  <c r="PTG66" i="7"/>
  <c r="PTI66" i="7"/>
  <c r="PTK66" i="7"/>
  <c r="PTM66" i="7"/>
  <c r="PTO66" i="7"/>
  <c r="PTQ66" i="7"/>
  <c r="PTS66" i="7"/>
  <c r="PTU66" i="7"/>
  <c r="PTW66" i="7"/>
  <c r="PTY66" i="7"/>
  <c r="PUA66" i="7"/>
  <c r="PUC66" i="7"/>
  <c r="PUE66" i="7"/>
  <c r="PUG66" i="7"/>
  <c r="PUI66" i="7"/>
  <c r="PUK66" i="7"/>
  <c r="PUM66" i="7"/>
  <c r="PUO66" i="7"/>
  <c r="PUQ66" i="7"/>
  <c r="PUS66" i="7"/>
  <c r="PUU66" i="7"/>
  <c r="PUW66" i="7"/>
  <c r="PUY66" i="7"/>
  <c r="PVA66" i="7"/>
  <c r="PVC66" i="7"/>
  <c r="PVE66" i="7"/>
  <c r="PVG66" i="7"/>
  <c r="PVI66" i="7"/>
  <c r="PVK66" i="7"/>
  <c r="PVM66" i="7"/>
  <c r="PVO66" i="7"/>
  <c r="PVQ66" i="7"/>
  <c r="PVS66" i="7"/>
  <c r="PVU66" i="7"/>
  <c r="PVW66" i="7"/>
  <c r="PVY66" i="7"/>
  <c r="PWA66" i="7"/>
  <c r="PWC66" i="7"/>
  <c r="PWE66" i="7"/>
  <c r="PWG66" i="7"/>
  <c r="PWI66" i="7"/>
  <c r="PWK66" i="7"/>
  <c r="PWM66" i="7"/>
  <c r="PWO66" i="7"/>
  <c r="PWQ66" i="7"/>
  <c r="PWS66" i="7"/>
  <c r="PWU66" i="7"/>
  <c r="PWW66" i="7"/>
  <c r="PWY66" i="7"/>
  <c r="PXA66" i="7"/>
  <c r="PXC66" i="7"/>
  <c r="PXE66" i="7"/>
  <c r="PXG66" i="7"/>
  <c r="PXI66" i="7"/>
  <c r="PXK66" i="7"/>
  <c r="PXM66" i="7"/>
  <c r="PXO66" i="7"/>
  <c r="PXQ66" i="7"/>
  <c r="PXS66" i="7"/>
  <c r="PXU66" i="7"/>
  <c r="PXW66" i="7"/>
  <c r="PXY66" i="7"/>
  <c r="PYA66" i="7"/>
  <c r="PYC66" i="7"/>
  <c r="PYE66" i="7"/>
  <c r="PYG66" i="7"/>
  <c r="PYI66" i="7"/>
  <c r="PYK66" i="7"/>
  <c r="PYM66" i="7"/>
  <c r="PYO66" i="7"/>
  <c r="PYQ66" i="7"/>
  <c r="PYS66" i="7"/>
  <c r="PYU66" i="7"/>
  <c r="PYW66" i="7"/>
  <c r="PYY66" i="7"/>
  <c r="PZA66" i="7"/>
  <c r="PZC66" i="7"/>
  <c r="PZE66" i="7"/>
  <c r="PZG66" i="7"/>
  <c r="PZI66" i="7"/>
  <c r="PZK66" i="7"/>
  <c r="PZM66" i="7"/>
  <c r="PZO66" i="7"/>
  <c r="PZQ66" i="7"/>
  <c r="PZS66" i="7"/>
  <c r="PZU66" i="7"/>
  <c r="PZW66" i="7"/>
  <c r="PZY66" i="7"/>
  <c r="QAA66" i="7"/>
  <c r="QAC66" i="7"/>
  <c r="QAE66" i="7"/>
  <c r="QAG66" i="7"/>
  <c r="QAI66" i="7"/>
  <c r="QAK66" i="7"/>
  <c r="QAM66" i="7"/>
  <c r="QAO66" i="7"/>
  <c r="QAQ66" i="7"/>
  <c r="QAS66" i="7"/>
  <c r="QAU66" i="7"/>
  <c r="QAW66" i="7"/>
  <c r="QAY66" i="7"/>
  <c r="QBA66" i="7"/>
  <c r="QBC66" i="7"/>
  <c r="QBE66" i="7"/>
  <c r="QBG66" i="7"/>
  <c r="QBI66" i="7"/>
  <c r="QBK66" i="7"/>
  <c r="QBM66" i="7"/>
  <c r="QBO66" i="7"/>
  <c r="QBQ66" i="7"/>
  <c r="QBS66" i="7"/>
  <c r="QBU66" i="7"/>
  <c r="QBW66" i="7"/>
  <c r="QBY66" i="7"/>
  <c r="QCA66" i="7"/>
  <c r="QCC66" i="7"/>
  <c r="QCE66" i="7"/>
  <c r="QCG66" i="7"/>
  <c r="QCI66" i="7"/>
  <c r="QCK66" i="7"/>
  <c r="QCM66" i="7"/>
  <c r="QCO66" i="7"/>
  <c r="QCQ66" i="7"/>
  <c r="QCS66" i="7"/>
  <c r="QCU66" i="7"/>
  <c r="QCW66" i="7"/>
  <c r="QCY66" i="7"/>
  <c r="QDA66" i="7"/>
  <c r="QDC66" i="7"/>
  <c r="QDE66" i="7"/>
  <c r="QDG66" i="7"/>
  <c r="QDI66" i="7"/>
  <c r="QDK66" i="7"/>
  <c r="QDM66" i="7"/>
  <c r="QDO66" i="7"/>
  <c r="QDQ66" i="7"/>
  <c r="QDS66" i="7"/>
  <c r="QDU66" i="7"/>
  <c r="QDW66" i="7"/>
  <c r="QDY66" i="7"/>
  <c r="QEA66" i="7"/>
  <c r="QEC66" i="7"/>
  <c r="QEE66" i="7"/>
  <c r="QEG66" i="7"/>
  <c r="QEI66" i="7"/>
  <c r="QEK66" i="7"/>
  <c r="QEM66" i="7"/>
  <c r="QEO66" i="7"/>
  <c r="QEQ66" i="7"/>
  <c r="QES66" i="7"/>
  <c r="QEU66" i="7"/>
  <c r="QEW66" i="7"/>
  <c r="QEY66" i="7"/>
  <c r="QFA66" i="7"/>
  <c r="QFC66" i="7"/>
  <c r="QFE66" i="7"/>
  <c r="QFG66" i="7"/>
  <c r="QFI66" i="7"/>
  <c r="QFK66" i="7"/>
  <c r="QFM66" i="7"/>
  <c r="QFO66" i="7"/>
  <c r="QFQ66" i="7"/>
  <c r="QFS66" i="7"/>
  <c r="QFU66" i="7"/>
  <c r="QFW66" i="7"/>
  <c r="QFY66" i="7"/>
  <c r="QGA66" i="7"/>
  <c r="QGC66" i="7"/>
  <c r="QGE66" i="7"/>
  <c r="QGG66" i="7"/>
  <c r="QGI66" i="7"/>
  <c r="QGK66" i="7"/>
  <c r="QGM66" i="7"/>
  <c r="QGO66" i="7"/>
  <c r="QGQ66" i="7"/>
  <c r="QGS66" i="7"/>
  <c r="QGU66" i="7"/>
  <c r="QGW66" i="7"/>
  <c r="QGY66" i="7"/>
  <c r="QHA66" i="7"/>
  <c r="QHC66" i="7"/>
  <c r="QHE66" i="7"/>
  <c r="QHG66" i="7"/>
  <c r="QHI66" i="7"/>
  <c r="QHK66" i="7"/>
  <c r="QHM66" i="7"/>
  <c r="QHO66" i="7"/>
  <c r="QHQ66" i="7"/>
  <c r="QHS66" i="7"/>
  <c r="QHU66" i="7"/>
  <c r="QHW66" i="7"/>
  <c r="QHY66" i="7"/>
  <c r="QIA66" i="7"/>
  <c r="QIC66" i="7"/>
  <c r="QIE66" i="7"/>
  <c r="QIG66" i="7"/>
  <c r="QII66" i="7"/>
  <c r="QIK66" i="7"/>
  <c r="QIM66" i="7"/>
  <c r="QIO66" i="7"/>
  <c r="QIQ66" i="7"/>
  <c r="QIS66" i="7"/>
  <c r="QIU66" i="7"/>
  <c r="QIW66" i="7"/>
  <c r="QIY66" i="7"/>
  <c r="QJA66" i="7"/>
  <c r="QJC66" i="7"/>
  <c r="QJE66" i="7"/>
  <c r="QJG66" i="7"/>
  <c r="QJI66" i="7"/>
  <c r="QJK66" i="7"/>
  <c r="QJM66" i="7"/>
  <c r="QJO66" i="7"/>
  <c r="QJQ66" i="7"/>
  <c r="QJS66" i="7"/>
  <c r="QJU66" i="7"/>
  <c r="QJW66" i="7"/>
  <c r="QJY66" i="7"/>
  <c r="QKA66" i="7"/>
  <c r="QKC66" i="7"/>
  <c r="QKE66" i="7"/>
  <c r="QKG66" i="7"/>
  <c r="QKI66" i="7"/>
  <c r="QKK66" i="7"/>
  <c r="QKM66" i="7"/>
  <c r="QKO66" i="7"/>
  <c r="QKQ66" i="7"/>
  <c r="QKS66" i="7"/>
  <c r="QKU66" i="7"/>
  <c r="QKW66" i="7"/>
  <c r="QKY66" i="7"/>
  <c r="QLA66" i="7"/>
  <c r="QLC66" i="7"/>
  <c r="QLE66" i="7"/>
  <c r="QLG66" i="7"/>
  <c r="QLI66" i="7"/>
  <c r="QLK66" i="7"/>
  <c r="QLM66" i="7"/>
  <c r="QLO66" i="7"/>
  <c r="QLQ66" i="7"/>
  <c r="QLS66" i="7"/>
  <c r="QLU66" i="7"/>
  <c r="QLW66" i="7"/>
  <c r="QLY66" i="7"/>
  <c r="QMA66" i="7"/>
  <c r="QMC66" i="7"/>
  <c r="QME66" i="7"/>
  <c r="QMG66" i="7"/>
  <c r="QMI66" i="7"/>
  <c r="QMK66" i="7"/>
  <c r="QMM66" i="7"/>
  <c r="QMO66" i="7"/>
  <c r="QMQ66" i="7"/>
  <c r="QMS66" i="7"/>
  <c r="QMU66" i="7"/>
  <c r="QMW66" i="7"/>
  <c r="QMY66" i="7"/>
  <c r="QNA66" i="7"/>
  <c r="QNC66" i="7"/>
  <c r="QNE66" i="7"/>
  <c r="QNG66" i="7"/>
  <c r="QNI66" i="7"/>
  <c r="QNK66" i="7"/>
  <c r="QNM66" i="7"/>
  <c r="QNO66" i="7"/>
  <c r="QNQ66" i="7"/>
  <c r="QNS66" i="7"/>
  <c r="QNU66" i="7"/>
  <c r="QNW66" i="7"/>
  <c r="QNY66" i="7"/>
  <c r="QOA66" i="7"/>
  <c r="QOC66" i="7"/>
  <c r="QOE66" i="7"/>
  <c r="QOG66" i="7"/>
  <c r="QOI66" i="7"/>
  <c r="QOK66" i="7"/>
  <c r="QOM66" i="7"/>
  <c r="QOO66" i="7"/>
  <c r="QOQ66" i="7"/>
  <c r="QOS66" i="7"/>
  <c r="QOU66" i="7"/>
  <c r="QOW66" i="7"/>
  <c r="QOY66" i="7"/>
  <c r="QPA66" i="7"/>
  <c r="QPC66" i="7"/>
  <c r="QPE66" i="7"/>
  <c r="QPG66" i="7"/>
  <c r="QPI66" i="7"/>
  <c r="QPK66" i="7"/>
  <c r="QPM66" i="7"/>
  <c r="QPO66" i="7"/>
  <c r="QPQ66" i="7"/>
  <c r="QPS66" i="7"/>
  <c r="QPU66" i="7"/>
  <c r="QPW66" i="7"/>
  <c r="QPY66" i="7"/>
  <c r="QQA66" i="7"/>
  <c r="QQC66" i="7"/>
  <c r="QQE66" i="7"/>
  <c r="QQG66" i="7"/>
  <c r="QQI66" i="7"/>
  <c r="QQK66" i="7"/>
  <c r="QQM66" i="7"/>
  <c r="QQO66" i="7"/>
  <c r="QQQ66" i="7"/>
  <c r="QQS66" i="7"/>
  <c r="QQU66" i="7"/>
  <c r="QQW66" i="7"/>
  <c r="QQY66" i="7"/>
  <c r="QRA66" i="7"/>
  <c r="QRC66" i="7"/>
  <c r="QRE66" i="7"/>
  <c r="QRG66" i="7"/>
  <c r="QRI66" i="7"/>
  <c r="QRK66" i="7"/>
  <c r="QRM66" i="7"/>
  <c r="QRO66" i="7"/>
  <c r="QRQ66" i="7"/>
  <c r="QRS66" i="7"/>
  <c r="QRU66" i="7"/>
  <c r="QRW66" i="7"/>
  <c r="QRY66" i="7"/>
  <c r="QSA66" i="7"/>
  <c r="QSC66" i="7"/>
  <c r="QSE66" i="7"/>
  <c r="QSG66" i="7"/>
  <c r="QSI66" i="7"/>
  <c r="QSK66" i="7"/>
  <c r="QSM66" i="7"/>
  <c r="QSO66" i="7"/>
  <c r="QSQ66" i="7"/>
  <c r="QSS66" i="7"/>
  <c r="QSU66" i="7"/>
  <c r="QSW66" i="7"/>
  <c r="QSY66" i="7"/>
  <c r="QTA66" i="7"/>
  <c r="QTC66" i="7"/>
  <c r="QTE66" i="7"/>
  <c r="QTG66" i="7"/>
  <c r="QTI66" i="7"/>
  <c r="QTK66" i="7"/>
  <c r="QTM66" i="7"/>
  <c r="QTO66" i="7"/>
  <c r="QTQ66" i="7"/>
  <c r="QTS66" i="7"/>
  <c r="QTU66" i="7"/>
  <c r="QTW66" i="7"/>
  <c r="QTY66" i="7"/>
  <c r="QUA66" i="7"/>
  <c r="QUC66" i="7"/>
  <c r="QUE66" i="7"/>
  <c r="QUG66" i="7"/>
  <c r="QUI66" i="7"/>
  <c r="QUK66" i="7"/>
  <c r="QUM66" i="7"/>
  <c r="QUO66" i="7"/>
  <c r="QUQ66" i="7"/>
  <c r="QUS66" i="7"/>
  <c r="QUU66" i="7"/>
  <c r="QUW66" i="7"/>
  <c r="QUY66" i="7"/>
  <c r="QVA66" i="7"/>
  <c r="QVC66" i="7"/>
  <c r="QVE66" i="7"/>
  <c r="QVG66" i="7"/>
  <c r="QVI66" i="7"/>
  <c r="QVK66" i="7"/>
  <c r="QVM66" i="7"/>
  <c r="QVO66" i="7"/>
  <c r="QVQ66" i="7"/>
  <c r="QVS66" i="7"/>
  <c r="QVU66" i="7"/>
  <c r="QVW66" i="7"/>
  <c r="QVY66" i="7"/>
  <c r="QWA66" i="7"/>
  <c r="QWC66" i="7"/>
  <c r="QWE66" i="7"/>
  <c r="QWG66" i="7"/>
  <c r="QWI66" i="7"/>
  <c r="QWK66" i="7"/>
  <c r="QWM66" i="7"/>
  <c r="QWO66" i="7"/>
  <c r="QWQ66" i="7"/>
  <c r="QWS66" i="7"/>
  <c r="QWU66" i="7"/>
  <c r="QWW66" i="7"/>
  <c r="QWY66" i="7"/>
  <c r="QXA66" i="7"/>
  <c r="QXC66" i="7"/>
  <c r="QXE66" i="7"/>
  <c r="QXG66" i="7"/>
  <c r="QXI66" i="7"/>
  <c r="QXK66" i="7"/>
  <c r="QXM66" i="7"/>
  <c r="QXO66" i="7"/>
  <c r="QXQ66" i="7"/>
  <c r="QXS66" i="7"/>
  <c r="QXU66" i="7"/>
  <c r="QXW66" i="7"/>
  <c r="QXY66" i="7"/>
  <c r="QYA66" i="7"/>
  <c r="QYC66" i="7"/>
  <c r="QYE66" i="7"/>
  <c r="QYG66" i="7"/>
  <c r="QYI66" i="7"/>
  <c r="QYK66" i="7"/>
  <c r="QYM66" i="7"/>
  <c r="QYO66" i="7"/>
  <c r="QYQ66" i="7"/>
  <c r="QYS66" i="7"/>
  <c r="QYU66" i="7"/>
  <c r="QYW66" i="7"/>
  <c r="QYY66" i="7"/>
  <c r="QZA66" i="7"/>
  <c r="QZC66" i="7"/>
  <c r="QZE66" i="7"/>
  <c r="QZG66" i="7"/>
  <c r="QZI66" i="7"/>
  <c r="QZK66" i="7"/>
  <c r="QZM66" i="7"/>
  <c r="QZO66" i="7"/>
  <c r="QZQ66" i="7"/>
  <c r="QZS66" i="7"/>
  <c r="QZU66" i="7"/>
  <c r="QZW66" i="7"/>
  <c r="QZY66" i="7"/>
  <c r="RAA66" i="7"/>
  <c r="RAC66" i="7"/>
  <c r="RAE66" i="7"/>
  <c r="RAG66" i="7"/>
  <c r="RAI66" i="7"/>
  <c r="RAK66" i="7"/>
  <c r="RAM66" i="7"/>
  <c r="RAO66" i="7"/>
  <c r="RAQ66" i="7"/>
  <c r="RAS66" i="7"/>
  <c r="RAU66" i="7"/>
  <c r="RAW66" i="7"/>
  <c r="RAY66" i="7"/>
  <c r="RBA66" i="7"/>
  <c r="RBC66" i="7"/>
  <c r="RBE66" i="7"/>
  <c r="RBG66" i="7"/>
  <c r="RBI66" i="7"/>
  <c r="RBK66" i="7"/>
  <c r="RBM66" i="7"/>
  <c r="RBO66" i="7"/>
  <c r="RBQ66" i="7"/>
  <c r="RBS66" i="7"/>
  <c r="RBU66" i="7"/>
  <c r="RBW66" i="7"/>
  <c r="RBY66" i="7"/>
  <c r="RCA66" i="7"/>
  <c r="RCC66" i="7"/>
  <c r="RCE66" i="7"/>
  <c r="RCG66" i="7"/>
  <c r="RCI66" i="7"/>
  <c r="RCK66" i="7"/>
  <c r="RCM66" i="7"/>
  <c r="RCO66" i="7"/>
  <c r="RCQ66" i="7"/>
  <c r="RCS66" i="7"/>
  <c r="RCU66" i="7"/>
  <c r="RCW66" i="7"/>
  <c r="RCY66" i="7"/>
  <c r="RDA66" i="7"/>
  <c r="RDC66" i="7"/>
  <c r="RDE66" i="7"/>
  <c r="RDG66" i="7"/>
  <c r="RDI66" i="7"/>
  <c r="RDK66" i="7"/>
  <c r="RDM66" i="7"/>
  <c r="RDO66" i="7"/>
  <c r="RDQ66" i="7"/>
  <c r="RDS66" i="7"/>
  <c r="RDU66" i="7"/>
  <c r="RDW66" i="7"/>
  <c r="RDY66" i="7"/>
  <c r="REA66" i="7"/>
  <c r="REC66" i="7"/>
  <c r="REE66" i="7"/>
  <c r="REG66" i="7"/>
  <c r="REI66" i="7"/>
  <c r="REK66" i="7"/>
  <c r="REM66" i="7"/>
  <c r="REO66" i="7"/>
  <c r="REQ66" i="7"/>
  <c r="RES66" i="7"/>
  <c r="REU66" i="7"/>
  <c r="REW66" i="7"/>
  <c r="REY66" i="7"/>
  <c r="RFA66" i="7"/>
  <c r="RFC66" i="7"/>
  <c r="RFE66" i="7"/>
  <c r="RFG66" i="7"/>
  <c r="RFI66" i="7"/>
  <c r="RFK66" i="7"/>
  <c r="RFM66" i="7"/>
  <c r="RFO66" i="7"/>
  <c r="RFQ66" i="7"/>
  <c r="RFS66" i="7"/>
  <c r="RFU66" i="7"/>
  <c r="RFW66" i="7"/>
  <c r="RFY66" i="7"/>
  <c r="RGA66" i="7"/>
  <c r="RGC66" i="7"/>
  <c r="RGE66" i="7"/>
  <c r="RGG66" i="7"/>
  <c r="RGI66" i="7"/>
  <c r="RGK66" i="7"/>
  <c r="RGM66" i="7"/>
  <c r="RGO66" i="7"/>
  <c r="RGQ66" i="7"/>
  <c r="RGS66" i="7"/>
  <c r="RGU66" i="7"/>
  <c r="RGW66" i="7"/>
  <c r="RGY66" i="7"/>
  <c r="RHA66" i="7"/>
  <c r="RHC66" i="7"/>
  <c r="RHE66" i="7"/>
  <c r="RHG66" i="7"/>
  <c r="RHI66" i="7"/>
  <c r="RHK66" i="7"/>
  <c r="RHM66" i="7"/>
  <c r="RHO66" i="7"/>
  <c r="RHQ66" i="7"/>
  <c r="RHS66" i="7"/>
  <c r="RHU66" i="7"/>
  <c r="RHW66" i="7"/>
  <c r="RHY66" i="7"/>
  <c r="RIA66" i="7"/>
  <c r="RIC66" i="7"/>
  <c r="RIE66" i="7"/>
  <c r="RIG66" i="7"/>
  <c r="RII66" i="7"/>
  <c r="RIK66" i="7"/>
  <c r="RIM66" i="7"/>
  <c r="RIO66" i="7"/>
  <c r="RIQ66" i="7"/>
  <c r="RIS66" i="7"/>
  <c r="RIU66" i="7"/>
  <c r="RIW66" i="7"/>
  <c r="RIY66" i="7"/>
  <c r="RJA66" i="7"/>
  <c r="RJC66" i="7"/>
  <c r="RJE66" i="7"/>
  <c r="RJG66" i="7"/>
  <c r="RJI66" i="7"/>
  <c r="RJK66" i="7"/>
  <c r="RJM66" i="7"/>
  <c r="RJO66" i="7"/>
  <c r="RJQ66" i="7"/>
  <c r="RJS66" i="7"/>
  <c r="RJU66" i="7"/>
  <c r="RJW66" i="7"/>
  <c r="RJY66" i="7"/>
  <c r="RKA66" i="7"/>
  <c r="RKC66" i="7"/>
  <c r="RKE66" i="7"/>
  <c r="RKG66" i="7"/>
  <c r="RKI66" i="7"/>
  <c r="RKK66" i="7"/>
  <c r="RKM66" i="7"/>
  <c r="RKO66" i="7"/>
  <c r="RKQ66" i="7"/>
  <c r="RKS66" i="7"/>
  <c r="RKU66" i="7"/>
  <c r="RKW66" i="7"/>
  <c r="RKY66" i="7"/>
  <c r="RLA66" i="7"/>
  <c r="RLC66" i="7"/>
  <c r="RLE66" i="7"/>
  <c r="RLG66" i="7"/>
  <c r="RLI66" i="7"/>
  <c r="RLK66" i="7"/>
  <c r="RLM66" i="7"/>
  <c r="RLO66" i="7"/>
  <c r="RLQ66" i="7"/>
  <c r="RLS66" i="7"/>
  <c r="RLU66" i="7"/>
  <c r="RLW66" i="7"/>
  <c r="RLY66" i="7"/>
  <c r="RMA66" i="7"/>
  <c r="RMC66" i="7"/>
  <c r="RME66" i="7"/>
  <c r="RMG66" i="7"/>
  <c r="RMI66" i="7"/>
  <c r="RMK66" i="7"/>
  <c r="RMM66" i="7"/>
  <c r="RMO66" i="7"/>
  <c r="RMQ66" i="7"/>
  <c r="RMS66" i="7"/>
  <c r="RMU66" i="7"/>
  <c r="RMW66" i="7"/>
  <c r="RMY66" i="7"/>
  <c r="RNA66" i="7"/>
  <c r="RNC66" i="7"/>
  <c r="RNE66" i="7"/>
  <c r="RNG66" i="7"/>
  <c r="RNI66" i="7"/>
  <c r="RNK66" i="7"/>
  <c r="RNM66" i="7"/>
  <c r="RNO66" i="7"/>
  <c r="RNQ66" i="7"/>
  <c r="RNS66" i="7"/>
  <c r="RNU66" i="7"/>
  <c r="RNW66" i="7"/>
  <c r="RNY66" i="7"/>
  <c r="ROA66" i="7"/>
  <c r="ROC66" i="7"/>
  <c r="ROE66" i="7"/>
  <c r="ROG66" i="7"/>
  <c r="ROI66" i="7"/>
  <c r="ROK66" i="7"/>
  <c r="ROM66" i="7"/>
  <c r="ROO66" i="7"/>
  <c r="ROQ66" i="7"/>
  <c r="ROS66" i="7"/>
  <c r="ROU66" i="7"/>
  <c r="ROW66" i="7"/>
  <c r="ROY66" i="7"/>
  <c r="RPA66" i="7"/>
  <c r="RPC66" i="7"/>
  <c r="RPE66" i="7"/>
  <c r="RPG66" i="7"/>
  <c r="RPI66" i="7"/>
  <c r="RPK66" i="7"/>
  <c r="RPM66" i="7"/>
  <c r="RPO66" i="7"/>
  <c r="RPQ66" i="7"/>
  <c r="RPS66" i="7"/>
  <c r="RPU66" i="7"/>
  <c r="RPW66" i="7"/>
  <c r="RPY66" i="7"/>
  <c r="RQA66" i="7"/>
  <c r="RQC66" i="7"/>
  <c r="RQE66" i="7"/>
  <c r="RQG66" i="7"/>
  <c r="RQI66" i="7"/>
  <c r="RQK66" i="7"/>
  <c r="RQM66" i="7"/>
  <c r="RQO66" i="7"/>
  <c r="RQQ66" i="7"/>
  <c r="RQS66" i="7"/>
  <c r="RQU66" i="7"/>
  <c r="RQW66" i="7"/>
  <c r="RQY66" i="7"/>
  <c r="RRA66" i="7"/>
  <c r="RRC66" i="7"/>
  <c r="RRE66" i="7"/>
  <c r="RRG66" i="7"/>
  <c r="RRI66" i="7"/>
  <c r="RRK66" i="7"/>
  <c r="RRM66" i="7"/>
  <c r="RRO66" i="7"/>
  <c r="RRQ66" i="7"/>
  <c r="RRS66" i="7"/>
  <c r="RRU66" i="7"/>
  <c r="RRW66" i="7"/>
  <c r="RRY66" i="7"/>
  <c r="RSA66" i="7"/>
  <c r="RSC66" i="7"/>
  <c r="RSE66" i="7"/>
  <c r="RSG66" i="7"/>
  <c r="RSI66" i="7"/>
  <c r="RSK66" i="7"/>
  <c r="RSM66" i="7"/>
  <c r="RSO66" i="7"/>
  <c r="RSQ66" i="7"/>
  <c r="RSS66" i="7"/>
  <c r="RSU66" i="7"/>
  <c r="RSW66" i="7"/>
  <c r="RSY66" i="7"/>
  <c r="RTA66" i="7"/>
  <c r="RTC66" i="7"/>
  <c r="RTE66" i="7"/>
  <c r="RTG66" i="7"/>
  <c r="RTI66" i="7"/>
  <c r="RTK66" i="7"/>
  <c r="RTM66" i="7"/>
  <c r="RTO66" i="7"/>
  <c r="RTQ66" i="7"/>
  <c r="RTS66" i="7"/>
  <c r="RTU66" i="7"/>
  <c r="RTW66" i="7"/>
  <c r="RTY66" i="7"/>
  <c r="RUA66" i="7"/>
  <c r="RUC66" i="7"/>
  <c r="RUE66" i="7"/>
  <c r="RUG66" i="7"/>
  <c r="RUI66" i="7"/>
  <c r="RUK66" i="7"/>
  <c r="RUM66" i="7"/>
  <c r="RUO66" i="7"/>
  <c r="RUQ66" i="7"/>
  <c r="RUS66" i="7"/>
  <c r="RUU66" i="7"/>
  <c r="RUW66" i="7"/>
  <c r="RUY66" i="7"/>
  <c r="RVA66" i="7"/>
  <c r="RVC66" i="7"/>
  <c r="RVE66" i="7"/>
  <c r="RVG66" i="7"/>
  <c r="RVI66" i="7"/>
  <c r="RVK66" i="7"/>
  <c r="RVM66" i="7"/>
  <c r="RVO66" i="7"/>
  <c r="RVQ66" i="7"/>
  <c r="RVS66" i="7"/>
  <c r="RVU66" i="7"/>
  <c r="RVW66" i="7"/>
  <c r="RVY66" i="7"/>
  <c r="RWA66" i="7"/>
  <c r="RWC66" i="7"/>
  <c r="RWE66" i="7"/>
  <c r="RWG66" i="7"/>
  <c r="RWI66" i="7"/>
  <c r="RWK66" i="7"/>
  <c r="RWM66" i="7"/>
  <c r="RWO66" i="7"/>
  <c r="RWQ66" i="7"/>
  <c r="RWS66" i="7"/>
  <c r="RWU66" i="7"/>
  <c r="RWW66" i="7"/>
  <c r="RWY66" i="7"/>
  <c r="RXA66" i="7"/>
  <c r="RXC66" i="7"/>
  <c r="RXE66" i="7"/>
  <c r="RXG66" i="7"/>
  <c r="RXI66" i="7"/>
  <c r="RXK66" i="7"/>
  <c r="RXM66" i="7"/>
  <c r="RXO66" i="7"/>
  <c r="RXQ66" i="7"/>
  <c r="RXS66" i="7"/>
  <c r="RXU66" i="7"/>
  <c r="RXW66" i="7"/>
  <c r="RXY66" i="7"/>
  <c r="RYA66" i="7"/>
  <c r="RYC66" i="7"/>
  <c r="RYE66" i="7"/>
  <c r="RYG66" i="7"/>
  <c r="RYI66" i="7"/>
  <c r="RYK66" i="7"/>
  <c r="RYM66" i="7"/>
  <c r="RYO66" i="7"/>
  <c r="RYQ66" i="7"/>
  <c r="RYS66" i="7"/>
  <c r="RYU66" i="7"/>
  <c r="RYW66" i="7"/>
  <c r="RYY66" i="7"/>
  <c r="RZA66" i="7"/>
  <c r="RZC66" i="7"/>
  <c r="RZE66" i="7"/>
  <c r="RZG66" i="7"/>
  <c r="RZI66" i="7"/>
  <c r="RZK66" i="7"/>
  <c r="RZM66" i="7"/>
  <c r="RZO66" i="7"/>
  <c r="RZQ66" i="7"/>
  <c r="RZS66" i="7"/>
  <c r="RZU66" i="7"/>
  <c r="RZW66" i="7"/>
  <c r="RZY66" i="7"/>
  <c r="SAA66" i="7"/>
  <c r="SAC66" i="7"/>
  <c r="SAE66" i="7"/>
  <c r="SAG66" i="7"/>
  <c r="SAI66" i="7"/>
  <c r="SAK66" i="7"/>
  <c r="SAM66" i="7"/>
  <c r="SAO66" i="7"/>
  <c r="SAQ66" i="7"/>
  <c r="SAS66" i="7"/>
  <c r="SAU66" i="7"/>
  <c r="SAW66" i="7"/>
  <c r="SAY66" i="7"/>
  <c r="SBA66" i="7"/>
  <c r="SBC66" i="7"/>
  <c r="SBE66" i="7"/>
  <c r="SBG66" i="7"/>
  <c r="SBI66" i="7"/>
  <c r="SBK66" i="7"/>
  <c r="SBM66" i="7"/>
  <c r="SBO66" i="7"/>
  <c r="SBQ66" i="7"/>
  <c r="SBS66" i="7"/>
  <c r="SBU66" i="7"/>
  <c r="SBW66" i="7"/>
  <c r="SBY66" i="7"/>
  <c r="SCA66" i="7"/>
  <c r="SCC66" i="7"/>
  <c r="SCE66" i="7"/>
  <c r="SCG66" i="7"/>
  <c r="SCI66" i="7"/>
  <c r="SCK66" i="7"/>
  <c r="SCM66" i="7"/>
  <c r="SCO66" i="7"/>
  <c r="SCQ66" i="7"/>
  <c r="SCS66" i="7"/>
  <c r="SCU66" i="7"/>
  <c r="SCW66" i="7"/>
  <c r="SCY66" i="7"/>
  <c r="SDA66" i="7"/>
  <c r="SDC66" i="7"/>
  <c r="SDE66" i="7"/>
  <c r="SDG66" i="7"/>
  <c r="SDI66" i="7"/>
  <c r="SDK66" i="7"/>
  <c r="SDM66" i="7"/>
  <c r="SDO66" i="7"/>
  <c r="SDQ66" i="7"/>
  <c r="SDS66" i="7"/>
  <c r="SDU66" i="7"/>
  <c r="SDW66" i="7"/>
  <c r="SDY66" i="7"/>
  <c r="SEA66" i="7"/>
  <c r="SEC66" i="7"/>
  <c r="SEE66" i="7"/>
  <c r="SEG66" i="7"/>
  <c r="SEI66" i="7"/>
  <c r="SEK66" i="7"/>
  <c r="SEM66" i="7"/>
  <c r="SEO66" i="7"/>
  <c r="SEQ66" i="7"/>
  <c r="SES66" i="7"/>
  <c r="SEU66" i="7"/>
  <c r="SEW66" i="7"/>
  <c r="SEY66" i="7"/>
  <c r="SFA66" i="7"/>
  <c r="SFC66" i="7"/>
  <c r="SFE66" i="7"/>
  <c r="SFG66" i="7"/>
  <c r="SFI66" i="7"/>
  <c r="SFK66" i="7"/>
  <c r="SFM66" i="7"/>
  <c r="SFO66" i="7"/>
  <c r="SFQ66" i="7"/>
  <c r="SFS66" i="7"/>
  <c r="SFU66" i="7"/>
  <c r="SFW66" i="7"/>
  <c r="SFY66" i="7"/>
  <c r="SGA66" i="7"/>
  <c r="SGC66" i="7"/>
  <c r="SGE66" i="7"/>
  <c r="SGG66" i="7"/>
  <c r="SGI66" i="7"/>
  <c r="SGK66" i="7"/>
  <c r="SGM66" i="7"/>
  <c r="SGO66" i="7"/>
  <c r="SGQ66" i="7"/>
  <c r="SGS66" i="7"/>
  <c r="SGU66" i="7"/>
  <c r="SGW66" i="7"/>
  <c r="SGY66" i="7"/>
  <c r="SHA66" i="7"/>
  <c r="SHC66" i="7"/>
  <c r="SHE66" i="7"/>
  <c r="SHG66" i="7"/>
  <c r="SHI66" i="7"/>
  <c r="SHK66" i="7"/>
  <c r="SHM66" i="7"/>
  <c r="SHO66" i="7"/>
  <c r="SHQ66" i="7"/>
  <c r="SHS66" i="7"/>
  <c r="SHU66" i="7"/>
  <c r="SHW66" i="7"/>
  <c r="SHY66" i="7"/>
  <c r="SIA66" i="7"/>
  <c r="SIC66" i="7"/>
  <c r="SIE66" i="7"/>
  <c r="SIG66" i="7"/>
  <c r="SII66" i="7"/>
  <c r="SIK66" i="7"/>
  <c r="SIM66" i="7"/>
  <c r="SIO66" i="7"/>
  <c r="SIQ66" i="7"/>
  <c r="SIS66" i="7"/>
  <c r="SIU66" i="7"/>
  <c r="SIW66" i="7"/>
  <c r="SIY66" i="7"/>
  <c r="SJA66" i="7"/>
  <c r="SJC66" i="7"/>
  <c r="SJE66" i="7"/>
  <c r="SJG66" i="7"/>
  <c r="SJI66" i="7"/>
  <c r="SJK66" i="7"/>
  <c r="SJM66" i="7"/>
  <c r="SJO66" i="7"/>
  <c r="SJQ66" i="7"/>
  <c r="SJS66" i="7"/>
  <c r="SJU66" i="7"/>
  <c r="SJW66" i="7"/>
  <c r="SJY66" i="7"/>
  <c r="SKA66" i="7"/>
  <c r="SKC66" i="7"/>
  <c r="SKE66" i="7"/>
  <c r="SKG66" i="7"/>
  <c r="SKI66" i="7"/>
  <c r="SKK66" i="7"/>
  <c r="SKM66" i="7"/>
  <c r="SKO66" i="7"/>
  <c r="SKQ66" i="7"/>
  <c r="SKS66" i="7"/>
  <c r="SKU66" i="7"/>
  <c r="SKW66" i="7"/>
  <c r="SKY66" i="7"/>
  <c r="SLA66" i="7"/>
  <c r="SLC66" i="7"/>
  <c r="SLE66" i="7"/>
  <c r="SLG66" i="7"/>
  <c r="SLI66" i="7"/>
  <c r="SLK66" i="7"/>
  <c r="SLM66" i="7"/>
  <c r="SLO66" i="7"/>
  <c r="SLQ66" i="7"/>
  <c r="SLS66" i="7"/>
  <c r="SLU66" i="7"/>
  <c r="SLW66" i="7"/>
  <c r="SLY66" i="7"/>
  <c r="SMA66" i="7"/>
  <c r="SMC66" i="7"/>
  <c r="SME66" i="7"/>
  <c r="SMG66" i="7"/>
  <c r="SMI66" i="7"/>
  <c r="SMK66" i="7"/>
  <c r="SMM66" i="7"/>
  <c r="SMO66" i="7"/>
  <c r="SMQ66" i="7"/>
  <c r="SMS66" i="7"/>
  <c r="SMU66" i="7"/>
  <c r="SMW66" i="7"/>
  <c r="SMY66" i="7"/>
  <c r="SNA66" i="7"/>
  <c r="SNC66" i="7"/>
  <c r="SNE66" i="7"/>
  <c r="SNG66" i="7"/>
  <c r="SNI66" i="7"/>
  <c r="SNK66" i="7"/>
  <c r="SNM66" i="7"/>
  <c r="SNO66" i="7"/>
  <c r="SNQ66" i="7"/>
  <c r="SNS66" i="7"/>
  <c r="SNU66" i="7"/>
  <c r="SNW66" i="7"/>
  <c r="SNY66" i="7"/>
  <c r="SOA66" i="7"/>
  <c r="SOC66" i="7"/>
  <c r="SOE66" i="7"/>
  <c r="SOG66" i="7"/>
  <c r="SOI66" i="7"/>
  <c r="SOK66" i="7"/>
  <c r="SOM66" i="7"/>
  <c r="SOO66" i="7"/>
  <c r="SOQ66" i="7"/>
  <c r="SOS66" i="7"/>
  <c r="SOU66" i="7"/>
  <c r="SOW66" i="7"/>
  <c r="SOY66" i="7"/>
  <c r="SPA66" i="7"/>
  <c r="SPC66" i="7"/>
  <c r="SPE66" i="7"/>
  <c r="SPG66" i="7"/>
  <c r="SPI66" i="7"/>
  <c r="SPK66" i="7"/>
  <c r="SPM66" i="7"/>
  <c r="SPO66" i="7"/>
  <c r="SPQ66" i="7"/>
  <c r="SPS66" i="7"/>
  <c r="SPU66" i="7"/>
  <c r="SPW66" i="7"/>
  <c r="SPY66" i="7"/>
  <c r="SQA66" i="7"/>
  <c r="SQC66" i="7"/>
  <c r="SQE66" i="7"/>
  <c r="SQG66" i="7"/>
  <c r="SQI66" i="7"/>
  <c r="SQK66" i="7"/>
  <c r="SQM66" i="7"/>
  <c r="SQO66" i="7"/>
  <c r="SQQ66" i="7"/>
  <c r="SQS66" i="7"/>
  <c r="SQU66" i="7"/>
  <c r="SQW66" i="7"/>
  <c r="SQY66" i="7"/>
  <c r="SRA66" i="7"/>
  <c r="SRC66" i="7"/>
  <c r="SRE66" i="7"/>
  <c r="SRG66" i="7"/>
  <c r="SRI66" i="7"/>
  <c r="SRK66" i="7"/>
  <c r="SRM66" i="7"/>
  <c r="SRO66" i="7"/>
  <c r="SRQ66" i="7"/>
  <c r="SRS66" i="7"/>
  <c r="SRU66" i="7"/>
  <c r="SRW66" i="7"/>
  <c r="SRY66" i="7"/>
  <c r="SSA66" i="7"/>
  <c r="SSC66" i="7"/>
  <c r="SSE66" i="7"/>
  <c r="SSG66" i="7"/>
  <c r="SSI66" i="7"/>
  <c r="SSK66" i="7"/>
  <c r="SSM66" i="7"/>
  <c r="SSO66" i="7"/>
  <c r="SSQ66" i="7"/>
  <c r="SSS66" i="7"/>
  <c r="SSU66" i="7"/>
  <c r="SSW66" i="7"/>
  <c r="SSY66" i="7"/>
  <c r="STA66" i="7"/>
  <c r="STC66" i="7"/>
  <c r="STE66" i="7"/>
  <c r="STG66" i="7"/>
  <c r="STI66" i="7"/>
  <c r="STK66" i="7"/>
  <c r="STM66" i="7"/>
  <c r="STO66" i="7"/>
  <c r="STQ66" i="7"/>
  <c r="STS66" i="7"/>
  <c r="STU66" i="7"/>
  <c r="STW66" i="7"/>
  <c r="STY66" i="7"/>
  <c r="SUA66" i="7"/>
  <c r="SUC66" i="7"/>
  <c r="SUE66" i="7"/>
  <c r="SUG66" i="7"/>
  <c r="SUI66" i="7"/>
  <c r="SUK66" i="7"/>
  <c r="SUM66" i="7"/>
  <c r="SUO66" i="7"/>
  <c r="SUQ66" i="7"/>
  <c r="SUS66" i="7"/>
  <c r="SUU66" i="7"/>
  <c r="SUW66" i="7"/>
  <c r="SUY66" i="7"/>
  <c r="SVA66" i="7"/>
  <c r="SVC66" i="7"/>
  <c r="SVE66" i="7"/>
  <c r="SVG66" i="7"/>
  <c r="SVI66" i="7"/>
  <c r="SVK66" i="7"/>
  <c r="SVM66" i="7"/>
  <c r="SVO66" i="7"/>
  <c r="SVQ66" i="7"/>
  <c r="SVS66" i="7"/>
  <c r="SVU66" i="7"/>
  <c r="SVW66" i="7"/>
  <c r="SVY66" i="7"/>
  <c r="SWA66" i="7"/>
  <c r="SWC66" i="7"/>
  <c r="SWE66" i="7"/>
  <c r="SWG66" i="7"/>
  <c r="SWI66" i="7"/>
  <c r="SWK66" i="7"/>
  <c r="SWM66" i="7"/>
  <c r="SWO66" i="7"/>
  <c r="SWQ66" i="7"/>
  <c r="SWS66" i="7"/>
  <c r="SWU66" i="7"/>
  <c r="SWW66" i="7"/>
  <c r="SWY66" i="7"/>
  <c r="SXA66" i="7"/>
  <c r="SXC66" i="7"/>
  <c r="SXE66" i="7"/>
  <c r="SXG66" i="7"/>
  <c r="SXI66" i="7"/>
  <c r="SXK66" i="7"/>
  <c r="SXM66" i="7"/>
  <c r="SXO66" i="7"/>
  <c r="SXQ66" i="7"/>
  <c r="SXS66" i="7"/>
  <c r="SXU66" i="7"/>
  <c r="SXW66" i="7"/>
  <c r="SXY66" i="7"/>
  <c r="SYA66" i="7"/>
  <c r="SYC66" i="7"/>
  <c r="SYE66" i="7"/>
  <c r="SYG66" i="7"/>
  <c r="SYI66" i="7"/>
  <c r="SYK66" i="7"/>
  <c r="SYM66" i="7"/>
  <c r="SYO66" i="7"/>
  <c r="SYQ66" i="7"/>
  <c r="SYS66" i="7"/>
  <c r="SYU66" i="7"/>
  <c r="SYW66" i="7"/>
  <c r="SYY66" i="7"/>
  <c r="SZA66" i="7"/>
  <c r="SZC66" i="7"/>
  <c r="SZE66" i="7"/>
  <c r="SZG66" i="7"/>
  <c r="SZI66" i="7"/>
  <c r="SZK66" i="7"/>
  <c r="SZM66" i="7"/>
  <c r="SZO66" i="7"/>
  <c r="SZQ66" i="7"/>
  <c r="SZS66" i="7"/>
  <c r="SZU66" i="7"/>
  <c r="SZW66" i="7"/>
  <c r="SZY66" i="7"/>
  <c r="TAA66" i="7"/>
  <c r="TAC66" i="7"/>
  <c r="TAE66" i="7"/>
  <c r="TAG66" i="7"/>
  <c r="TAI66" i="7"/>
  <c r="TAK66" i="7"/>
  <c r="TAM66" i="7"/>
  <c r="TAO66" i="7"/>
  <c r="TAQ66" i="7"/>
  <c r="TAS66" i="7"/>
  <c r="TAU66" i="7"/>
  <c r="TAW66" i="7"/>
  <c r="TAY66" i="7"/>
  <c r="TBA66" i="7"/>
  <c r="TBC66" i="7"/>
  <c r="TBE66" i="7"/>
  <c r="TBG66" i="7"/>
  <c r="TBI66" i="7"/>
  <c r="TBK66" i="7"/>
  <c r="TBM66" i="7"/>
  <c r="TBO66" i="7"/>
  <c r="TBQ66" i="7"/>
  <c r="TBS66" i="7"/>
  <c r="TBU66" i="7"/>
  <c r="TBW66" i="7"/>
  <c r="TBY66" i="7"/>
  <c r="TCA66" i="7"/>
  <c r="TCC66" i="7"/>
  <c r="TCE66" i="7"/>
  <c r="TCG66" i="7"/>
  <c r="TCI66" i="7"/>
  <c r="TCK66" i="7"/>
  <c r="TCM66" i="7"/>
  <c r="TCO66" i="7"/>
  <c r="TCQ66" i="7"/>
  <c r="TCS66" i="7"/>
  <c r="TCU66" i="7"/>
  <c r="TCW66" i="7"/>
  <c r="TCY66" i="7"/>
  <c r="TDA66" i="7"/>
  <c r="TDC66" i="7"/>
  <c r="TDE66" i="7"/>
  <c r="TDG66" i="7"/>
  <c r="TDI66" i="7"/>
  <c r="TDK66" i="7"/>
  <c r="TDM66" i="7"/>
  <c r="TDO66" i="7"/>
  <c r="TDQ66" i="7"/>
  <c r="TDS66" i="7"/>
  <c r="TDU66" i="7"/>
  <c r="TDW66" i="7"/>
  <c r="TDY66" i="7"/>
  <c r="TEA66" i="7"/>
  <c r="TEC66" i="7"/>
  <c r="TEE66" i="7"/>
  <c r="TEG66" i="7"/>
  <c r="TEI66" i="7"/>
  <c r="TEK66" i="7"/>
  <c r="TEM66" i="7"/>
  <c r="TEO66" i="7"/>
  <c r="TEQ66" i="7"/>
  <c r="TES66" i="7"/>
  <c r="TEU66" i="7"/>
  <c r="TEW66" i="7"/>
  <c r="TEY66" i="7"/>
  <c r="TFA66" i="7"/>
  <c r="TFC66" i="7"/>
  <c r="TFE66" i="7"/>
  <c r="TFG66" i="7"/>
  <c r="TFI66" i="7"/>
  <c r="TFK66" i="7"/>
  <c r="TFM66" i="7"/>
  <c r="TFO66" i="7"/>
  <c r="TFQ66" i="7"/>
  <c r="TFS66" i="7"/>
  <c r="TFU66" i="7"/>
  <c r="TFW66" i="7"/>
  <c r="TFY66" i="7"/>
  <c r="TGA66" i="7"/>
  <c r="TGC66" i="7"/>
  <c r="TGE66" i="7"/>
  <c r="TGG66" i="7"/>
  <c r="TGI66" i="7"/>
  <c r="TGK66" i="7"/>
  <c r="TGM66" i="7"/>
  <c r="TGO66" i="7"/>
  <c r="TGQ66" i="7"/>
  <c r="TGS66" i="7"/>
  <c r="TGU66" i="7"/>
  <c r="TGW66" i="7"/>
  <c r="TGY66" i="7"/>
  <c r="THA66" i="7"/>
  <c r="THC66" i="7"/>
  <c r="THE66" i="7"/>
  <c r="THG66" i="7"/>
  <c r="THI66" i="7"/>
  <c r="THK66" i="7"/>
  <c r="THM66" i="7"/>
  <c r="THO66" i="7"/>
  <c r="THQ66" i="7"/>
  <c r="THS66" i="7"/>
  <c r="THU66" i="7"/>
  <c r="THW66" i="7"/>
  <c r="THY66" i="7"/>
  <c r="TIA66" i="7"/>
  <c r="TIC66" i="7"/>
  <c r="TIE66" i="7"/>
  <c r="TIG66" i="7"/>
  <c r="TII66" i="7"/>
  <c r="TIK66" i="7"/>
  <c r="TIM66" i="7"/>
  <c r="TIO66" i="7"/>
  <c r="TIQ66" i="7"/>
  <c r="TIS66" i="7"/>
  <c r="TIU66" i="7"/>
  <c r="TIW66" i="7"/>
  <c r="TIY66" i="7"/>
  <c r="TJA66" i="7"/>
  <c r="TJC66" i="7"/>
  <c r="TJE66" i="7"/>
  <c r="TJG66" i="7"/>
  <c r="TJI66" i="7"/>
  <c r="TJK66" i="7"/>
  <c r="TJM66" i="7"/>
  <c r="TJO66" i="7"/>
  <c r="TJQ66" i="7"/>
  <c r="TJS66" i="7"/>
  <c r="TJU66" i="7"/>
  <c r="TJW66" i="7"/>
  <c r="TJY66" i="7"/>
  <c r="TKA66" i="7"/>
  <c r="TKC66" i="7"/>
  <c r="TKE66" i="7"/>
  <c r="TKG66" i="7"/>
  <c r="TKI66" i="7"/>
  <c r="TKK66" i="7"/>
  <c r="TKM66" i="7"/>
  <c r="TKO66" i="7"/>
  <c r="TKQ66" i="7"/>
  <c r="TKS66" i="7"/>
  <c r="TKU66" i="7"/>
  <c r="TKW66" i="7"/>
  <c r="TKY66" i="7"/>
  <c r="TLA66" i="7"/>
  <c r="TLC66" i="7"/>
  <c r="TLE66" i="7"/>
  <c r="TLG66" i="7"/>
  <c r="TLI66" i="7"/>
  <c r="TLK66" i="7"/>
  <c r="TLM66" i="7"/>
  <c r="TLO66" i="7"/>
  <c r="TLQ66" i="7"/>
  <c r="TLS66" i="7"/>
  <c r="TLU66" i="7"/>
  <c r="TLW66" i="7"/>
  <c r="TLY66" i="7"/>
  <c r="TMA66" i="7"/>
  <c r="TMC66" i="7"/>
  <c r="TME66" i="7"/>
  <c r="TMG66" i="7"/>
  <c r="TMI66" i="7"/>
  <c r="TMK66" i="7"/>
  <c r="TMM66" i="7"/>
  <c r="TMO66" i="7"/>
  <c r="TMQ66" i="7"/>
  <c r="TMS66" i="7"/>
  <c r="TMU66" i="7"/>
  <c r="TMW66" i="7"/>
  <c r="TMY66" i="7"/>
  <c r="TNA66" i="7"/>
  <c r="TNC66" i="7"/>
  <c r="TNE66" i="7"/>
  <c r="TNG66" i="7"/>
  <c r="TNI66" i="7"/>
  <c r="TNK66" i="7"/>
  <c r="TNM66" i="7"/>
  <c r="TNO66" i="7"/>
  <c r="TNQ66" i="7"/>
  <c r="TNS66" i="7"/>
  <c r="TNU66" i="7"/>
  <c r="TNW66" i="7"/>
  <c r="TNY66" i="7"/>
  <c r="TOA66" i="7"/>
  <c r="TOC66" i="7"/>
  <c r="TOE66" i="7"/>
  <c r="TOG66" i="7"/>
  <c r="TOI66" i="7"/>
  <c r="TOK66" i="7"/>
  <c r="TOM66" i="7"/>
  <c r="TOO66" i="7"/>
  <c r="TOQ66" i="7"/>
  <c r="TOS66" i="7"/>
  <c r="TOU66" i="7"/>
  <c r="TOW66" i="7"/>
  <c r="TOY66" i="7"/>
  <c r="TPA66" i="7"/>
  <c r="TPC66" i="7"/>
  <c r="TPE66" i="7"/>
  <c r="TPG66" i="7"/>
  <c r="TPI66" i="7"/>
  <c r="TPK66" i="7"/>
  <c r="TPM66" i="7"/>
  <c r="TPO66" i="7"/>
  <c r="TPQ66" i="7"/>
  <c r="TPS66" i="7"/>
  <c r="TPU66" i="7"/>
  <c r="TPW66" i="7"/>
  <c r="TPY66" i="7"/>
  <c r="TQA66" i="7"/>
  <c r="TQC66" i="7"/>
  <c r="TQE66" i="7"/>
  <c r="TQG66" i="7"/>
  <c r="TQI66" i="7"/>
  <c r="TQK66" i="7"/>
  <c r="TQM66" i="7"/>
  <c r="TQO66" i="7"/>
  <c r="TQQ66" i="7"/>
  <c r="TQS66" i="7"/>
  <c r="TQU66" i="7"/>
  <c r="TQW66" i="7"/>
  <c r="TQY66" i="7"/>
  <c r="TRA66" i="7"/>
  <c r="TRC66" i="7"/>
  <c r="TRE66" i="7"/>
  <c r="TRG66" i="7"/>
  <c r="TRI66" i="7"/>
  <c r="TRK66" i="7"/>
  <c r="TRM66" i="7"/>
  <c r="TRO66" i="7"/>
  <c r="TRQ66" i="7"/>
  <c r="TRS66" i="7"/>
  <c r="TRU66" i="7"/>
  <c r="TRW66" i="7"/>
  <c r="TRY66" i="7"/>
  <c r="TSA66" i="7"/>
  <c r="TSC66" i="7"/>
  <c r="TSE66" i="7"/>
  <c r="TSG66" i="7"/>
  <c r="TSI66" i="7"/>
  <c r="TSK66" i="7"/>
  <c r="TSM66" i="7"/>
  <c r="TSO66" i="7"/>
  <c r="TSQ66" i="7"/>
  <c r="TSS66" i="7"/>
  <c r="TSU66" i="7"/>
  <c r="TSW66" i="7"/>
  <c r="TSY66" i="7"/>
  <c r="TTA66" i="7"/>
  <c r="TTC66" i="7"/>
  <c r="TTE66" i="7"/>
  <c r="TTG66" i="7"/>
  <c r="TTI66" i="7"/>
  <c r="TTK66" i="7"/>
  <c r="TTM66" i="7"/>
  <c r="TTO66" i="7"/>
  <c r="TTQ66" i="7"/>
  <c r="TTS66" i="7"/>
  <c r="TTU66" i="7"/>
  <c r="TTW66" i="7"/>
  <c r="TTY66" i="7"/>
  <c r="TUA66" i="7"/>
  <c r="TUC66" i="7"/>
  <c r="TUE66" i="7"/>
  <c r="TUG66" i="7"/>
  <c r="TUI66" i="7"/>
  <c r="TUK66" i="7"/>
  <c r="TUM66" i="7"/>
  <c r="TUO66" i="7"/>
  <c r="TUQ66" i="7"/>
  <c r="TUS66" i="7"/>
  <c r="TUU66" i="7"/>
  <c r="TUW66" i="7"/>
  <c r="TUY66" i="7"/>
  <c r="TVA66" i="7"/>
  <c r="TVC66" i="7"/>
  <c r="TVE66" i="7"/>
  <c r="TVG66" i="7"/>
  <c r="TVI66" i="7"/>
  <c r="TVK66" i="7"/>
  <c r="TVM66" i="7"/>
  <c r="TVO66" i="7"/>
  <c r="TVQ66" i="7"/>
  <c r="TVS66" i="7"/>
  <c r="TVU66" i="7"/>
  <c r="TVW66" i="7"/>
  <c r="TVY66" i="7"/>
  <c r="TWA66" i="7"/>
  <c r="TWC66" i="7"/>
  <c r="TWE66" i="7"/>
  <c r="TWG66" i="7"/>
  <c r="TWI66" i="7"/>
  <c r="TWK66" i="7"/>
  <c r="TWM66" i="7"/>
  <c r="TWO66" i="7"/>
  <c r="TWQ66" i="7"/>
  <c r="TWS66" i="7"/>
  <c r="TWU66" i="7"/>
  <c r="TWW66" i="7"/>
  <c r="TWY66" i="7"/>
  <c r="TXA66" i="7"/>
  <c r="TXC66" i="7"/>
  <c r="TXE66" i="7"/>
  <c r="TXG66" i="7"/>
  <c r="TXI66" i="7"/>
  <c r="TXK66" i="7"/>
  <c r="TXM66" i="7"/>
  <c r="TXO66" i="7"/>
  <c r="TXQ66" i="7"/>
  <c r="TXS66" i="7"/>
  <c r="TXU66" i="7"/>
  <c r="TXW66" i="7"/>
  <c r="TXY66" i="7"/>
  <c r="TYA66" i="7"/>
  <c r="TYC66" i="7"/>
  <c r="TYE66" i="7"/>
  <c r="TYG66" i="7"/>
  <c r="TYI66" i="7"/>
  <c r="TYK66" i="7"/>
  <c r="TYM66" i="7"/>
  <c r="TYO66" i="7"/>
  <c r="TYQ66" i="7"/>
  <c r="TYS66" i="7"/>
  <c r="TYU66" i="7"/>
  <c r="TYW66" i="7"/>
  <c r="TYY66" i="7"/>
  <c r="TZA66" i="7"/>
  <c r="TZC66" i="7"/>
  <c r="TZE66" i="7"/>
  <c r="TZG66" i="7"/>
  <c r="TZI66" i="7"/>
  <c r="TZK66" i="7"/>
  <c r="TZM66" i="7"/>
  <c r="TZO66" i="7"/>
  <c r="TZQ66" i="7"/>
  <c r="TZS66" i="7"/>
  <c r="TZU66" i="7"/>
  <c r="TZW66" i="7"/>
  <c r="TZY66" i="7"/>
  <c r="UAA66" i="7"/>
  <c r="UAC66" i="7"/>
  <c r="UAE66" i="7"/>
  <c r="UAG66" i="7"/>
  <c r="UAI66" i="7"/>
  <c r="UAK66" i="7"/>
  <c r="UAM66" i="7"/>
  <c r="UAO66" i="7"/>
  <c r="UAQ66" i="7"/>
  <c r="UAS66" i="7"/>
  <c r="UAU66" i="7"/>
  <c r="UAW66" i="7"/>
  <c r="UAY66" i="7"/>
  <c r="UBA66" i="7"/>
  <c r="UBC66" i="7"/>
  <c r="UBE66" i="7"/>
  <c r="UBG66" i="7"/>
  <c r="UBI66" i="7"/>
  <c r="UBK66" i="7"/>
  <c r="UBM66" i="7"/>
  <c r="UBO66" i="7"/>
  <c r="UBQ66" i="7"/>
  <c r="UBS66" i="7"/>
  <c r="UBU66" i="7"/>
  <c r="UBW66" i="7"/>
  <c r="UBY66" i="7"/>
  <c r="UCA66" i="7"/>
  <c r="UCC66" i="7"/>
  <c r="UCE66" i="7"/>
  <c r="UCG66" i="7"/>
  <c r="UCI66" i="7"/>
  <c r="UCK66" i="7"/>
  <c r="UCM66" i="7"/>
  <c r="UCO66" i="7"/>
  <c r="UCQ66" i="7"/>
  <c r="UCS66" i="7"/>
  <c r="UCU66" i="7"/>
  <c r="UCW66" i="7"/>
  <c r="UCY66" i="7"/>
  <c r="UDA66" i="7"/>
  <c r="UDC66" i="7"/>
  <c r="UDE66" i="7"/>
  <c r="UDG66" i="7"/>
  <c r="UDI66" i="7"/>
  <c r="UDK66" i="7"/>
  <c r="UDM66" i="7"/>
  <c r="UDO66" i="7"/>
  <c r="UDQ66" i="7"/>
  <c r="UDS66" i="7"/>
  <c r="UDU66" i="7"/>
  <c r="UDW66" i="7"/>
  <c r="UDY66" i="7"/>
  <c r="UEA66" i="7"/>
  <c r="UEC66" i="7"/>
  <c r="UEE66" i="7"/>
  <c r="UEG66" i="7"/>
  <c r="UEI66" i="7"/>
  <c r="UEK66" i="7"/>
  <c r="UEM66" i="7"/>
  <c r="UEO66" i="7"/>
  <c r="UEQ66" i="7"/>
  <c r="UES66" i="7"/>
  <c r="UEU66" i="7"/>
  <c r="UEW66" i="7"/>
  <c r="UEY66" i="7"/>
  <c r="UFA66" i="7"/>
  <c r="UFC66" i="7"/>
  <c r="UFE66" i="7"/>
  <c r="UFG66" i="7"/>
  <c r="UFI66" i="7"/>
  <c r="UFK66" i="7"/>
  <c r="UFM66" i="7"/>
  <c r="UFO66" i="7"/>
  <c r="UFQ66" i="7"/>
  <c r="UFS66" i="7"/>
  <c r="UFU66" i="7"/>
  <c r="UFW66" i="7"/>
  <c r="UFY66" i="7"/>
  <c r="UGA66" i="7"/>
  <c r="UGC66" i="7"/>
  <c r="UGE66" i="7"/>
  <c r="UGG66" i="7"/>
  <c r="UGI66" i="7"/>
  <c r="UGK66" i="7"/>
  <c r="UGM66" i="7"/>
  <c r="UGO66" i="7"/>
  <c r="UGQ66" i="7"/>
  <c r="UGS66" i="7"/>
  <c r="UGU66" i="7"/>
  <c r="UGW66" i="7"/>
  <c r="UGY66" i="7"/>
  <c r="UHA66" i="7"/>
  <c r="UHC66" i="7"/>
  <c r="UHE66" i="7"/>
  <c r="UHG66" i="7"/>
  <c r="UHI66" i="7"/>
  <c r="UHK66" i="7"/>
  <c r="UHM66" i="7"/>
  <c r="UHO66" i="7"/>
  <c r="UHQ66" i="7"/>
  <c r="UHS66" i="7"/>
  <c r="UHU66" i="7"/>
  <c r="UHW66" i="7"/>
  <c r="UHY66" i="7"/>
  <c r="UIA66" i="7"/>
  <c r="UIC66" i="7"/>
  <c r="UIE66" i="7"/>
  <c r="UIG66" i="7"/>
  <c r="UII66" i="7"/>
  <c r="UIK66" i="7"/>
  <c r="UIM66" i="7"/>
  <c r="UIO66" i="7"/>
  <c r="UIQ66" i="7"/>
  <c r="UIS66" i="7"/>
  <c r="UIU66" i="7"/>
  <c r="UIW66" i="7"/>
  <c r="UIY66" i="7"/>
  <c r="UJA66" i="7"/>
  <c r="UJC66" i="7"/>
  <c r="UJE66" i="7"/>
  <c r="UJG66" i="7"/>
  <c r="UJI66" i="7"/>
  <c r="UJK66" i="7"/>
  <c r="UJM66" i="7"/>
  <c r="UJO66" i="7"/>
  <c r="UJQ66" i="7"/>
  <c r="UJS66" i="7"/>
  <c r="UJU66" i="7"/>
  <c r="UJW66" i="7"/>
  <c r="UJY66" i="7"/>
  <c r="UKA66" i="7"/>
  <c r="UKC66" i="7"/>
  <c r="UKE66" i="7"/>
  <c r="UKG66" i="7"/>
  <c r="UKI66" i="7"/>
  <c r="UKK66" i="7"/>
  <c r="UKM66" i="7"/>
  <c r="UKO66" i="7"/>
  <c r="UKQ66" i="7"/>
  <c r="UKS66" i="7"/>
  <c r="UKU66" i="7"/>
  <c r="UKW66" i="7"/>
  <c r="UKY66" i="7"/>
  <c r="ULA66" i="7"/>
  <c r="ULC66" i="7"/>
  <c r="ULE66" i="7"/>
  <c r="ULG66" i="7"/>
  <c r="ULI66" i="7"/>
  <c r="ULK66" i="7"/>
  <c r="ULM66" i="7"/>
  <c r="ULO66" i="7"/>
  <c r="ULQ66" i="7"/>
  <c r="ULS66" i="7"/>
  <c r="ULU66" i="7"/>
  <c r="ULW66" i="7"/>
  <c r="ULY66" i="7"/>
  <c r="UMA66" i="7"/>
  <c r="UMC66" i="7"/>
  <c r="UME66" i="7"/>
  <c r="UMG66" i="7"/>
  <c r="UMI66" i="7"/>
  <c r="UMK66" i="7"/>
  <c r="UMM66" i="7"/>
  <c r="UMO66" i="7"/>
  <c r="UMQ66" i="7"/>
  <c r="UMS66" i="7"/>
  <c r="UMU66" i="7"/>
  <c r="UMW66" i="7"/>
  <c r="UMY66" i="7"/>
  <c r="UNA66" i="7"/>
  <c r="UNC66" i="7"/>
  <c r="UNE66" i="7"/>
  <c r="UNG66" i="7"/>
  <c r="UNI66" i="7"/>
  <c r="UNK66" i="7"/>
  <c r="UNM66" i="7"/>
  <c r="UNO66" i="7"/>
  <c r="UNQ66" i="7"/>
  <c r="UNS66" i="7"/>
  <c r="UNU66" i="7"/>
  <c r="UNW66" i="7"/>
  <c r="UNY66" i="7"/>
  <c r="UOA66" i="7"/>
  <c r="UOC66" i="7"/>
  <c r="UOE66" i="7"/>
  <c r="UOG66" i="7"/>
  <c r="UOI66" i="7"/>
  <c r="UOK66" i="7"/>
  <c r="UOM66" i="7"/>
  <c r="UOO66" i="7"/>
  <c r="UOQ66" i="7"/>
  <c r="UOS66" i="7"/>
  <c r="UOU66" i="7"/>
  <c r="UOW66" i="7"/>
  <c r="UOY66" i="7"/>
  <c r="UPA66" i="7"/>
  <c r="UPC66" i="7"/>
  <c r="UPE66" i="7"/>
  <c r="UPG66" i="7"/>
  <c r="UPI66" i="7"/>
  <c r="UPK66" i="7"/>
  <c r="UPM66" i="7"/>
  <c r="UPO66" i="7"/>
  <c r="UPQ66" i="7"/>
  <c r="UPS66" i="7"/>
  <c r="UPU66" i="7"/>
  <c r="UPW66" i="7"/>
  <c r="UPY66" i="7"/>
  <c r="UQA66" i="7"/>
  <c r="UQC66" i="7"/>
  <c r="UQE66" i="7"/>
  <c r="UQG66" i="7"/>
  <c r="UQI66" i="7"/>
  <c r="UQK66" i="7"/>
  <c r="UQM66" i="7"/>
  <c r="UQO66" i="7"/>
  <c r="UQQ66" i="7"/>
  <c r="UQS66" i="7"/>
  <c r="UQU66" i="7"/>
  <c r="UQW66" i="7"/>
  <c r="UQY66" i="7"/>
  <c r="URA66" i="7"/>
  <c r="URC66" i="7"/>
  <c r="URE66" i="7"/>
  <c r="URG66" i="7"/>
  <c r="URI66" i="7"/>
  <c r="URK66" i="7"/>
  <c r="URM66" i="7"/>
  <c r="URO66" i="7"/>
  <c r="URQ66" i="7"/>
  <c r="URS66" i="7"/>
  <c r="URU66" i="7"/>
  <c r="URW66" i="7"/>
  <c r="URY66" i="7"/>
  <c r="USA66" i="7"/>
  <c r="USC66" i="7"/>
  <c r="USE66" i="7"/>
  <c r="USG66" i="7"/>
  <c r="USI66" i="7"/>
  <c r="USK66" i="7"/>
  <c r="USM66" i="7"/>
  <c r="USO66" i="7"/>
  <c r="USQ66" i="7"/>
  <c r="USS66" i="7"/>
  <c r="USU66" i="7"/>
  <c r="USW66" i="7"/>
  <c r="USY66" i="7"/>
  <c r="UTA66" i="7"/>
  <c r="UTC66" i="7"/>
  <c r="UTE66" i="7"/>
  <c r="UTG66" i="7"/>
  <c r="UTI66" i="7"/>
  <c r="UTK66" i="7"/>
  <c r="UTM66" i="7"/>
  <c r="UTO66" i="7"/>
  <c r="UTQ66" i="7"/>
  <c r="UTS66" i="7"/>
  <c r="UTU66" i="7"/>
  <c r="UTW66" i="7"/>
  <c r="UTY66" i="7"/>
  <c r="UUA66" i="7"/>
  <c r="UUC66" i="7"/>
  <c r="UUE66" i="7"/>
  <c r="UUG66" i="7"/>
  <c r="UUI66" i="7"/>
  <c r="UUK66" i="7"/>
  <c r="UUM66" i="7"/>
  <c r="UUO66" i="7"/>
  <c r="UUQ66" i="7"/>
  <c r="UUS66" i="7"/>
  <c r="UUU66" i="7"/>
  <c r="UUW66" i="7"/>
  <c r="UUY66" i="7"/>
  <c r="UVA66" i="7"/>
  <c r="UVC66" i="7"/>
  <c r="UVE66" i="7"/>
  <c r="UVG66" i="7"/>
  <c r="UVI66" i="7"/>
  <c r="UVK66" i="7"/>
  <c r="UVM66" i="7"/>
  <c r="UVO66" i="7"/>
  <c r="UVQ66" i="7"/>
  <c r="UVS66" i="7"/>
  <c r="UVU66" i="7"/>
  <c r="UVW66" i="7"/>
  <c r="UVY66" i="7"/>
  <c r="UWA66" i="7"/>
  <c r="UWC66" i="7"/>
  <c r="UWE66" i="7"/>
  <c r="UWG66" i="7"/>
  <c r="UWI66" i="7"/>
  <c r="UWK66" i="7"/>
  <c r="UWM66" i="7"/>
  <c r="UWO66" i="7"/>
  <c r="UWQ66" i="7"/>
  <c r="UWS66" i="7"/>
  <c r="UWU66" i="7"/>
  <c r="UWW66" i="7"/>
  <c r="UWY66" i="7"/>
  <c r="UXA66" i="7"/>
  <c r="UXC66" i="7"/>
  <c r="UXE66" i="7"/>
  <c r="UXG66" i="7"/>
  <c r="UXI66" i="7"/>
  <c r="UXK66" i="7"/>
  <c r="UXM66" i="7"/>
  <c r="UXO66" i="7"/>
  <c r="UXQ66" i="7"/>
  <c r="UXS66" i="7"/>
  <c r="UXU66" i="7"/>
  <c r="UXW66" i="7"/>
  <c r="UXY66" i="7"/>
  <c r="UYA66" i="7"/>
  <c r="UYC66" i="7"/>
  <c r="UYE66" i="7"/>
  <c r="UYG66" i="7"/>
  <c r="UYI66" i="7"/>
  <c r="UYK66" i="7"/>
  <c r="UYM66" i="7"/>
  <c r="UYO66" i="7"/>
  <c r="UYQ66" i="7"/>
  <c r="UYS66" i="7"/>
  <c r="UYU66" i="7"/>
  <c r="UYW66" i="7"/>
  <c r="UYY66" i="7"/>
  <c r="UZA66" i="7"/>
  <c r="UZC66" i="7"/>
  <c r="UZE66" i="7"/>
  <c r="UZG66" i="7"/>
  <c r="UZI66" i="7"/>
  <c r="UZK66" i="7"/>
  <c r="UZM66" i="7"/>
  <c r="UZO66" i="7"/>
  <c r="UZQ66" i="7"/>
  <c r="UZS66" i="7"/>
  <c r="UZU66" i="7"/>
  <c r="UZW66" i="7"/>
  <c r="UZY66" i="7"/>
  <c r="VAA66" i="7"/>
  <c r="VAC66" i="7"/>
  <c r="VAE66" i="7"/>
  <c r="VAG66" i="7"/>
  <c r="VAI66" i="7"/>
  <c r="VAK66" i="7"/>
  <c r="VAM66" i="7"/>
  <c r="VAO66" i="7"/>
  <c r="VAQ66" i="7"/>
  <c r="VAS66" i="7"/>
  <c r="VAU66" i="7"/>
  <c r="VAW66" i="7"/>
  <c r="VAY66" i="7"/>
  <c r="VBA66" i="7"/>
  <c r="VBC66" i="7"/>
  <c r="VBE66" i="7"/>
  <c r="VBG66" i="7"/>
  <c r="VBI66" i="7"/>
  <c r="VBK66" i="7"/>
  <c r="VBM66" i="7"/>
  <c r="VBO66" i="7"/>
  <c r="VBQ66" i="7"/>
  <c r="VBS66" i="7"/>
  <c r="VBU66" i="7"/>
  <c r="VBW66" i="7"/>
  <c r="VBY66" i="7"/>
  <c r="VCA66" i="7"/>
  <c r="VCC66" i="7"/>
  <c r="VCE66" i="7"/>
  <c r="VCG66" i="7"/>
  <c r="VCI66" i="7"/>
  <c r="VCK66" i="7"/>
  <c r="VCM66" i="7"/>
  <c r="VCO66" i="7"/>
  <c r="VCQ66" i="7"/>
  <c r="VCS66" i="7"/>
  <c r="VCU66" i="7"/>
  <c r="VCW66" i="7"/>
  <c r="VCY66" i="7"/>
  <c r="VDA66" i="7"/>
  <c r="VDC66" i="7"/>
  <c r="VDE66" i="7"/>
  <c r="VDG66" i="7"/>
  <c r="VDI66" i="7"/>
  <c r="VDK66" i="7"/>
  <c r="VDM66" i="7"/>
  <c r="VDO66" i="7"/>
  <c r="VDQ66" i="7"/>
  <c r="VDS66" i="7"/>
  <c r="VDU66" i="7"/>
  <c r="VDW66" i="7"/>
  <c r="VDY66" i="7"/>
  <c r="VEA66" i="7"/>
  <c r="VEC66" i="7"/>
  <c r="VEE66" i="7"/>
  <c r="VEG66" i="7"/>
  <c r="VEI66" i="7"/>
  <c r="VEK66" i="7"/>
  <c r="VEM66" i="7"/>
  <c r="VEO66" i="7"/>
  <c r="VEQ66" i="7"/>
  <c r="VES66" i="7"/>
  <c r="VEU66" i="7"/>
  <c r="VEW66" i="7"/>
  <c r="VEY66" i="7"/>
  <c r="VFA66" i="7"/>
  <c r="VFC66" i="7"/>
  <c r="VFE66" i="7"/>
  <c r="VFG66" i="7"/>
  <c r="VFI66" i="7"/>
  <c r="VFK66" i="7"/>
  <c r="VFM66" i="7"/>
  <c r="VFO66" i="7"/>
  <c r="VFQ66" i="7"/>
  <c r="VFS66" i="7"/>
  <c r="VFU66" i="7"/>
  <c r="VFW66" i="7"/>
  <c r="VFY66" i="7"/>
  <c r="VGA66" i="7"/>
  <c r="VGC66" i="7"/>
  <c r="VGE66" i="7"/>
  <c r="VGG66" i="7"/>
  <c r="VGI66" i="7"/>
  <c r="VGK66" i="7"/>
  <c r="VGM66" i="7"/>
  <c r="VGO66" i="7"/>
  <c r="VGQ66" i="7"/>
  <c r="VGS66" i="7"/>
  <c r="VGU66" i="7"/>
  <c r="VGW66" i="7"/>
  <c r="VGY66" i="7"/>
  <c r="VHA66" i="7"/>
  <c r="VHC66" i="7"/>
  <c r="VHE66" i="7"/>
  <c r="VHG66" i="7"/>
  <c r="VHI66" i="7"/>
  <c r="VHK66" i="7"/>
  <c r="VHM66" i="7"/>
  <c r="VHO66" i="7"/>
  <c r="VHQ66" i="7"/>
  <c r="VHS66" i="7"/>
  <c r="VHU66" i="7"/>
  <c r="VHW66" i="7"/>
  <c r="VHY66" i="7"/>
  <c r="VIA66" i="7"/>
  <c r="VIC66" i="7"/>
  <c r="VIE66" i="7"/>
  <c r="VIG66" i="7"/>
  <c r="VII66" i="7"/>
  <c r="VIK66" i="7"/>
  <c r="VIM66" i="7"/>
  <c r="VIO66" i="7"/>
  <c r="VIQ66" i="7"/>
  <c r="VIS66" i="7"/>
  <c r="VIU66" i="7"/>
  <c r="VIW66" i="7"/>
  <c r="VIY66" i="7"/>
  <c r="VJA66" i="7"/>
  <c r="VJC66" i="7"/>
  <c r="VJE66" i="7"/>
  <c r="VJG66" i="7"/>
  <c r="VJI66" i="7"/>
  <c r="VJK66" i="7"/>
  <c r="VJM66" i="7"/>
  <c r="VJO66" i="7"/>
  <c r="VJQ66" i="7"/>
  <c r="VJS66" i="7"/>
  <c r="VJU66" i="7"/>
  <c r="VJW66" i="7"/>
  <c r="VJY66" i="7"/>
  <c r="VKA66" i="7"/>
  <c r="VKC66" i="7"/>
  <c r="VKE66" i="7"/>
  <c r="VKG66" i="7"/>
  <c r="VKI66" i="7"/>
  <c r="VKK66" i="7"/>
  <c r="VKM66" i="7"/>
  <c r="VKO66" i="7"/>
  <c r="VKQ66" i="7"/>
  <c r="VKS66" i="7"/>
  <c r="VKU66" i="7"/>
  <c r="VKW66" i="7"/>
  <c r="VKY66" i="7"/>
  <c r="VLA66" i="7"/>
  <c r="VLC66" i="7"/>
  <c r="VLE66" i="7"/>
  <c r="VLG66" i="7"/>
  <c r="VLI66" i="7"/>
  <c r="VLK66" i="7"/>
  <c r="VLM66" i="7"/>
  <c r="VLO66" i="7"/>
  <c r="VLQ66" i="7"/>
  <c r="VLS66" i="7"/>
  <c r="VLU66" i="7"/>
  <c r="VLW66" i="7"/>
  <c r="VLY66" i="7"/>
  <c r="VMA66" i="7"/>
  <c r="VMC66" i="7"/>
  <c r="VME66" i="7"/>
  <c r="VMG66" i="7"/>
  <c r="VMI66" i="7"/>
  <c r="VMK66" i="7"/>
  <c r="VMM66" i="7"/>
  <c r="VMO66" i="7"/>
  <c r="VMQ66" i="7"/>
  <c r="VMS66" i="7"/>
  <c r="VMU66" i="7"/>
  <c r="VMW66" i="7"/>
  <c r="VMY66" i="7"/>
  <c r="VNA66" i="7"/>
  <c r="VNC66" i="7"/>
  <c r="VNE66" i="7"/>
  <c r="VNG66" i="7"/>
  <c r="VNI66" i="7"/>
  <c r="VNK66" i="7"/>
  <c r="VNM66" i="7"/>
  <c r="VNO66" i="7"/>
  <c r="VNQ66" i="7"/>
  <c r="VNS66" i="7"/>
  <c r="VNU66" i="7"/>
  <c r="VNW66" i="7"/>
  <c r="VNY66" i="7"/>
  <c r="VOA66" i="7"/>
  <c r="VOC66" i="7"/>
  <c r="VOE66" i="7"/>
  <c r="VOG66" i="7"/>
  <c r="VOI66" i="7"/>
  <c r="VOK66" i="7"/>
  <c r="VOM66" i="7"/>
  <c r="VOO66" i="7"/>
  <c r="VOQ66" i="7"/>
  <c r="VOS66" i="7"/>
  <c r="VOU66" i="7"/>
  <c r="VOW66" i="7"/>
  <c r="VOY66" i="7"/>
  <c r="VPA66" i="7"/>
  <c r="VPC66" i="7"/>
  <c r="VPE66" i="7"/>
  <c r="VPG66" i="7"/>
  <c r="VPI66" i="7"/>
  <c r="VPK66" i="7"/>
  <c r="VPM66" i="7"/>
  <c r="VPO66" i="7"/>
  <c r="VPQ66" i="7"/>
  <c r="VPS66" i="7"/>
  <c r="VPU66" i="7"/>
  <c r="VPW66" i="7"/>
  <c r="VPY66" i="7"/>
  <c r="VQA66" i="7"/>
  <c r="VQC66" i="7"/>
  <c r="VQE66" i="7"/>
  <c r="VQG66" i="7"/>
  <c r="VQI66" i="7"/>
  <c r="VQK66" i="7"/>
  <c r="VQM66" i="7"/>
  <c r="VQO66" i="7"/>
  <c r="VQQ66" i="7"/>
  <c r="VQS66" i="7"/>
  <c r="VQU66" i="7"/>
  <c r="VQW66" i="7"/>
  <c r="VQY66" i="7"/>
  <c r="VRA66" i="7"/>
  <c r="VRC66" i="7"/>
  <c r="VRE66" i="7"/>
  <c r="VRG66" i="7"/>
  <c r="VRI66" i="7"/>
  <c r="VRK66" i="7"/>
  <c r="VRM66" i="7"/>
  <c r="VRO66" i="7"/>
  <c r="VRQ66" i="7"/>
  <c r="VRS66" i="7"/>
  <c r="VRU66" i="7"/>
  <c r="VRW66" i="7"/>
  <c r="VRY66" i="7"/>
  <c r="VSA66" i="7"/>
  <c r="VSC66" i="7"/>
  <c r="VSE66" i="7"/>
  <c r="VSG66" i="7"/>
  <c r="VSI66" i="7"/>
  <c r="VSK66" i="7"/>
  <c r="VSM66" i="7"/>
  <c r="VSO66" i="7"/>
  <c r="VSQ66" i="7"/>
  <c r="VSS66" i="7"/>
  <c r="VSU66" i="7"/>
  <c r="VSW66" i="7"/>
  <c r="VSY66" i="7"/>
  <c r="VTA66" i="7"/>
  <c r="VTC66" i="7"/>
  <c r="VTE66" i="7"/>
  <c r="VTG66" i="7"/>
  <c r="VTI66" i="7"/>
  <c r="VTK66" i="7"/>
  <c r="VTM66" i="7"/>
  <c r="VTO66" i="7"/>
  <c r="VTQ66" i="7"/>
  <c r="VTS66" i="7"/>
  <c r="VTU66" i="7"/>
  <c r="VTW66" i="7"/>
  <c r="VTY66" i="7"/>
  <c r="VUA66" i="7"/>
  <c r="VUC66" i="7"/>
  <c r="VUE66" i="7"/>
  <c r="VUG66" i="7"/>
  <c r="VUI66" i="7"/>
  <c r="VUK66" i="7"/>
  <c r="VUM66" i="7"/>
  <c r="VUO66" i="7"/>
  <c r="VUQ66" i="7"/>
  <c r="VUS66" i="7"/>
  <c r="VUU66" i="7"/>
  <c r="VUW66" i="7"/>
  <c r="VUY66" i="7"/>
  <c r="VVA66" i="7"/>
  <c r="VVC66" i="7"/>
  <c r="VVE66" i="7"/>
  <c r="VVG66" i="7"/>
  <c r="VVI66" i="7"/>
  <c r="VVK66" i="7"/>
  <c r="VVM66" i="7"/>
  <c r="VVO66" i="7"/>
  <c r="VVQ66" i="7"/>
  <c r="VVS66" i="7"/>
  <c r="VVU66" i="7"/>
  <c r="VVW66" i="7"/>
  <c r="VVY66" i="7"/>
  <c r="VWA66" i="7"/>
  <c r="VWC66" i="7"/>
  <c r="VWE66" i="7"/>
  <c r="VWG66" i="7"/>
  <c r="VWI66" i="7"/>
  <c r="VWK66" i="7"/>
  <c r="VWM66" i="7"/>
  <c r="VWO66" i="7"/>
  <c r="VWQ66" i="7"/>
  <c r="VWS66" i="7"/>
  <c r="VWU66" i="7"/>
  <c r="VWW66" i="7"/>
  <c r="VWY66" i="7"/>
  <c r="VXA66" i="7"/>
  <c r="VXC66" i="7"/>
  <c r="VXE66" i="7"/>
  <c r="VXG66" i="7"/>
  <c r="VXI66" i="7"/>
  <c r="VXK66" i="7"/>
  <c r="VXM66" i="7"/>
  <c r="VXO66" i="7"/>
  <c r="VXQ66" i="7"/>
  <c r="VXS66" i="7"/>
  <c r="VXU66" i="7"/>
  <c r="VXW66" i="7"/>
  <c r="VXY66" i="7"/>
  <c r="VYA66" i="7"/>
  <c r="VYC66" i="7"/>
  <c r="VYE66" i="7"/>
  <c r="VYG66" i="7"/>
  <c r="VYI66" i="7"/>
  <c r="VYK66" i="7"/>
  <c r="VYM66" i="7"/>
  <c r="VYO66" i="7"/>
  <c r="VYQ66" i="7"/>
  <c r="VYS66" i="7"/>
  <c r="VYU66" i="7"/>
  <c r="VYW66" i="7"/>
  <c r="VYY66" i="7"/>
  <c r="VZA66" i="7"/>
  <c r="VZC66" i="7"/>
  <c r="VZE66" i="7"/>
  <c r="VZG66" i="7"/>
  <c r="VZI66" i="7"/>
  <c r="VZK66" i="7"/>
  <c r="VZM66" i="7"/>
  <c r="VZO66" i="7"/>
  <c r="VZQ66" i="7"/>
  <c r="VZS66" i="7"/>
  <c r="VZU66" i="7"/>
  <c r="VZW66" i="7"/>
  <c r="VZY66" i="7"/>
  <c r="WAA66" i="7"/>
  <c r="WAC66" i="7"/>
  <c r="WAE66" i="7"/>
  <c r="WAG66" i="7"/>
  <c r="WAI66" i="7"/>
  <c r="WAK66" i="7"/>
  <c r="WAM66" i="7"/>
  <c r="WAO66" i="7"/>
  <c r="WAQ66" i="7"/>
  <c r="WAS66" i="7"/>
  <c r="WAU66" i="7"/>
  <c r="WAW66" i="7"/>
  <c r="WAY66" i="7"/>
  <c r="WBA66" i="7"/>
  <c r="WBC66" i="7"/>
  <c r="WBE66" i="7"/>
  <c r="WBG66" i="7"/>
  <c r="WBI66" i="7"/>
  <c r="WBK66" i="7"/>
  <c r="WBM66" i="7"/>
  <c r="WBO66" i="7"/>
  <c r="WBQ66" i="7"/>
  <c r="WBS66" i="7"/>
  <c r="WBU66" i="7"/>
  <c r="WBW66" i="7"/>
  <c r="WBY66" i="7"/>
  <c r="WCA66" i="7"/>
  <c r="WCC66" i="7"/>
  <c r="WCE66" i="7"/>
  <c r="WCG66" i="7"/>
  <c r="WCI66" i="7"/>
  <c r="WCK66" i="7"/>
  <c r="WCM66" i="7"/>
  <c r="WCO66" i="7"/>
  <c r="WCQ66" i="7"/>
  <c r="WCS66" i="7"/>
  <c r="WCU66" i="7"/>
  <c r="WCW66" i="7"/>
  <c r="WCY66" i="7"/>
  <c r="WDA66" i="7"/>
  <c r="WDC66" i="7"/>
  <c r="WDE66" i="7"/>
  <c r="WDG66" i="7"/>
  <c r="WDI66" i="7"/>
  <c r="WDK66" i="7"/>
  <c r="WDM66" i="7"/>
  <c r="WDO66" i="7"/>
  <c r="WDQ66" i="7"/>
  <c r="WDS66" i="7"/>
  <c r="WDU66" i="7"/>
  <c r="WDW66" i="7"/>
  <c r="WDY66" i="7"/>
  <c r="WEA66" i="7"/>
  <c r="WEC66" i="7"/>
  <c r="WEE66" i="7"/>
  <c r="WEG66" i="7"/>
  <c r="WEI66" i="7"/>
  <c r="WEK66" i="7"/>
  <c r="WEM66" i="7"/>
  <c r="WEO66" i="7"/>
  <c r="WEQ66" i="7"/>
  <c r="WES66" i="7"/>
  <c r="WEU66" i="7"/>
  <c r="WEW66" i="7"/>
  <c r="WEY66" i="7"/>
  <c r="WFA66" i="7"/>
  <c r="WFC66" i="7"/>
  <c r="WFE66" i="7"/>
  <c r="WFG66" i="7"/>
  <c r="WFI66" i="7"/>
  <c r="WFK66" i="7"/>
  <c r="WFM66" i="7"/>
  <c r="WFO66" i="7"/>
  <c r="WFQ66" i="7"/>
  <c r="WFS66" i="7"/>
  <c r="WFU66" i="7"/>
  <c r="WFW66" i="7"/>
  <c r="WFY66" i="7"/>
  <c r="WGA66" i="7"/>
  <c r="WGC66" i="7"/>
  <c r="WGE66" i="7"/>
  <c r="WGG66" i="7"/>
  <c r="WGI66" i="7"/>
  <c r="WGK66" i="7"/>
  <c r="WGM66" i="7"/>
  <c r="WGO66" i="7"/>
  <c r="WGQ66" i="7"/>
  <c r="WGS66" i="7"/>
  <c r="WGU66" i="7"/>
  <c r="WGW66" i="7"/>
  <c r="WGY66" i="7"/>
  <c r="WHA66" i="7"/>
  <c r="WHC66" i="7"/>
  <c r="WHE66" i="7"/>
  <c r="WHG66" i="7"/>
  <c r="WHI66" i="7"/>
  <c r="WHK66" i="7"/>
  <c r="WHM66" i="7"/>
  <c r="WHO66" i="7"/>
  <c r="WHQ66" i="7"/>
  <c r="WHS66" i="7"/>
  <c r="WHU66" i="7"/>
  <c r="WHW66" i="7"/>
  <c r="WHY66" i="7"/>
  <c r="WIA66" i="7"/>
  <c r="WIC66" i="7"/>
  <c r="WIE66" i="7"/>
  <c r="WIG66" i="7"/>
  <c r="WII66" i="7"/>
  <c r="WIK66" i="7"/>
  <c r="WIM66" i="7"/>
  <c r="WIO66" i="7"/>
  <c r="WIQ66" i="7"/>
  <c r="WIS66" i="7"/>
  <c r="WIU66" i="7"/>
  <c r="WIW66" i="7"/>
  <c r="WIY66" i="7"/>
  <c r="WJA66" i="7"/>
  <c r="WJC66" i="7"/>
  <c r="WJE66" i="7"/>
  <c r="WJG66" i="7"/>
  <c r="WJI66" i="7"/>
  <c r="WJK66" i="7"/>
  <c r="WJM66" i="7"/>
  <c r="WJO66" i="7"/>
  <c r="WJQ66" i="7"/>
  <c r="WJS66" i="7"/>
  <c r="WJU66" i="7"/>
  <c r="WJW66" i="7"/>
  <c r="WJY66" i="7"/>
  <c r="WKA66" i="7"/>
  <c r="WKC66" i="7"/>
  <c r="WKE66" i="7"/>
  <c r="WKG66" i="7"/>
  <c r="WKI66" i="7"/>
  <c r="WKK66" i="7"/>
  <c r="WKM66" i="7"/>
  <c r="WKO66" i="7"/>
  <c r="WKQ66" i="7"/>
  <c r="WKS66" i="7"/>
  <c r="WKU66" i="7"/>
  <c r="WKW66" i="7"/>
  <c r="WKY66" i="7"/>
  <c r="WLA66" i="7"/>
  <c r="WLC66" i="7"/>
  <c r="WLE66" i="7"/>
  <c r="WLG66" i="7"/>
  <c r="WLI66" i="7"/>
  <c r="WLK66" i="7"/>
  <c r="WLM66" i="7"/>
  <c r="WLO66" i="7"/>
  <c r="WLQ66" i="7"/>
  <c r="WLS66" i="7"/>
  <c r="WLU66" i="7"/>
  <c r="WLW66" i="7"/>
  <c r="WLY66" i="7"/>
  <c r="WMA66" i="7"/>
  <c r="WMC66" i="7"/>
  <c r="WME66" i="7"/>
  <c r="WMG66" i="7"/>
  <c r="WMI66" i="7"/>
  <c r="WMK66" i="7"/>
  <c r="WMM66" i="7"/>
  <c r="WMO66" i="7"/>
  <c r="WMQ66" i="7"/>
  <c r="WMS66" i="7"/>
  <c r="WMU66" i="7"/>
  <c r="WMW66" i="7"/>
  <c r="WMY66" i="7"/>
  <c r="WNA66" i="7"/>
  <c r="WNC66" i="7"/>
  <c r="WNE66" i="7"/>
  <c r="WNG66" i="7"/>
  <c r="WNI66" i="7"/>
  <c r="WNK66" i="7"/>
  <c r="WNM66" i="7"/>
  <c r="WNO66" i="7"/>
  <c r="WNQ66" i="7"/>
  <c r="WNS66" i="7"/>
  <c r="WNU66" i="7"/>
  <c r="WNW66" i="7"/>
  <c r="WNY66" i="7"/>
  <c r="WOA66" i="7"/>
  <c r="WOC66" i="7"/>
  <c r="WOE66" i="7"/>
  <c r="WOG66" i="7"/>
  <c r="WOI66" i="7"/>
  <c r="WOK66" i="7"/>
  <c r="WOM66" i="7"/>
  <c r="WOO66" i="7"/>
  <c r="WOQ66" i="7"/>
  <c r="WOS66" i="7"/>
  <c r="WOU66" i="7"/>
  <c r="WOW66" i="7"/>
  <c r="WOY66" i="7"/>
  <c r="WPA66" i="7"/>
  <c r="WPC66" i="7"/>
  <c r="WPE66" i="7"/>
  <c r="WPG66" i="7"/>
  <c r="WPI66" i="7"/>
  <c r="WPK66" i="7"/>
  <c r="WPM66" i="7"/>
  <c r="WPO66" i="7"/>
  <c r="WPQ66" i="7"/>
  <c r="WPS66" i="7"/>
  <c r="WPU66" i="7"/>
  <c r="WPW66" i="7"/>
  <c r="WPY66" i="7"/>
  <c r="WQA66" i="7"/>
  <c r="WQC66" i="7"/>
  <c r="WQE66" i="7"/>
  <c r="WQG66" i="7"/>
  <c r="WQI66" i="7"/>
  <c r="WQK66" i="7"/>
  <c r="WQM66" i="7"/>
  <c r="WQO66" i="7"/>
  <c r="WQQ66" i="7"/>
  <c r="WQS66" i="7"/>
  <c r="WQU66" i="7"/>
  <c r="WQW66" i="7"/>
  <c r="WQY66" i="7"/>
  <c r="WRA66" i="7"/>
  <c r="WRC66" i="7"/>
  <c r="WRE66" i="7"/>
  <c r="WRG66" i="7"/>
  <c r="WRI66" i="7"/>
  <c r="WRK66" i="7"/>
  <c r="WRM66" i="7"/>
  <c r="WRO66" i="7"/>
  <c r="WRQ66" i="7"/>
  <c r="WRS66" i="7"/>
  <c r="WRU66" i="7"/>
  <c r="WRW66" i="7"/>
  <c r="WRY66" i="7"/>
  <c r="WSA66" i="7"/>
  <c r="WSC66" i="7"/>
  <c r="WSE66" i="7"/>
  <c r="WSG66" i="7"/>
  <c r="WSI66" i="7"/>
  <c r="WSK66" i="7"/>
  <c r="WSM66" i="7"/>
  <c r="WSO66" i="7"/>
  <c r="WSQ66" i="7"/>
  <c r="WSS66" i="7"/>
  <c r="WSU66" i="7"/>
  <c r="WSW66" i="7"/>
  <c r="WSY66" i="7"/>
  <c r="WTA66" i="7"/>
  <c r="WTC66" i="7"/>
  <c r="WTE66" i="7"/>
  <c r="WTG66" i="7"/>
  <c r="WTI66" i="7"/>
  <c r="WTK66" i="7"/>
  <c r="WTM66" i="7"/>
  <c r="WTO66" i="7"/>
  <c r="WTQ66" i="7"/>
  <c r="WTS66" i="7"/>
  <c r="WTU66" i="7"/>
  <c r="WTW66" i="7"/>
  <c r="WTY66" i="7"/>
  <c r="WUA66" i="7"/>
  <c r="WUC66" i="7"/>
  <c r="WUE66" i="7"/>
  <c r="WUG66" i="7"/>
  <c r="WUI66" i="7"/>
  <c r="WUK66" i="7"/>
  <c r="WUM66" i="7"/>
  <c r="WUO66" i="7"/>
  <c r="WUQ66" i="7"/>
  <c r="WUS66" i="7"/>
  <c r="WUU66" i="7"/>
  <c r="WUW66" i="7"/>
  <c r="WUY66" i="7"/>
  <c r="WVA66" i="7"/>
  <c r="WVC66" i="7"/>
  <c r="WVE66" i="7"/>
  <c r="WVG66" i="7"/>
  <c r="WVI66" i="7"/>
  <c r="WVK66" i="7"/>
  <c r="WVM66" i="7"/>
  <c r="WVO66" i="7"/>
  <c r="WVQ66" i="7"/>
  <c r="WVS66" i="7"/>
  <c r="WVU66" i="7"/>
  <c r="WVW66" i="7"/>
  <c r="WVY66" i="7"/>
  <c r="WWA66" i="7"/>
  <c r="WWC66" i="7"/>
  <c r="WWE66" i="7"/>
  <c r="WWG66" i="7"/>
  <c r="WWI66" i="7"/>
  <c r="WWK66" i="7"/>
  <c r="WWM66" i="7"/>
  <c r="WWO66" i="7"/>
  <c r="WWQ66" i="7"/>
  <c r="WWS66" i="7"/>
  <c r="WWU66" i="7"/>
  <c r="WWW66" i="7"/>
  <c r="WWY66" i="7"/>
  <c r="WXA66" i="7"/>
  <c r="WXC66" i="7"/>
  <c r="WXE66" i="7"/>
  <c r="WXG66" i="7"/>
  <c r="WXI66" i="7"/>
  <c r="WXK66" i="7"/>
  <c r="WXM66" i="7"/>
  <c r="WXO66" i="7"/>
  <c r="WXQ66" i="7"/>
  <c r="WXS66" i="7"/>
  <c r="WXU66" i="7"/>
  <c r="WXW66" i="7"/>
  <c r="WXY66" i="7"/>
  <c r="WYA66" i="7"/>
  <c r="WYC66" i="7"/>
  <c r="WYE66" i="7"/>
  <c r="WYG66" i="7"/>
  <c r="WYI66" i="7"/>
  <c r="WYK66" i="7"/>
  <c r="WYM66" i="7"/>
  <c r="WYO66" i="7"/>
  <c r="WYQ66" i="7"/>
  <c r="WYS66" i="7"/>
  <c r="WYU66" i="7"/>
  <c r="WYW66" i="7"/>
  <c r="WYY66" i="7"/>
  <c r="WZA66" i="7"/>
  <c r="WZC66" i="7"/>
  <c r="WZE66" i="7"/>
  <c r="WZG66" i="7"/>
  <c r="WZI66" i="7"/>
  <c r="WZK66" i="7"/>
  <c r="WZM66" i="7"/>
  <c r="WZO66" i="7"/>
  <c r="WZQ66" i="7"/>
  <c r="WZS66" i="7"/>
  <c r="WZU66" i="7"/>
  <c r="WZW66" i="7"/>
  <c r="WZY66" i="7"/>
  <c r="XAA66" i="7"/>
  <c r="XAC66" i="7"/>
  <c r="XAE66" i="7"/>
  <c r="XAG66" i="7"/>
  <c r="XAI66" i="7"/>
  <c r="XAK66" i="7"/>
  <c r="XAM66" i="7"/>
  <c r="XAO66" i="7"/>
  <c r="XAQ66" i="7"/>
  <c r="XAS66" i="7"/>
  <c r="XAU66" i="7"/>
  <c r="XAW66" i="7"/>
  <c r="XAY66" i="7"/>
  <c r="XBA66" i="7"/>
  <c r="XBC66" i="7"/>
  <c r="XBE66" i="7"/>
  <c r="XBG66" i="7"/>
  <c r="XBI66" i="7"/>
  <c r="XBK66" i="7"/>
  <c r="XBM66" i="7"/>
  <c r="XBO66" i="7"/>
  <c r="XBQ66" i="7"/>
  <c r="XBS66" i="7"/>
  <c r="XBU66" i="7"/>
  <c r="XBW66" i="7"/>
  <c r="XBY66" i="7"/>
  <c r="XCA66" i="7"/>
  <c r="XCC66" i="7"/>
  <c r="XCE66" i="7"/>
  <c r="XCG66" i="7"/>
  <c r="XCI66" i="7"/>
  <c r="XCK66" i="7"/>
  <c r="XCM66" i="7"/>
  <c r="XCO66" i="7"/>
  <c r="XCQ66" i="7"/>
  <c r="XCS66" i="7"/>
  <c r="XCU66" i="7"/>
  <c r="XCW66" i="7"/>
  <c r="XCY66" i="7"/>
  <c r="XDA66" i="7"/>
  <c r="XDC66" i="7"/>
  <c r="XDE66" i="7"/>
  <c r="XDG66" i="7"/>
  <c r="XDI66" i="7"/>
  <c r="XDK66" i="7"/>
  <c r="XDM66" i="7"/>
  <c r="XDO66" i="7"/>
  <c r="XDQ66" i="7"/>
  <c r="XDS66" i="7"/>
  <c r="XDU66" i="7"/>
  <c r="XDW66" i="7"/>
  <c r="XDY66" i="7"/>
  <c r="XEA66" i="7"/>
  <c r="XEC66" i="7"/>
  <c r="XEE66" i="7"/>
  <c r="XEG66" i="7"/>
  <c r="XEI66" i="7"/>
  <c r="XEK66" i="7"/>
  <c r="XEM66" i="7"/>
  <c r="XEO66" i="7"/>
  <c r="XEQ66" i="7"/>
  <c r="XES66" i="7"/>
  <c r="XEU66" i="7"/>
  <c r="XEW66" i="7"/>
  <c r="XEY66" i="7"/>
  <c r="XFA66" i="7"/>
  <c r="XFC66" i="7"/>
  <c r="S65" i="4" l="1"/>
  <c r="C83" i="4"/>
  <c r="M967" i="3"/>
  <c r="AC895" i="3"/>
  <c r="W877" i="3"/>
  <c r="W876" i="3"/>
  <c r="W869" i="3"/>
  <c r="W861" i="3"/>
  <c r="W850" i="3"/>
  <c r="Z653" i="3"/>
  <c r="AO637" i="3"/>
  <c r="AO636" i="3"/>
  <c r="AM563" i="3"/>
  <c r="AF636" i="3" l="1"/>
  <c r="E41" i="7" s="1"/>
  <c r="Q402" i="3" l="1"/>
  <c r="E79" i="4" l="1"/>
  <c r="E56" i="4" l="1"/>
  <c r="H342" i="3" l="1"/>
  <c r="H341" i="3"/>
  <c r="H340" i="3"/>
  <c r="H339" i="3"/>
  <c r="H338" i="3"/>
  <c r="H337" i="3"/>
  <c r="H336" i="3"/>
  <c r="AA330" i="3"/>
  <c r="AA329" i="3"/>
  <c r="E47" i="4" l="1"/>
  <c r="E35" i="4"/>
  <c r="E33" i="4"/>
  <c r="C49" i="4"/>
  <c r="E49" i="4" s="1"/>
  <c r="C86" i="4"/>
  <c r="E86" i="4" s="1"/>
  <c r="C66" i="4"/>
  <c r="S33" i="4"/>
  <c r="E32" i="4" l="1"/>
  <c r="E75" i="4"/>
  <c r="E83" i="4"/>
  <c r="E92" i="4"/>
  <c r="E90" i="4"/>
  <c r="E89" i="4"/>
  <c r="E88" i="4"/>
  <c r="E85" i="4"/>
  <c r="E80" i="4"/>
  <c r="E58" i="4"/>
  <c r="E50" i="4"/>
  <c r="E46" i="4"/>
  <c r="E45" i="4"/>
  <c r="E43" i="4"/>
  <c r="E40" i="4"/>
  <c r="E36" i="4"/>
  <c r="E31" i="4"/>
  <c r="E29" i="4"/>
  <c r="E13" i="4"/>
  <c r="E48" i="4" l="1"/>
  <c r="C65" i="4"/>
  <c r="E65" i="4" s="1"/>
  <c r="E66" i="4"/>
  <c r="S89" i="4"/>
  <c r="S80" i="4"/>
  <c r="S90" i="4"/>
  <c r="C91" i="4"/>
  <c r="E91" i="4" s="1"/>
  <c r="S35" i="4"/>
  <c r="S36" i="4"/>
  <c r="S99" i="4"/>
  <c r="S79" i="4"/>
  <c r="S32" i="4"/>
  <c r="S31" i="4" l="1"/>
  <c r="S30" i="4"/>
  <c r="S29" i="4"/>
  <c r="S43" i="4"/>
  <c r="S40" i="4"/>
  <c r="S85" i="4"/>
  <c r="S86" i="4"/>
  <c r="G729" i="3" l="1"/>
  <c r="G655" i="3"/>
  <c r="G654" i="3"/>
  <c r="Z654" i="3" s="1"/>
  <c r="G652" i="3"/>
  <c r="Z652" i="3" s="1"/>
  <c r="G589" i="3" l="1"/>
  <c r="G588" i="3"/>
  <c r="G586" i="3"/>
  <c r="Z580" i="3"/>
  <c r="Z579" i="3"/>
  <c r="Z578" i="3"/>
  <c r="Z577" i="3"/>
  <c r="Q635" i="3" l="1"/>
  <c r="T635" i="3"/>
  <c r="AF635" i="3" s="1"/>
  <c r="G732" i="3" l="1"/>
  <c r="W481" i="3" l="1"/>
  <c r="AA928" i="3" l="1"/>
  <c r="AA927" i="3" l="1"/>
  <c r="H334" i="3" l="1"/>
  <c r="H332" i="3"/>
  <c r="H331" i="3"/>
  <c r="H329" i="3"/>
  <c r="H328" i="3"/>
  <c r="M257" i="3"/>
  <c r="H302" i="3" s="1"/>
  <c r="M256" i="3"/>
  <c r="H300" i="3" s="1"/>
  <c r="Z589" i="3" s="1"/>
  <c r="M255" i="3"/>
  <c r="H299" i="3" s="1"/>
  <c r="Z588" i="3" s="1"/>
  <c r="AC254" i="3"/>
  <c r="W254" i="3"/>
  <c r="M254" i="3"/>
  <c r="M253" i="3"/>
  <c r="H297" i="3" l="1"/>
  <c r="Z586" i="3" s="1"/>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100" i="3" l="1"/>
  <c r="BE99" i="3"/>
  <c r="BE98" i="3"/>
  <c r="BE97" i="3"/>
  <c r="BE96" i="3"/>
  <c r="BE95" i="3"/>
  <c r="BE94" i="3"/>
  <c r="BE93" i="3"/>
  <c r="BE92" i="3"/>
  <c r="BE91" i="3"/>
  <c r="BE90" i="3"/>
  <c r="BE89" i="3"/>
  <c r="BE88" i="3"/>
  <c r="BE87" i="3"/>
  <c r="BE86" i="3"/>
  <c r="BE85" i="3"/>
  <c r="BE84" i="3"/>
  <c r="BE67" i="3"/>
  <c r="BE66" i="3"/>
  <c r="BE61" i="3"/>
  <c r="BE60" i="3"/>
  <c r="BE59" i="3"/>
  <c r="BE58" i="3"/>
  <c r="BE56" i="3"/>
  <c r="BE55" i="3"/>
  <c r="BE54" i="3"/>
  <c r="BE53" i="3"/>
  <c r="BE52" i="3"/>
  <c r="BE51" i="3"/>
  <c r="BE50" i="3"/>
  <c r="BE49"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0" i="8"/>
  <c r="I10" i="8"/>
  <c r="J9" i="8"/>
  <c r="I9" i="8"/>
  <c r="J6" i="8"/>
  <c r="I6" i="8"/>
  <c r="J5" i="8"/>
  <c r="I5" i="8"/>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A41" i="7" s="1"/>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M30" i="2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A4" i="8"/>
  <c r="D4" i="8"/>
  <c r="I4" i="8" s="1"/>
  <c r="A5" i="8"/>
  <c r="D5" i="8"/>
  <c r="A6" i="8"/>
  <c r="D6" i="8"/>
  <c r="A7" i="8"/>
  <c r="D7" i="8"/>
  <c r="I7" i="8" s="1"/>
  <c r="A8" i="8"/>
  <c r="D8" i="8"/>
  <c r="I8" i="8" s="1"/>
  <c r="A9" i="8"/>
  <c r="D9" i="8"/>
  <c r="A10" i="8"/>
  <c r="D10" i="8"/>
  <c r="A11" i="8"/>
  <c r="D11" i="8"/>
  <c r="I11" i="8" s="1"/>
  <c r="J11" i="8" s="1"/>
  <c r="A12" i="8"/>
  <c r="D12" i="8"/>
  <c r="I12" i="8" s="1"/>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I104" i="4"/>
  <c r="K104" i="4"/>
  <c r="L104" i="4"/>
  <c r="Q104" i="4"/>
  <c r="E108" i="4"/>
  <c r="F108" i="4"/>
  <c r="G108" i="4"/>
  <c r="G30" i="4" s="1"/>
  <c r="G38" i="4" s="1"/>
  <c r="H108" i="4"/>
  <c r="H99" i="4" s="1"/>
  <c r="H104" i="4" s="1"/>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E99" i="4" l="1"/>
  <c r="R99" i="4" s="1"/>
  <c r="R104" i="4" s="1"/>
  <c r="F104" i="4"/>
  <c r="F30" i="4"/>
  <c r="J12" i="8"/>
  <c r="J8" i="8"/>
  <c r="J4" i="8"/>
  <c r="B77" i="13"/>
  <c r="BE23" i="3"/>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2" i="4"/>
  <c r="B12" i="13" s="1"/>
  <c r="D75" i="11"/>
  <c r="D62" i="11"/>
  <c r="D58" i="11"/>
  <c r="D47" i="11"/>
  <c r="L12" i="4"/>
  <c r="D38" i="11"/>
  <c r="B42" i="4"/>
  <c r="H12" i="4"/>
  <c r="D51" i="11"/>
  <c r="D49" i="11"/>
  <c r="B78" i="11"/>
  <c r="D48" i="11"/>
  <c r="D20" i="11"/>
  <c r="D15" i="11"/>
  <c r="D8"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I58" i="7"/>
  <c r="C9" i="11"/>
  <c r="B63" i="11"/>
  <c r="T63" i="4"/>
  <c r="B96" i="4"/>
  <c r="B38" i="4"/>
  <c r="D84" i="11"/>
  <c r="B54" i="13"/>
  <c r="K63" i="4"/>
  <c r="K97" i="4" s="1"/>
  <c r="K105" i="4" s="1"/>
  <c r="S63" i="4"/>
  <c r="E104" i="13"/>
  <c r="CI761" i="3"/>
  <c r="X1057" i="3" s="1"/>
  <c r="BG252" i="3"/>
  <c r="BO254" i="3" s="1"/>
  <c r="T276" i="3" s="1"/>
  <c r="AH729" i="3"/>
  <c r="J7" i="8"/>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BE57" i="3" l="1"/>
  <c r="BE48" i="3"/>
  <c r="E104" i="4"/>
  <c r="E30" i="4"/>
  <c r="F38" i="4"/>
  <c r="F63" i="4" s="1"/>
  <c r="F97" i="4" s="1"/>
  <c r="F105" i="4" s="1"/>
  <c r="G104" i="4"/>
  <c r="G105" i="4" s="1"/>
  <c r="J40" i="8"/>
  <c r="C104" i="4"/>
  <c r="B99" i="4"/>
  <c r="B100" i="11"/>
  <c r="B105" i="11" s="1"/>
  <c r="C100" i="11"/>
  <c r="B99" i="13"/>
  <c r="N190" i="24"/>
  <c r="I15" i="21"/>
  <c r="D43" i="11"/>
  <c r="D71" i="11"/>
  <c r="B12" i="4"/>
  <c r="D55" i="11"/>
  <c r="D82" i="11"/>
  <c r="D39" i="11"/>
  <c r="D78" i="11"/>
  <c r="R12" i="4"/>
  <c r="D12" i="11"/>
  <c r="D63" i="11"/>
  <c r="B13" i="11"/>
  <c r="C64" i="11"/>
  <c r="C98" i="11" s="1"/>
  <c r="B64" i="11"/>
  <c r="B98" i="11" s="1"/>
  <c r="B63" i="4"/>
  <c r="D27" i="11"/>
  <c r="D97" i="11"/>
  <c r="T97" i="4"/>
  <c r="H63" i="13"/>
  <c r="BE71" i="3"/>
  <c r="E63" i="13"/>
  <c r="S97" i="4"/>
  <c r="D9" i="11"/>
  <c r="C13" i="11"/>
  <c r="O53" i="7"/>
  <c r="M58" i="7"/>
  <c r="BA1048" i="3"/>
  <c r="BA1057" i="3" s="1" a="1"/>
  <c r="BA1057" i="3" s="1"/>
  <c r="AS373" i="20"/>
  <c r="G9" i="7"/>
  <c r="C97" i="4"/>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K15" i="7"/>
  <c r="I22" i="7"/>
  <c r="I35" i="7" s="1"/>
  <c r="E29" i="21"/>
  <c r="G24" i="21"/>
  <c r="Z817" i="3" l="1"/>
  <c r="E6" i="7" s="1"/>
  <c r="M969" i="3"/>
  <c r="M970" i="3" s="1"/>
  <c r="C105" i="4"/>
  <c r="E38" i="4"/>
  <c r="E63" i="4" s="1"/>
  <c r="E97" i="4" s="1"/>
  <c r="E105" i="4" s="1"/>
  <c r="R30" i="4"/>
  <c r="R38" i="4" s="1"/>
  <c r="R63" i="4" s="1"/>
  <c r="R97" i="4" s="1"/>
  <c r="R105" i="4" s="1"/>
  <c r="B106" i="11"/>
  <c r="C105" i="11"/>
  <c r="D105" i="11" s="1"/>
  <c r="D100" i="11"/>
  <c r="B104" i="13"/>
  <c r="B104" i="4"/>
  <c r="AC464" i="3"/>
  <c r="O27" i="21"/>
  <c r="P27" i="21" s="1" a="1"/>
  <c r="P27" i="21" s="1"/>
  <c r="S27" i="21" s="1"/>
  <c r="O30" i="21"/>
  <c r="P30" i="21" s="1" a="1"/>
  <c r="P30" i="21" s="1"/>
  <c r="S30" i="21" s="1"/>
  <c r="O29" i="21"/>
  <c r="P29" i="21" s="1" a="1"/>
  <c r="P29" i="21" s="1"/>
  <c r="S29" i="21" s="1"/>
  <c r="O28" i="21"/>
  <c r="P28" i="21" s="1" a="1"/>
  <c r="P28" i="21" s="1"/>
  <c r="S28"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BE101" i="3"/>
  <c r="AK83" i="20"/>
  <c r="D13" i="11"/>
  <c r="B97" i="13"/>
  <c r="B97" i="4"/>
  <c r="AZ1055" i="3"/>
  <c r="S105" i="4"/>
  <c r="E97" i="13"/>
  <c r="B105" i="13"/>
  <c r="AG268" i="20"/>
  <c r="O58" i="7"/>
  <c r="Q53" i="7"/>
  <c r="T105" i="4"/>
  <c r="H97" i="13"/>
  <c r="P31" i="21" a="1"/>
  <c r="P31" i="21" s="1"/>
  <c r="S31"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C106" i="11" l="1"/>
  <c r="D106" i="11" s="1"/>
  <c r="AC463" i="3"/>
  <c r="BE44" i="3" s="1"/>
  <c r="AB265" i="20"/>
  <c r="AG267" i="20" s="1"/>
  <c r="AG269" i="20" s="1"/>
  <c r="AK272" i="20" s="1"/>
  <c r="T834" i="20" s="1"/>
  <c r="BE77" i="3" s="1"/>
  <c r="N180" i="24"/>
  <c r="S107" i="4"/>
  <c r="I9" i="21"/>
  <c r="AK190" i="20"/>
  <c r="T827" i="20"/>
  <c r="AF827" i="20" s="1"/>
  <c r="AB47" i="15"/>
  <c r="AB49" i="15" s="1"/>
  <c r="BE22" i="3"/>
  <c r="E105" i="13"/>
  <c r="BA1065" i="3"/>
  <c r="AZ1060" i="3"/>
  <c r="H105" i="13"/>
  <c r="T107" i="4"/>
  <c r="H107" i="13" s="1"/>
  <c r="Q58" i="7"/>
  <c r="S53" i="7"/>
  <c r="G45" i="21"/>
  <c r="G47" i="21" s="1"/>
  <c r="E10" i="21" s="1"/>
  <c r="E11" i="21"/>
  <c r="AP718" i="20"/>
  <c r="AJ724" i="20" s="1"/>
  <c r="AK816" i="20" s="1"/>
  <c r="T841" i="20" s="1"/>
  <c r="AF841" i="20" s="1"/>
  <c r="BE82" i="3" s="1"/>
  <c r="AP719" i="20"/>
  <c r="I4" i="7"/>
  <c r="I5" i="7" s="1"/>
  <c r="K9" i="7"/>
  <c r="E11" i="7"/>
  <c r="E37" i="7" s="1"/>
  <c r="E49" i="7" s="1"/>
  <c r="AJ1001" i="3"/>
  <c r="AJ1025" i="3" s="1"/>
  <c r="E137" i="20"/>
  <c r="E138" i="20" s="1"/>
  <c r="AK142" i="20" s="1"/>
  <c r="AB1000" i="3"/>
  <c r="DU810" i="3"/>
  <c r="U386" i="20" s="1"/>
  <c r="P430" i="3"/>
  <c r="I6" i="7"/>
  <c r="G7" i="7"/>
  <c r="G11" i="7" s="1"/>
  <c r="G37" i="7" s="1"/>
  <c r="M22" i="7"/>
  <c r="M35" i="7" s="1"/>
  <c r="O15" i="7"/>
  <c r="M9" i="7"/>
  <c r="O8" i="7"/>
  <c r="G27" i="21"/>
  <c r="F26" i="21"/>
  <c r="AC465" i="3" l="1"/>
  <c r="AD11" i="15"/>
  <c r="AD23" i="15" s="1"/>
  <c r="AD26" i="15" s="1"/>
  <c r="AD28" i="15" s="1"/>
  <c r="AI11" i="15"/>
  <c r="AI23" i="15" s="1"/>
  <c r="AI26" i="15" s="1"/>
  <c r="AI28" i="15" s="1"/>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Y11" i="15"/>
  <c r="Y23" i="15" s="1"/>
  <c r="Y26" i="15" s="1"/>
  <c r="Y28" i="15" s="1"/>
  <c r="BE74" i="3"/>
  <c r="AP566" i="20"/>
  <c r="U58" i="7"/>
  <c r="W53" i="7"/>
  <c r="AJ1062" i="3"/>
  <c r="AA1066" i="3" s="1"/>
  <c r="G1067" i="3" s="1"/>
  <c r="AP565" i="20"/>
  <c r="K5" i="7"/>
  <c r="E47" i="7"/>
  <c r="E60" i="7"/>
  <c r="O4" i="7"/>
  <c r="M5" i="7"/>
  <c r="I45" i="7"/>
  <c r="I49" i="7"/>
  <c r="M6" i="7"/>
  <c r="K7" i="7"/>
  <c r="G60" i="7"/>
  <c r="G47" i="7"/>
  <c r="G48" i="7"/>
  <c r="Q22" i="7"/>
  <c r="Q35" i="7" s="1"/>
  <c r="S15" i="7"/>
  <c r="G93" i="21"/>
  <c r="G31" i="21"/>
  <c r="G33" i="21" s="1"/>
  <c r="E9" i="21" s="1"/>
  <c r="G102" i="21"/>
  <c r="G104" i="21" s="1"/>
  <c r="E16" i="21" s="1"/>
  <c r="G125" i="21"/>
  <c r="G110" i="21"/>
  <c r="Q9" i="7"/>
  <c r="S8" i="7"/>
  <c r="E62" i="7" l="1"/>
  <c r="E66" i="7" s="1"/>
  <c r="T26" i="15"/>
  <c r="T28" i="15" s="1"/>
  <c r="T29" i="15" s="1"/>
  <c r="Y64" i="15"/>
  <c r="Y68" i="15" s="1"/>
  <c r="Y69" i="15" s="1"/>
  <c r="AP567" i="20"/>
  <c r="G94" i="21"/>
  <c r="E15" i="21" s="1"/>
  <c r="W58" i="7"/>
  <c r="Y53" i="7"/>
  <c r="T24" i="15"/>
  <c r="AP570" i="20"/>
  <c r="AP569" i="20" s="1"/>
  <c r="K11" i="7"/>
  <c r="K37" i="7" s="1"/>
  <c r="K45" i="7" s="1"/>
  <c r="E67" i="7"/>
  <c r="O5" i="7"/>
  <c r="Q4" i="7"/>
  <c r="M7" i="7"/>
  <c r="M11" i="7" s="1"/>
  <c r="M37" i="7" s="1"/>
  <c r="O6" i="7"/>
  <c r="G67" i="7"/>
  <c r="I48" i="7"/>
  <c r="I60" i="7"/>
  <c r="I47" i="7"/>
  <c r="G115" i="21"/>
  <c r="G127" i="21"/>
  <c r="G111" i="21"/>
  <c r="S22" i="7"/>
  <c r="S35" i="7" s="1"/>
  <c r="U15" i="7"/>
  <c r="U8" i="7"/>
  <c r="S9" i="7"/>
  <c r="G62" i="7" l="1"/>
  <c r="G66" i="7" s="1"/>
  <c r="I62" i="7"/>
  <c r="AP572" i="20"/>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7" i="7"/>
  <c r="K47" i="7"/>
  <c r="K60" i="7"/>
  <c r="K48" i="7"/>
  <c r="U22" i="7"/>
  <c r="U35" i="7" s="1"/>
  <c r="W15" i="7"/>
  <c r="U9" i="7"/>
  <c r="W8" i="7"/>
  <c r="K62" i="7" l="1"/>
  <c r="K66" i="7" s="1"/>
  <c r="I66" i="7"/>
  <c r="I70" i="7" s="1"/>
  <c r="I72" i="7" s="1"/>
  <c r="Y41" i="15"/>
  <c r="AB50" i="15" s="1"/>
  <c r="AC53" i="7"/>
  <c r="AA58" i="7"/>
  <c r="U4" i="7"/>
  <c r="S5" i="7"/>
  <c r="M48" i="7"/>
  <c r="M47" i="7"/>
  <c r="M60" i="7"/>
  <c r="O45" i="7"/>
  <c r="O49" i="7"/>
  <c r="K67" i="7"/>
  <c r="Q7" i="7"/>
  <c r="Q11" i="7" s="1"/>
  <c r="Q37" i="7" s="1"/>
  <c r="S6" i="7"/>
  <c r="W22" i="7"/>
  <c r="W35" i="7" s="1"/>
  <c r="Y15" i="7"/>
  <c r="W9" i="7"/>
  <c r="Y8" i="7"/>
  <c r="M62" i="7" l="1"/>
  <c r="M66" i="7" s="1"/>
  <c r="AE53" i="7"/>
  <c r="AC58" i="7"/>
  <c r="U5" i="7"/>
  <c r="W4" i="7"/>
  <c r="Q49" i="7"/>
  <c r="Q45" i="7"/>
  <c r="M67" i="7"/>
  <c r="O47" i="7"/>
  <c r="O48" i="7"/>
  <c r="O60" i="7"/>
  <c r="K70" i="7"/>
  <c r="K72" i="7" s="1"/>
  <c r="S7" i="7"/>
  <c r="S11" i="7" s="1"/>
  <c r="S37" i="7" s="1"/>
  <c r="U6" i="7"/>
  <c r="Y22" i="7"/>
  <c r="Y35" i="7" s="1"/>
  <c r="AA15" i="7"/>
  <c r="Y9" i="7"/>
  <c r="AA8" i="7"/>
  <c r="O62" i="7" l="1"/>
  <c r="O66" i="7" s="1"/>
  <c r="BE62" i="3"/>
  <c r="AB54" i="15"/>
  <c r="AB55" i="15" s="1"/>
  <c r="AB56" i="15" s="1"/>
  <c r="AG53" i="7"/>
  <c r="AG58" i="7" s="1"/>
  <c r="AE58" i="7"/>
  <c r="M70" i="7"/>
  <c r="M72" i="7" s="1"/>
  <c r="W5" i="7"/>
  <c r="Y4" i="7"/>
  <c r="U7" i="7"/>
  <c r="U11" i="7" s="1"/>
  <c r="U37" i="7" s="1"/>
  <c r="W6" i="7"/>
  <c r="O67" i="7"/>
  <c r="Q60" i="7"/>
  <c r="Q48" i="7"/>
  <c r="Q47" i="7"/>
  <c r="S49" i="7"/>
  <c r="S45" i="7"/>
  <c r="AC15" i="7"/>
  <c r="AA22" i="7"/>
  <c r="AA35" i="7" s="1"/>
  <c r="AC8" i="7"/>
  <c r="AA9" i="7"/>
  <c r="Q62" i="7" l="1"/>
  <c r="Q66" i="7" s="1"/>
  <c r="M26" i="3"/>
  <c r="AB57" i="15"/>
  <c r="AB59" i="15" s="1"/>
  <c r="AB72" i="15" s="1"/>
  <c r="AA4" i="7"/>
  <c r="Y5" i="7"/>
  <c r="Y6" i="7"/>
  <c r="W7" i="7"/>
  <c r="W11" i="7" s="1"/>
  <c r="W37" i="7" s="1"/>
  <c r="U45" i="7"/>
  <c r="U49" i="7"/>
  <c r="Q67" i="7"/>
  <c r="S48" i="7"/>
  <c r="S47" i="7"/>
  <c r="S60" i="7"/>
  <c r="O70" i="7"/>
  <c r="O72" i="7" s="1"/>
  <c r="AE15" i="7"/>
  <c r="AC22" i="7"/>
  <c r="AC35" i="7" s="1"/>
  <c r="AC9" i="7"/>
  <c r="AE8" i="7"/>
  <c r="S62" i="7" l="1"/>
  <c r="S66" i="7" s="1"/>
  <c r="BE63" i="3"/>
  <c r="P204" i="3"/>
  <c r="BE19" i="3"/>
  <c r="AA5" i="7"/>
  <c r="AC4" i="7"/>
  <c r="S67" i="7"/>
  <c r="U48" i="7"/>
  <c r="U60" i="7"/>
  <c r="U47" i="7"/>
  <c r="Q70" i="7"/>
  <c r="Q72" i="7" s="1"/>
  <c r="W49" i="7"/>
  <c r="W45" i="7"/>
  <c r="Y7" i="7"/>
  <c r="Y11" i="7" s="1"/>
  <c r="Y37" i="7" s="1"/>
  <c r="AA6" i="7"/>
  <c r="AE22" i="7"/>
  <c r="AE35" i="7" s="1"/>
  <c r="AG15" i="7"/>
  <c r="AG22" i="7" s="1"/>
  <c r="AG35" i="7" s="1"/>
  <c r="AE9" i="7"/>
  <c r="AG8" i="7"/>
  <c r="AG9" i="7" s="1"/>
  <c r="U62" i="7" l="1"/>
  <c r="U66" i="7" s="1"/>
  <c r="AB77" i="15"/>
  <c r="AB78" i="15" s="1"/>
  <c r="S70" i="7"/>
  <c r="S72" i="7" s="1"/>
  <c r="AC5" i="7"/>
  <c r="AE4" i="7"/>
  <c r="AC6" i="7"/>
  <c r="AA7" i="7"/>
  <c r="AA11" i="7" s="1"/>
  <c r="AA37" i="7" s="1"/>
  <c r="U67" i="7"/>
  <c r="Y49" i="7"/>
  <c r="Y45" i="7"/>
  <c r="W60" i="7"/>
  <c r="W47" i="7"/>
  <c r="W48" i="7"/>
  <c r="W62" i="7" l="1"/>
  <c r="W66" i="7" s="1"/>
  <c r="I10" i="21"/>
  <c r="I11" i="21" s="1"/>
  <c r="I18" i="21" s="1"/>
  <c r="H4" i="21" s="1"/>
  <c r="AB79" i="15"/>
  <c r="AB81" i="15" s="1"/>
  <c r="J82" i="15" s="1"/>
  <c r="M27" i="3"/>
  <c r="AE5" i="7"/>
  <c r="AG4" i="7"/>
  <c r="AA45" i="7"/>
  <c r="AA49" i="7"/>
  <c r="U70" i="7"/>
  <c r="U72" i="7" s="1"/>
  <c r="W67" i="7"/>
  <c r="Y47" i="7"/>
  <c r="Y48" i="7"/>
  <c r="Y60" i="7"/>
  <c r="AE6" i="7"/>
  <c r="AC7" i="7"/>
  <c r="AC11" i="7" s="1"/>
  <c r="AC37" i="7" s="1"/>
  <c r="Y62" i="7" l="1"/>
  <c r="BE20" i="3"/>
  <c r="P205" i="3"/>
  <c r="AG5" i="7"/>
  <c r="W70" i="7"/>
  <c r="W72" i="7" s="1"/>
  <c r="AA60" i="7"/>
  <c r="AA47" i="7"/>
  <c r="AA48" i="7"/>
  <c r="AC45" i="7"/>
  <c r="AC49" i="7"/>
  <c r="AE7" i="7"/>
  <c r="AE11" i="7" s="1"/>
  <c r="AE37" i="7" s="1"/>
  <c r="AG6" i="7"/>
  <c r="Y67" i="7"/>
  <c r="AA62" i="7" l="1"/>
  <c r="AA66" i="7" s="1"/>
  <c r="Y66" i="7"/>
  <c r="Y70" i="7" s="1"/>
  <c r="Y72" i="7" s="1"/>
  <c r="AG7" i="7"/>
  <c r="AG11" i="7" s="1"/>
  <c r="AG37" i="7" s="1"/>
  <c r="AE49" i="7"/>
  <c r="AE45" i="7"/>
  <c r="AC60" i="7"/>
  <c r="AC48" i="7"/>
  <c r="AC47" i="7"/>
  <c r="AA67" i="7"/>
  <c r="AC62" i="7" l="1"/>
  <c r="AC66" i="7" s="1"/>
  <c r="AA70" i="7"/>
  <c r="AA72" i="7" s="1"/>
  <c r="AC67" i="7"/>
  <c r="AE47" i="7"/>
  <c r="AE60" i="7"/>
  <c r="AE48" i="7"/>
  <c r="AG49" i="7"/>
  <c r="AG45" i="7"/>
  <c r="AE62" i="7" l="1"/>
  <c r="AE66" i="7" s="1"/>
  <c r="AG48" i="7"/>
  <c r="AG60" i="7"/>
  <c r="AG47" i="7"/>
  <c r="AE67" i="7"/>
  <c r="AC70" i="7"/>
  <c r="AC72" i="7" s="1"/>
  <c r="AG62" i="7" l="1"/>
  <c r="AG66" i="7" s="1"/>
  <c r="AE70" i="7"/>
  <c r="AE72" i="7" s="1"/>
  <c r="AG67"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<sst xmlns="http://schemas.openxmlformats.org/spreadsheetml/2006/main" count="5046" uniqueCount="2770">
  <si>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</si>
  <si>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</si>
  <si>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</si>
  <si>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</si>
  <si>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</si>
  <si>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</si>
  <si>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</si>
  <si>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</si>
  <si>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</si>
  <si>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</si>
  <si>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</si>
  <si>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</si>
  <si>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</si>
  <si>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</si>
  <si>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</si>
  <si>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</si>
  <si>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</si>
  <si>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</si>
  <si>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</si>
  <si>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</si>
  <si>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</si>
  <si>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</si>
  <si>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</si>
  <si>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</si>
  <si>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</si>
  <si>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</si>
  <si>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</si>
  <si>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</si>
  <si>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</si>
  <si>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</si>
  <si>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</si>
  <si>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</si>
  <si>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</si>
  <si>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</si>
  <si>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</si>
  <si>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</si>
  <si>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</si>
  <si>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</si>
  <si>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</si>
  <si>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</si>
  <si>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</si>
  <si>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</si>
  <si>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</si>
  <si>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</si>
  <si>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</si>
  <si>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</si>
  <si>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</si>
  <si>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</si>
  <si>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</si>
  <si>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</si>
  <si>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</si>
  <si>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</si>
  <si>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</si>
  <si>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</si>
  <si>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</si>
  <si>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</si>
  <si>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</si>
  <si>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</si>
  <si>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</si>
  <si>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</si>
  <si>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</si>
  <si>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</si>
  <si>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</si>
  <si>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</si>
  <si>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</si>
  <si>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</si>
  <si>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</si>
  <si>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</si>
  <si>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</si>
  <si>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</si>
  <si>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</si>
  <si>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</si>
  <si>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</si>
  <si>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</si>
  <si>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</si>
  <si>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</si>
  <si>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</si>
  <si>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</si>
  <si>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</si>
  <si>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</si>
  <si>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</si>
  <si>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</si>
  <si>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</si>
  <si>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</si>
  <si>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</si>
  <si>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</si>
  <si>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</si>
  <si>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</si>
  <si>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</si>
  <si>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</si>
  <si>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</si>
  <si>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</si>
  <si>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</si>
  <si>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</si>
  <si>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</si>
  <si>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</si>
  <si>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</si>
  <si>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</si>
  <si>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</si>
  <si>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</si>
  <si>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</si>
  <si>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</si>
  <si>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</si>
  <si>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</si>
  <si>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</si>
  <si>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</si>
  <si>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</si>
  <si>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</si>
  <si>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</si>
  <si>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</si>
  <si>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</si>
  <si>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</si>
  <si>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</si>
  <si>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</si>
  <si>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</si>
  <si>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</si>
  <si>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</si>
  <si>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</si>
  <si>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</si>
  <si>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</si>
  <si>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</si>
  <si>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</si>
  <si>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</si>
  <si>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</si>
  <si>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</si>
  <si>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</si>
  <si>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</si>
  <si>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</si>
  <si>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</si>
  <si>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</si>
  <si>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</si>
  <si>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</si>
  <si>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</si>
  <si>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</si>
  <si>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</si>
  <si>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</si>
  <si>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</si>
  <si>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</si>
  <si>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</si>
  <si>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</si>
  <si>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</si>
  <si>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</si>
  <si>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</si>
  <si>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</si>
  <si>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</si>
  <si>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</si>
  <si>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</si>
  <si>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</si>
  <si>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</si>
  <si>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</si>
  <si>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</si>
  <si>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</si>
  <si>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</si>
  <si>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</si>
  <si>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</si>
  <si>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</si>
  <si>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</si>
  <si>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</si>
  <si>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</si>
  <si>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</si>
  <si>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</si>
  <si>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</si>
  <si>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</si>
  <si>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</si>
  <si>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</si>
  <si>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</si>
  <si>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</si>
  <si>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</si>
  <si>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</si>
  <si>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</si>
  <si>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</si>
  <si>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</si>
  <si>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</si>
  <si>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</si>
  <si>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</si>
  <si>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</si>
  <si>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</si>
  <si>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</si>
  <si>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</si>
  <si>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</si>
  <si>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</si>
  <si>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</si>
  <si>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</si>
  <si>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</si>
  <si>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</si>
  <si>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</si>
  <si>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</si>
  <si>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</si>
  <si>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</si>
  <si>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</si>
  <si>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</si>
  <si>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</si>
  <si>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</si>
  <si>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</si>
  <si>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</si>
  <si>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</si>
  <si>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</si>
  <si>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</si>
  <si>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</si>
  <si>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</si>
  <si>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</si>
  <si>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</si>
  <si>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</si>
  <si>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</si>
  <si>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</si>
  <si>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</si>
  <si>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</si>
  <si>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</si>
  <si>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</si>
  <si>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</si>
  <si>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</si>
  <si>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</si>
  <si>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</si>
  <si>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</si>
  <si>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</si>
  <si>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</si>
  <si>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</si>
  <si>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</si>
  <si>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</si>
  <si>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</si>
  <si>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</si>
  <si>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</si>
  <si>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</si>
  <si>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</si>
  <si>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</si>
  <si>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</si>
  <si>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</si>
  <si>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</si>
  <si>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</si>
  <si>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</si>
  <si>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</si>
  <si>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</si>
  <si>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</si>
  <si>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</si>
  <si>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</si>
  <si>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</si>
  <si>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</si>
  <si>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</si>
  <si>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</si>
  <si>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</si>
  <si>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</si>
  <si>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</si>
  <si>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</si>
  <si>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</si>
  <si>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</si>
  <si>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</si>
  <si>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</si>
  <si>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</si>
  <si>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</si>
  <si>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</si>
  <si>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</si>
  <si>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</si>
  <si>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</si>
  <si>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</si>
  <si>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</si>
  <si>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</si>
  <si>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</si>
  <si>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</si>
  <si>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</si>
  <si>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</si>
  <si>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</si>
  <si>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</si>
  <si>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</si>
  <si>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</si>
  <si>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</si>
  <si>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</si>
  <si>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</si>
  <si>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</si>
  <si>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</si>
  <si>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</si>
  <si>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</si>
  <si>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</si>
  <si>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</si>
  <si>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</si>
  <si>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</si>
  <si>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</si>
  <si>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</si>
  <si>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</si>
  <si>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</si>
  <si>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</si>
  <si>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</si>
  <si>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</si>
  <si>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</si>
  <si>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</si>
  <si>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</si>
  <si>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</si>
  <si>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</si>
  <si>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</si>
  <si>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</si>
  <si>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</si>
  <si>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</si>
  <si>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</si>
  <si>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</si>
  <si>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</si>
  <si>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</si>
  <si>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</si>
  <si>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</si>
  <si>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</si>
  <si>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</si>
  <si>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</si>
  <si>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</si>
  <si>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</si>
  <si>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</si>
  <si>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</si>
  <si>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</si>
  <si>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</si>
  <si>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</si>
  <si>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</si>
  <si>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</si>
  <si>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</si>
  <si>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</si>
  <si>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</si>
  <si>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</si>
  <si>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</si>
  <si>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</si>
  <si>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</si>
  <si>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</si>
  <si>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</si>
  <si>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</si>
  <si>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</si>
  <si>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</si>
  <si>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</si>
  <si>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</si>
  <si>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</si>
  <si>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</si>
  <si>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</si>
  <si>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</si>
  <si>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</si>
  <si>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</si>
  <si>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</si>
  <si>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</si>
  <si>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</si>
  <si>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</si>
  <si>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</si>
  <si>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</si>
  <si>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</si>
  <si>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</si>
  <si>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</si>
  <si>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</si>
  <si>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</si>
  <si>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</si>
  <si>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</si>
  <si>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</si>
  <si>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</si>
  <si>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</si>
  <si>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</si>
  <si>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</si>
  <si>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</si>
  <si>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</si>
  <si>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</si>
  <si>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</si>
  <si>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</si>
  <si>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</si>
  <si>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</si>
  <si>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</si>
  <si>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</si>
  <si>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</si>
  <si>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</si>
  <si>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</si>
  <si>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</si>
  <si>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</si>
  <si>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</si>
  <si>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</si>
  <si>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</si>
  <si>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</si>
  <si>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</si>
  <si>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</si>
  <si>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</si>
  <si>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</si>
  <si>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</si>
  <si>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</si>
  <si>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</si>
  <si>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</si>
  <si>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</si>
  <si>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</si>
  <si>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</si>
  <si>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</si>
  <si>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</si>
  <si>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</si>
  <si>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</si>
  <si>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</si>
  <si>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</si>
  <si>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</si>
  <si>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</si>
  <si>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</si>
  <si>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</si>
  <si>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</si>
  <si>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</si>
  <si>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</si>
  <si>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</si>
  <si>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</si>
  <si>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</si>
  <si>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</si>
  <si>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</si>
  <si>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</si>
  <si>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</si>
  <si>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</si>
  <si>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</si>
  <si>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</si>
  <si>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</si>
  <si>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</si>
  <si>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</si>
  <si>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</si>
  <si>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</si>
  <si>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</si>
  <si>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</si>
  <si>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</si>
  <si>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</si>
  <si>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</si>
  <si>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</si>
  <si>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</si>
  <si>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</si>
  <si>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</si>
  <si>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</si>
  <si>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</si>
  <si>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</si>
  <si>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</si>
  <si>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</si>
  <si>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</si>
  <si>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</si>
  <si>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</si>
  <si>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</si>
  <si>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</si>
  <si>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</si>
  <si>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</si>
  <si>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</si>
  <si>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</si>
  <si>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</si>
  <si>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</si>
  <si>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</si>
  <si>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</si>
  <si>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</si>
  <si>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</si>
  <si>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</si>
  <si>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</si>
  <si>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</si>
  <si>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</si>
  <si>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</si>
  <si>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</si>
  <si>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</si>
  <si>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</si>
  <si>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</si>
  <si>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</si>
  <si>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</si>
  <si>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</si>
  <si>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</si>
  <si>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</si>
  <si>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</si>
  <si>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</si>
  <si>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</si>
  <si>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</si>
  <si>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</si>
  <si>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</si>
  <si>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</si>
  <si>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</si>
  <si>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</si>
  <si>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</si>
  <si>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</si>
  <si>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</si>
  <si>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</si>
  <si>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</si>
  <si>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</si>
  <si>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</si>
  <si>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</si>
  <si>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</si>
  <si>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</si>
  <si>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</si>
  <si>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</si>
  <si>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</si>
  <si>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</si>
  <si>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</si>
  <si>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</si>
  <si>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</si>
  <si>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</si>
  <si>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</si>
  <si>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</si>
  <si>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</si>
  <si>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</si>
  <si>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</si>
  <si>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</si>
  <si>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</si>
  <si>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</si>
  <si>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</si>
  <si>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</si>
  <si>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</si>
  <si>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</si>
  <si>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</si>
  <si>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</si>
  <si>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</si>
  <si>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</si>
  <si>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</si>
  <si>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</si>
  <si>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</si>
  <si>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</si>
  <si>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</si>
  <si>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</si>
  <si>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</si>
  <si>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</si>
  <si>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</si>
  <si>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</si>
  <si>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</si>
  <si>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</si>
  <si>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</si>
  <si>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</si>
  <si>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</si>
  <si>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</si>
  <si>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</si>
  <si>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</si>
  <si>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</si>
  <si>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</si>
  <si>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</si>
  <si>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</si>
  <si>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</si>
  <si>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</si>
  <si>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</si>
  <si>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</si>
  <si>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</si>
  <si>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</si>
  <si>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</si>
  <si>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</si>
  <si>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</si>
  <si>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</si>
  <si>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</si>
  <si>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</si>
  <si>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</si>
  <si>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</si>
  <si>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</si>
  <si>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</si>
  <si>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</si>
  <si>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</si>
  <si>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</si>
  <si>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</si>
  <si>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</si>
  <si>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</si>
  <si>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</si>
  <si>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</si>
  <si>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</si>
  <si>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</si>
  <si>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</si>
  <si>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</si>
  <si>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</si>
  <si>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</si>
  <si>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</si>
  <si>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</si>
  <si>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</si>
  <si>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</si>
  <si>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</si>
  <si>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</si>
  <si>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</si>
  <si>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</si>
  <si>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</si>
  <si>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</si>
  <si>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</si>
  <si>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</si>
  <si>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</si>
  <si>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</si>
  <si>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</si>
  <si>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</si>
  <si>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</si>
  <si>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</si>
  <si>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</si>
  <si>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</si>
  <si>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</si>
  <si>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</si>
  <si>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</si>
  <si>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</si>
  <si>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</si>
  <si>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</si>
  <si>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</si>
  <si>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</si>
  <si>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</si>
  <si>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</si>
  <si>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</si>
  <si>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</si>
  <si>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</si>
  <si>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</si>
  <si>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</si>
  <si>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</si>
  <si>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</si>
  <si>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</si>
  <si>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</si>
  <si>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</si>
  <si>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</si>
  <si>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</si>
  <si>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</si>
  <si>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</si>
  <si>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</si>
  <si>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</si>
  <si>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</si>
  <si>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</si>
  <si>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</si>
  <si>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</si>
  <si>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</si>
  <si>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</si>
  <si>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</si>
  <si>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</si>
  <si>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</si>
  <si>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</si>
  <si>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</si>
  <si>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</si>
  <si>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</si>
  <si>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</si>
  <si>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</si>
  <si>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</si>
  <si>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</si>
  <si>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</si>
  <si>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</si>
  <si>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</si>
  <si>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</si>
  <si>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</si>
  <si>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</si>
  <si>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</si>
  <si>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</si>
  <si>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</si>
  <si>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</si>
  <si>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</si>
  <si>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</si>
  <si>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</si>
  <si>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</si>
  <si>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</si>
  <si>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</si>
  <si>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</si>
  <si>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</si>
  <si>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</si>
  <si>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</si>
  <si>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</si>
  <si>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</si>
  <si>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</si>
  <si>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</si>
  <si>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</si>
  <si>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</si>
  <si>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</si>
  <si>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</si>
  <si>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</si>
  <si>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</si>
  <si>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</si>
  <si>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</si>
  <si>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</si>
  <si>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</si>
  <si>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</si>
  <si>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</si>
  <si>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</si>
  <si>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</si>
  <si>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</si>
  <si>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</si>
  <si>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</si>
  <si>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</si>
  <si>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</si>
  <si>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</si>
  <si>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</si>
  <si>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</si>
  <si>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</si>
  <si>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</si>
  <si>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</si>
  <si>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</si>
  <si>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</si>
  <si>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</si>
  <si>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</si>
  <si>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</si>
  <si>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</si>
  <si>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</si>
  <si>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</si>
  <si>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</si>
  <si>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</si>
  <si>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</si>
  <si>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</si>
  <si>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</si>
  <si>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</si>
  <si>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</si>
  <si>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</si>
  <si>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</si>
  <si>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</si>
  <si>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</si>
  <si>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</si>
  <si>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</si>
  <si>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</si>
  <si>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</si>
  <si>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</si>
  <si>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</si>
  <si>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</si>
  <si>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</si>
  <si>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</si>
  <si>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</si>
  <si>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</si>
  <si>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</si>
  <si>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</si>
  <si>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</si>
  <si>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</si>
  <si>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</si>
  <si>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</si>
  <si>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</si>
  <si>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</si>
  <si>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</si>
  <si>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</si>
  <si>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</si>
  <si>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</si>
  <si>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</si>
  <si>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</si>
  <si>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</si>
  <si>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</si>
  <si>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</si>
  <si>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</si>
  <si>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</si>
  <si>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</si>
  <si>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</si>
  <si>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</si>
  <si>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</si>
  <si>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</si>
  <si>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</si>
  <si>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</si>
  <si>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</si>
  <si>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</si>
  <si>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</si>
  <si>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</si>
  <si>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</si>
  <si>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</si>
  <si>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</si>
  <si>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</si>
  <si>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</si>
  <si>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</si>
  <si>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</si>
  <si>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</si>
  <si>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</si>
  <si>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</si>
  <si>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</si>
  <si>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</si>
  <si>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</si>
  <si>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</si>
  <si>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</si>
  <si>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</si>
  <si>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</si>
  <si>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</si>
  <si>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</si>
  <si>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</si>
  <si>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</si>
  <si>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</si>
  <si>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</si>
  <si>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</si>
  <si>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</si>
  <si>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</si>
  <si>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</si>
  <si>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</si>
  <si>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</si>
  <si>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</si>
  <si>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</si>
  <si>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</si>
  <si>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</si>
  <si>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</si>
  <si>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</si>
  <si>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</si>
  <si>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</si>
  <si>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</si>
  <si>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</si>
  <si>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</si>
  <si>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</si>
  <si>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</si>
  <si>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</si>
  <si>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</si>
  <si>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</si>
  <si>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</si>
  <si>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</si>
  <si>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</si>
  <si>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</si>
  <si>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</si>
  <si>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</si>
  <si>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</si>
  <si>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</si>
  <si>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</si>
  <si>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</si>
  <si>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</si>
  <si>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</si>
  <si>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</si>
  <si>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</si>
  <si>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</si>
  <si>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</si>
  <si>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</si>
  <si>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</si>
  <si>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</si>
  <si>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</si>
  <si>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</si>
  <si>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</si>
  <si>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</si>
  <si>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</si>
  <si>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</si>
  <si>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</si>
  <si>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</si>
  <si>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</si>
  <si>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</si>
  <si>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</si>
  <si>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</si>
  <si>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</si>
  <si>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</si>
  <si>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</si>
  <si>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</si>
  <si>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</si>
  <si>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</si>
  <si>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</si>
  <si>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</si>
  <si>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</si>
  <si>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</si>
  <si>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</si>
  <si>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</si>
  <si>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</si>
  <si>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</si>
  <si>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</si>
  <si>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</si>
  <si>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</si>
  <si>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</si>
  <si>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</si>
  <si>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</si>
  <si>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</si>
  <si>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</si>
  <si>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</si>
  <si>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</si>
  <si>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</si>
  <si>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</si>
  <si>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</si>
  <si>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</si>
  <si>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</si>
  <si>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</si>
  <si>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</si>
  <si>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</si>
  <si>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</si>
  <si>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</si>
  <si>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</si>
  <si>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</si>
  <si>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</si>
  <si>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</si>
  <si>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</si>
  <si>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</si>
  <si>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</si>
  <si>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</si>
  <si>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</si>
  <si>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</si>
  <si>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</si>
  <si>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</si>
  <si>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</si>
  <si>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</si>
  <si>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</si>
  <si>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</si>
  <si>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</si>
  <si>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</si>
  <si>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</si>
  <si>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</si>
  <si>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</si>
  <si>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</si>
  <si>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</si>
  <si>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</si>
  <si>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</si>
  <si>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</si>
  <si>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</si>
  <si>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</si>
  <si>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</si>
  <si>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</si>
  <si>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</si>
  <si>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</si>
  <si>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</si>
  <si>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</si>
  <si>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</si>
  <si>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</si>
  <si>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</si>
  <si>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</si>
  <si>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</si>
  <si>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</si>
  <si>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</si>
  <si>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</si>
  <si>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</si>
  <si>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</si>
  <si>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</si>
  <si>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</si>
  <si>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</si>
  <si>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</si>
  <si>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</si>
  <si>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</si>
  <si>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</si>
  <si>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</si>
  <si>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</si>
  <si>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</si>
  <si>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</si>
  <si>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</si>
  <si>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</si>
  <si>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</si>
  <si>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</si>
  <si>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</si>
  <si>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</si>
  <si>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</si>
  <si>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</si>
  <si>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</si>
  <si>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</si>
  <si>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</si>
  <si>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</si>
  <si>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</si>
  <si>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</si>
  <si>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</si>
  <si>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</si>
  <si>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</si>
  <si>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</si>
  <si>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</si>
  <si>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</si>
  <si>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</si>
  <si>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</si>
  <si>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</si>
  <si>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</si>
  <si>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</si>
  <si>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</si>
  <si>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</si>
  <si>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</si>
  <si>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</si>
  <si>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</si>
  <si>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</si>
  <si>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</si>
  <si>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</si>
  <si>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</si>
  <si>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</si>
  <si>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</si>
  <si>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</si>
  <si>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</si>
  <si>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</si>
  <si>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</si>
  <si>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</si>
  <si>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</si>
  <si>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</si>
  <si>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</si>
  <si>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</si>
  <si>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</si>
  <si>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</si>
  <si>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</si>
  <si>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</si>
  <si>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</si>
  <si>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</si>
  <si>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</si>
  <si>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</si>
  <si>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</si>
  <si>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</si>
  <si>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</si>
  <si>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</si>
  <si>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</si>
  <si>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</si>
  <si>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</si>
  <si>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</si>
  <si>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</si>
  <si>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</si>
  <si>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</si>
  <si>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</si>
  <si>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</si>
  <si>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</si>
  <si>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</si>
  <si>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</si>
  <si>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</si>
  <si>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</si>
  <si>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</si>
  <si>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</si>
  <si>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</si>
  <si>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</si>
  <si>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</si>
  <si>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</si>
  <si>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</si>
  <si>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</si>
  <si>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</si>
  <si>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</si>
  <si>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</si>
  <si>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</si>
  <si>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</si>
  <si>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</si>
  <si>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</si>
  <si>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</si>
  <si>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</si>
  <si>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</si>
  <si>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</si>
  <si>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</si>
  <si>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</si>
  <si>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</si>
  <si>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</si>
  <si>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</si>
  <si>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</si>
  <si>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</si>
  <si>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</si>
  <si>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</si>
  <si>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</si>
  <si>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</si>
  <si>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</si>
  <si>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</si>
  <si>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</si>
  <si>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</si>
  <si>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</si>
  <si>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</si>
  <si>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</si>
  <si>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</si>
  <si>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</si>
  <si>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</si>
  <si>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</si>
  <si>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</si>
  <si>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</si>
  <si>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</si>
  <si>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</si>
  <si>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</si>
  <si>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</si>
  <si>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</si>
  <si>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</si>
  <si>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</si>
  <si>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</si>
  <si>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</si>
  <si>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</si>
  <si>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</si>
  <si>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</si>
  <si>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</si>
  <si>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</si>
  <si>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</si>
  <si>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</si>
  <si>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</si>
  <si>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</si>
  <si>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</si>
  <si>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</si>
  <si>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</si>
  <si>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</si>
  <si>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</si>
  <si>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</si>
  <si>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</si>
  <si>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</si>
  <si>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</si>
  <si>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</si>
  <si>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</si>
  <si>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</si>
  <si>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</si>
  <si>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</si>
  <si>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</si>
  <si>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</si>
  <si>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</si>
  <si>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</si>
  <si>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</si>
  <si>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</si>
  <si>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</si>
  <si>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</si>
  <si>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</si>
  <si>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</si>
  <si>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</si>
  <si>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</si>
  <si>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</si>
  <si>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</si>
  <si>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</si>
  <si>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</si>
  <si>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</si>
  <si>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</si>
  <si>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</si>
  <si>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</si>
  <si>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</si>
  <si>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</si>
  <si>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</si>
  <si>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</si>
  <si>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</si>
  <si>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</si>
  <si>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</si>
  <si>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</si>
  <si>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</si>
  <si>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</si>
  <si>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</si>
  <si>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</si>
  <si>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</si>
  <si>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</si>
  <si>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</si>
  <si>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</si>
  <si>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</si>
  <si>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</si>
  <si>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</si>
  <si>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</si>
  <si>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</si>
  <si>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</si>
  <si>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</si>
  <si>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</si>
  <si>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</si>
  <si>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</si>
  <si>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</si>
  <si>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</si>
  <si>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</si>
  <si>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</si>
  <si>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</si>
  <si>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</si>
  <si>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</si>
  <si>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</si>
  <si>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</si>
  <si>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</si>
  <si>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</si>
  <si>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</si>
  <si>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</si>
  <si>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</si>
  <si>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</si>
  <si>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</si>
  <si>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</si>
  <si>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</si>
  <si>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</si>
  <si>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</si>
  <si>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</si>
  <si>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</si>
  <si>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</si>
  <si>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</si>
  <si>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</si>
  <si>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</si>
  <si>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</si>
  <si>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</si>
  <si>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</si>
  <si>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</si>
  <si>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</si>
  <si>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</si>
  <si>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</si>
  <si>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</si>
  <si>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</si>
  <si>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</si>
  <si>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</si>
  <si>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</si>
  <si>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</si>
  <si>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</si>
  <si>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</si>
  <si>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</si>
  <si>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</si>
  <si>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</si>
  <si>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</si>
  <si>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</si>
  <si>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</si>
  <si>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</si>
  <si>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</si>
  <si>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</si>
  <si>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</si>
  <si>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</si>
  <si>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</si>
  <si>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</si>
  <si>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</si>
  <si>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</si>
  <si>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</si>
  <si>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</si>
  <si>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</si>
  <si>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</si>
  <si>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</si>
  <si>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</si>
  <si>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</si>
  <si>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</si>
  <si>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</si>
  <si>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</si>
  <si>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</si>
  <si>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</si>
  <si>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</si>
  <si>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</si>
  <si>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</si>
  <si>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</si>
  <si>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</si>
  <si>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</si>
  <si>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</si>
  <si>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</si>
  <si>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</si>
  <si>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</si>
  <si>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</si>
  <si>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</si>
  <si>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</si>
  <si>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</si>
  <si>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</si>
  <si>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</si>
  <si>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</si>
  <si>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</si>
  <si>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</si>
  <si>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</si>
  <si>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</si>
  <si>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</si>
  <si>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</si>
  <si>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</si>
  <si>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</si>
  <si>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</si>
  <si>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</si>
  <si>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</si>
  <si>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</si>
  <si>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</si>
  <si>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</si>
  <si>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</si>
  <si>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</si>
  <si>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</si>
  <si>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</si>
  <si>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</si>
  <si>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</si>
  <si>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</si>
  <si>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</si>
  <si>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</si>
  <si>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</si>
  <si>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</si>
  <si>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</si>
  <si>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</si>
  <si>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</si>
  <si>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</si>
  <si>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</si>
  <si>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</si>
  <si>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</si>
  <si>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</si>
  <si>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</si>
  <si>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</si>
  <si>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</si>
  <si>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</si>
  <si>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</si>
  <si>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</si>
  <si>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</si>
  <si>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</si>
  <si>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</si>
  <si>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</si>
  <si>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</si>
  <si>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</si>
  <si>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</si>
  <si>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</si>
  <si>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</si>
  <si>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</si>
  <si>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</si>
  <si>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</si>
  <si>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</si>
  <si>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</si>
  <si>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</si>
  <si>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</si>
  <si>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</si>
  <si>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</si>
  <si>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</si>
  <si>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</si>
  <si>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</si>
  <si>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</si>
  <si>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</si>
  <si>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</si>
  <si>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</si>
  <si>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</si>
  <si>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</si>
  <si>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</si>
  <si>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</si>
  <si>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</si>
  <si>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</si>
  <si>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</si>
  <si>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</si>
  <si>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</si>
  <si>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</si>
  <si>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</si>
  <si>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</si>
  <si>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</si>
  <si>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</si>
  <si>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</si>
  <si>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</si>
  <si>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</si>
  <si>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</si>
  <si>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</si>
  <si>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</si>
  <si>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</si>
  <si>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</si>
  <si>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</si>
  <si>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</si>
  <si>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</si>
  <si>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</si>
  <si>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</si>
  <si>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</si>
  <si>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</si>
  <si>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</si>
  <si>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</si>
  <si>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</si>
  <si>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</si>
  <si>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</si>
  <si>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</si>
  <si>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</si>
  <si>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</si>
  <si>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</si>
  <si>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</si>
  <si>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</si>
  <si>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</si>
  <si>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</si>
  <si>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</si>
  <si>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</si>
  <si>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</si>
  <si>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</si>
  <si>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</si>
  <si>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</si>
  <si>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</si>
  <si>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</si>
  <si>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</si>
  <si>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</si>
  <si>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</si>
  <si>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</si>
  <si>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</si>
  <si>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</si>
  <si>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</si>
  <si>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</si>
  <si>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</si>
  <si>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</si>
  <si>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</si>
  <si>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</si>
  <si>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</si>
  <si>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</si>
  <si>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</si>
  <si>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</si>
  <si>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</si>
  <si>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</si>
  <si>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</si>
  <si>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</si>
  <si>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</si>
  <si>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</si>
  <si>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</si>
  <si>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</si>
  <si>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</si>
  <si>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</si>
  <si>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</si>
  <si>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</si>
  <si>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</si>
  <si>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</si>
  <si>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</si>
  <si>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</si>
  <si>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</si>
  <si>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</si>
  <si>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</si>
  <si>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</si>
  <si>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</si>
  <si>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</si>
  <si>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</si>
  <si>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</si>
  <si>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</si>
  <si>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</si>
  <si>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</si>
  <si>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</si>
  <si>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</si>
  <si>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</si>
  <si>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</si>
  <si>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</si>
  <si>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</si>
  <si>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</si>
  <si>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</si>
  <si>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</si>
  <si>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</si>
  <si>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</si>
  <si>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</si>
  <si>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</si>
  <si>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</si>
  <si>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</si>
  <si>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</si>
  <si>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</si>
  <si>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</si>
  <si>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</si>
  <si>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</si>
  <si>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</si>
  <si>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</si>
  <si>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</si>
  <si>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</si>
  <si>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</si>
  <si>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</si>
  <si>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</si>
  <si>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</si>
  <si>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</si>
  <si>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</si>
  <si>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</si>
  <si>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</si>
  <si>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</si>
  <si>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</si>
  <si>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</si>
  <si>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</si>
  <si>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</si>
  <si>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</si>
  <si>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</si>
  <si>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</si>
  <si>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</si>
  <si>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</si>
  <si>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</si>
  <si>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</si>
  <si>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</si>
  <si>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</si>
  <si>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</si>
  <si>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</si>
  <si>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</si>
  <si>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</si>
  <si>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</si>
  <si>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</si>
  <si>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</si>
  <si>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</si>
  <si>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</si>
  <si>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</si>
  <si>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</si>
  <si>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</si>
  <si>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</si>
  <si>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</si>
  <si>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</si>
  <si>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</si>
  <si>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</si>
  <si>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</si>
  <si>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</si>
  <si>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</si>
  <si>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</si>
  <si>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</si>
  <si>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</si>
  <si>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</si>
  <si>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</si>
  <si>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</si>
  <si>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</si>
  <si>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</si>
  <si>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</si>
  <si>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</si>
  <si>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</si>
  <si>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</si>
  <si>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</si>
  <si>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</si>
  <si>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</si>
  <si>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</si>
  <si>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</si>
  <si>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</si>
  <si>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</si>
  <si>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</si>
  <si>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</si>
  <si>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</si>
  <si>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</si>
  <si>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</si>
  <si>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</si>
  <si>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</si>
  <si>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</si>
  <si>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</si>
  <si>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</si>
  <si>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</si>
  <si>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</si>
  <si>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</si>
  <si>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</si>
  <si>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</si>
  <si>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</si>
  <si>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</si>
  <si>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</si>
  <si>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</si>
  <si>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</si>
  <si>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</si>
  <si>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</si>
  <si>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</si>
  <si>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</si>
  <si>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</si>
  <si>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</si>
  <si>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</si>
  <si>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</si>
  <si>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</si>
  <si>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</si>
  <si>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</si>
  <si>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</si>
  <si>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</si>
  <si>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</si>
  <si>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</si>
  <si>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</si>
  <si>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</si>
  <si>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</si>
  <si>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</si>
  <si>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</si>
  <si>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</si>
  <si>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</si>
  <si>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</si>
  <si>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</si>
  <si>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</si>
  <si>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</si>
  <si>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</si>
  <si>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</si>
  <si>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</si>
  <si>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</si>
  <si>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</si>
  <si>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</si>
  <si>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</si>
  <si>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</si>
  <si>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</si>
  <si>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</si>
  <si>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</si>
  <si>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</si>
  <si>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</si>
  <si>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</si>
  <si>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</si>
  <si>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</si>
  <si>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</si>
  <si>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</si>
  <si>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</si>
  <si>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</si>
  <si>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</si>
  <si>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</si>
  <si>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</si>
  <si>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</si>
  <si>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</si>
  <si>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</si>
  <si>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</si>
  <si>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</si>
  <si>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</si>
  <si>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</si>
  <si>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</si>
  <si>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</si>
  <si>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</si>
  <si>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</si>
  <si>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</si>
  <si>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</si>
  <si>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</si>
  <si>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</si>
  <si>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</si>
  <si>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</si>
  <si>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</si>
  <si>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</si>
  <si>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</si>
  <si>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</si>
  <si>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</si>
  <si>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</si>
  <si>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</si>
  <si>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</si>
  <si>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</si>
  <si>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</si>
  <si>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</si>
  <si>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</si>
  <si>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</si>
  <si>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</si>
  <si>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</si>
  <si>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</si>
  <si>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</si>
  <si>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</si>
  <si>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</si>
  <si>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</si>
  <si>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</si>
  <si>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</si>
  <si>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</si>
  <si>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</si>
  <si>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</si>
  <si>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</si>
  <si>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</si>
  <si>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</si>
  <si>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</si>
  <si>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</si>
  <si>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</si>
  <si>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</si>
  <si>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</si>
  <si>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</si>
  <si>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</si>
  <si>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</si>
  <si>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</si>
  <si>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</si>
  <si>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</si>
  <si>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</si>
  <si>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</si>
  <si>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</si>
  <si>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</si>
  <si>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</si>
  <si>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</si>
  <si>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</si>
  <si>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</si>
  <si>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</si>
  <si>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</si>
  <si>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</si>
  <si>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</si>
  <si>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</si>
  <si>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</si>
  <si>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</si>
  <si>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</si>
  <si>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</si>
  <si>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</si>
  <si>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</si>
  <si>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</si>
  <si>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</si>
  <si>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</si>
  <si>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</si>
  <si>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</si>
  <si>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</si>
  <si>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</si>
  <si>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</si>
  <si>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</si>
  <si>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</si>
  <si>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</si>
  <si>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</si>
  <si>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</si>
  <si>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</si>
  <si>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</si>
  <si>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</si>
  <si>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</si>
  <si>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</si>
  <si>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</si>
  <si>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</si>
  <si>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</si>
  <si>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</si>
  <si>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</si>
  <si>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</si>
  <si>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</si>
  <si>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</si>
  <si>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</si>
  <si>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</si>
  <si>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</si>
  <si>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</si>
  <si>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</si>
  <si>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</si>
  <si>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</si>
  <si>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</si>
  <si>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</si>
  <si>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</si>
  <si>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</si>
  <si>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</si>
  <si>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</si>
  <si>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</si>
  <si>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</si>
  <si>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</si>
  <si>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</si>
  <si>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</si>
  <si>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</si>
  <si>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</si>
  <si>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</si>
  <si>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</si>
  <si>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</si>
  <si>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</si>
  <si>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</si>
  <si>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</si>
  <si>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</si>
  <si>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</si>
  <si>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</si>
  <si>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</si>
  <si>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</si>
  <si>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</si>
  <si>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</si>
  <si>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</si>
  <si>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</si>
  <si>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</si>
  <si>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</si>
  <si>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</si>
  <si>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</si>
  <si>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</si>
  <si>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</si>
  <si>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</si>
  <si>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</si>
  <si>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</si>
  <si>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</si>
  <si>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</si>
  <si>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</si>
  <si>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</si>
  <si>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</si>
  <si>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</si>
  <si>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</si>
  <si>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</si>
  <si>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</si>
  <si>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</si>
  <si>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</si>
  <si>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</si>
  <si>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</si>
  <si>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</si>
  <si>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</si>
  <si>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</si>
  <si>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</si>
  <si>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</si>
  <si>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</si>
  <si>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</si>
  <si>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</si>
  <si>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</si>
  <si>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</si>
  <si>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</si>
  <si>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</si>
  <si>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</si>
  <si>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</si>
  <si>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</si>
  <si>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</si>
  <si>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</si>
  <si>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</si>
  <si>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</si>
  <si>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</si>
  <si>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</si>
  <si>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</si>
  <si>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</si>
  <si>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</si>
  <si>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</si>
  <si>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</si>
  <si>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</si>
  <si>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</si>
  <si>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</si>
  <si>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</si>
  <si>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</si>
  <si>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</si>
  <si>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</si>
  <si>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</si>
  <si>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</si>
  <si>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</si>
  <si>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</si>
  <si>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</si>
  <si>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</si>
  <si>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</si>
  <si>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</si>
  <si>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</si>
  <si>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</si>
  <si>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</si>
  <si>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</si>
  <si>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</si>
  <si>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</si>
  <si>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</si>
  <si>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</si>
  <si>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</si>
  <si>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</si>
  <si>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</si>
  <si>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</si>
  <si>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</si>
  <si>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</si>
  <si>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</si>
  <si>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</si>
  <si>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</si>
  <si>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</si>
  <si>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</si>
  <si>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</si>
  <si>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</si>
  <si>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</si>
  <si>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</si>
  <si>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</si>
  <si>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</si>
  <si>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</si>
  <si>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</si>
  <si>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</si>
  <si>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</si>
  <si>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</si>
  <si>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</si>
  <si>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</si>
  <si>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</si>
  <si>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</si>
  <si>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</si>
  <si>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</si>
  <si>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</si>
  <si>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</si>
  <si>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</si>
  <si>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</si>
  <si>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</si>
  <si>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</si>
  <si>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</si>
  <si>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</si>
  <si>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</si>
  <si>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</si>
  <si>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</si>
  <si>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</si>
  <si>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</si>
  <si>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</si>
  <si>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</si>
  <si>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</si>
  <si>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</si>
  <si>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</si>
  <si>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</si>
  <si>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</si>
  <si>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</si>
  <si>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</si>
  <si>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</si>
  <si>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</si>
  <si>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</si>
  <si>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</si>
  <si>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</si>
  <si>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</si>
  <si>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</si>
  <si>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</si>
  <si>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</si>
  <si>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</si>
  <si>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</si>
  <si>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</si>
  <si>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</si>
  <si>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</si>
  <si>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</si>
  <si>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</si>
  <si>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</si>
  <si>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</si>
  <si>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</si>
  <si>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</si>
  <si>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</si>
  <si>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</si>
  <si>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</si>
  <si>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</si>
  <si>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</si>
  <si>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</si>
  <si>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</si>
  <si>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</si>
  <si>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</si>
  <si>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</si>
  <si>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</si>
  <si>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</si>
  <si>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</si>
  <si>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</si>
  <si>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</si>
  <si>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</si>
  <si>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</si>
  <si>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</si>
  <si>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</si>
  <si>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</si>
  <si>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</si>
  <si>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</si>
  <si>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</si>
  <si>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</si>
  <si>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</si>
  <si>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</si>
  <si>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</si>
  <si>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</si>
  <si>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</si>
  <si>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</si>
  <si>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</si>
  <si>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</si>
  <si>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</si>
  <si>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</si>
  <si>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</si>
  <si>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</si>
  <si>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</si>
  <si>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</si>
  <si>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</si>
  <si>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</si>
  <si>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</si>
  <si>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</si>
  <si>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</si>
  <si>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</si>
  <si>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</si>
  <si>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</si>
  <si>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</si>
  <si>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</si>
  <si>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</si>
  <si>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</si>
  <si>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</si>
  <si>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</si>
  <si>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</si>
  <si>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</si>
  <si>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</si>
  <si>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</si>
  <si>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</si>
  <si>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</si>
  <si>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</si>
  <si>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</si>
  <si>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</si>
  <si>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</si>
  <si>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</si>
  <si>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</si>
  <si>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</si>
  <si>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</si>
  <si>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</si>
  <si>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</si>
  <si>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</si>
  <si>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</si>
  <si>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</si>
  <si>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</si>
  <si>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</si>
  <si>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</si>
  <si>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</si>
  <si>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</si>
  <si>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</si>
  <si>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</si>
  <si>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</si>
  <si>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</si>
  <si>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</si>
  <si>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</si>
  <si>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</si>
  <si>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</si>
  <si>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</si>
  <si>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</si>
  <si>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</si>
  <si>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</si>
  <si>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</si>
  <si>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</si>
  <si>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</si>
  <si>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</si>
  <si>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</si>
  <si>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</si>
  <si>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</si>
  <si>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</si>
  <si>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</si>
  <si>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</si>
  <si>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</si>
  <si>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</si>
  <si>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</si>
  <si>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</si>
  <si>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</si>
  <si>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</si>
  <si>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</si>
  <si>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</si>
  <si>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</si>
  <si>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</si>
  <si>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</si>
  <si>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</si>
  <si>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</si>
  <si>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</si>
  <si>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</si>
  <si>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</si>
  <si>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</si>
  <si>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</si>
  <si>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</si>
  <si>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</si>
  <si>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</si>
  <si>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</si>
  <si>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</si>
  <si>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</si>
  <si>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</si>
  <si>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</si>
  <si>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</si>
  <si>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</si>
  <si>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</si>
  <si>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</si>
  <si>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</si>
  <si>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</si>
  <si>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</si>
  <si>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</si>
  <si>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</si>
  <si>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</si>
  <si>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</si>
  <si>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</si>
  <si>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</si>
  <si>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</si>
  <si>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</si>
  <si>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</si>
  <si>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</si>
  <si>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</si>
  <si>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</si>
  <si>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</si>
  <si>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</si>
  <si>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</si>
  <si>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</si>
  <si>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</si>
  <si>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</si>
  <si>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</si>
  <si>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</si>
  <si>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</si>
  <si>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</si>
  <si>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</si>
  <si>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</si>
  <si>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</si>
  <si>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</si>
  <si>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</si>
  <si>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</si>
  <si>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</si>
  <si>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</si>
  <si>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</si>
  <si>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</si>
  <si>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</si>
  <si>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</si>
  <si>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</si>
  <si>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</si>
  <si>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</si>
  <si>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</si>
  <si>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</si>
  <si>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</si>
  <si>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</si>
  <si>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</si>
  <si>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</si>
  <si>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</si>
  <si>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</si>
  <si>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</si>
  <si>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</si>
  <si>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</si>
  <si>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</si>
  <si>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</si>
  <si>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</si>
  <si>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</si>
  <si>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</si>
  <si>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</si>
  <si>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</si>
  <si>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</si>
  <si>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</si>
  <si>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</si>
  <si>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</si>
  <si>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</si>
  <si>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</si>
  <si>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</si>
  <si>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</si>
  <si>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</si>
  <si>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</si>
  <si>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</si>
  <si>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</si>
  <si>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</si>
  <si>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</si>
  <si>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</si>
  <si>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</si>
  <si>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</si>
  <si>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</si>
  <si>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</si>
  <si>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</si>
  <si>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</si>
  <si>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</si>
  <si>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</si>
  <si>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</si>
  <si>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</si>
  <si>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</si>
  <si>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</si>
  <si>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</si>
  <si>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</si>
  <si>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</si>
  <si>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</si>
  <si>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</si>
  <si>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</si>
  <si>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</si>
  <si>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</si>
  <si>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</si>
  <si>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</si>
  <si>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</si>
  <si>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</si>
  <si>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</si>
  <si>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</si>
  <si>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</si>
  <si>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</si>
  <si>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</si>
  <si>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</si>
  <si>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</si>
  <si>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</si>
  <si>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</si>
  <si>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</si>
  <si>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</si>
  <si>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</si>
  <si>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</si>
  <si>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</si>
  <si>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</si>
  <si>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</si>
  <si>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</si>
  <si>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</si>
  <si>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</si>
  <si>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</si>
  <si>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</si>
  <si>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</si>
  <si>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</si>
  <si>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</si>
  <si>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</si>
  <si>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</si>
  <si>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</si>
  <si>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</si>
  <si>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</si>
  <si>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</si>
  <si>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</si>
  <si>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</si>
  <si>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</si>
  <si>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</si>
  <si>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</si>
  <si>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</si>
  <si>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</si>
  <si>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</si>
  <si>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</si>
  <si>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</si>
  <si>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</si>
  <si>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</si>
  <si>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</si>
  <si>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</si>
  <si>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</si>
  <si>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</si>
  <si>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</si>
  <si>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</si>
  <si>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</si>
  <si>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</si>
  <si>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</si>
  <si>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</si>
  <si>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</si>
  <si>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</si>
  <si>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</si>
  <si>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</si>
  <si>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</si>
  <si>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</si>
  <si>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</si>
  <si>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</si>
  <si>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</si>
  <si>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</si>
  <si>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</si>
  <si>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</si>
  <si>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</si>
  <si>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</si>
  <si>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</si>
  <si>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</si>
  <si>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</si>
  <si>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</si>
  <si>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</si>
  <si>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</si>
  <si>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</si>
  <si>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</si>
  <si>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</si>
  <si>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</si>
  <si>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</si>
  <si>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</si>
  <si>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</si>
  <si>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</si>
  <si>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</si>
  <si>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</si>
  <si>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</si>
  <si>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</si>
  <si>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</si>
  <si>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</si>
  <si>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</si>
  <si>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</si>
  <si>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</si>
  <si>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</si>
  <si>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</si>
  <si>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</si>
  <si>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</si>
  <si>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</si>
  <si>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</si>
  <si>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</si>
  <si>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</si>
  <si>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</si>
  <si>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</si>
  <si>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</si>
  <si>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</si>
  <si>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</si>
  <si>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</si>
  <si>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</si>
  <si>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</si>
  <si>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</si>
  <si>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</si>
  <si>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</si>
  <si>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</si>
  <si>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</si>
  <si>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</si>
  <si>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</si>
  <si>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</si>
  <si>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</si>
  <si>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</si>
  <si>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</si>
  <si>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</si>
  <si>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</si>
  <si>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</si>
  <si>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</si>
  <si>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</si>
  <si>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</si>
  <si>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</si>
  <si>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</si>
  <si>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</si>
  <si>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</si>
  <si>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</si>
  <si>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</si>
  <si>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</si>
  <si>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</si>
  <si>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</si>
  <si>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</si>
  <si>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</si>
  <si>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</si>
  <si>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</si>
  <si>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</si>
  <si>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</si>
  <si>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</si>
  <si>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</si>
  <si>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</si>
  <si>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</si>
  <si>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</si>
  <si>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</si>
  <si>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</si>
  <si>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</si>
  <si>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</si>
  <si>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</si>
  <si>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</si>
  <si>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</si>
  <si>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</si>
  <si>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</si>
  <si>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</si>
  <si>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</si>
  <si>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</si>
  <si>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</si>
  <si>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</si>
  <si>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</si>
  <si>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</si>
  <si>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</si>
  <si>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</si>
  <si>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</si>
  <si>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</si>
  <si>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</si>
  <si>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</si>
  <si>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</si>
  <si>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</si>
  <si>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</si>
  <si>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</si>
  <si>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</si>
  <si>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</si>
  <si>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</si>
  <si>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</si>
  <si>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</si>
  <si>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</si>
  <si>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</si>
  <si>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</si>
  <si>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</si>
  <si>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</si>
  <si>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</si>
  <si>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</si>
  <si>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</si>
  <si>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</si>
  <si>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</si>
  <si>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</si>
  <si>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</si>
  <si>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</si>
  <si>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</si>
  <si>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</si>
  <si>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</si>
  <si>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</si>
  <si>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</si>
  <si>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</si>
  <si>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</si>
  <si>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</si>
  <si>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</si>
  <si>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</si>
  <si>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</si>
  <si>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</si>
  <si>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</si>
  <si>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</si>
  <si>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</si>
  <si>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</si>
  <si>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</si>
  <si>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</si>
  <si>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</si>
  <si>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</si>
  <si>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</si>
  <si>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</si>
  <si>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</si>
  <si>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</si>
  <si>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</si>
  <si>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</si>
  <si>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</si>
  <si>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</si>
  <si>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</si>
  <si>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</si>
  <si>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</si>
  <si>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</si>
  <si>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</si>
  <si>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</si>
  <si>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</si>
  <si>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</si>
  <si>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</si>
  <si>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</si>
  <si>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</si>
  <si>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</si>
  <si>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</si>
  <si>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</si>
  <si>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</si>
  <si>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</si>
  <si>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</si>
  <si>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</si>
  <si>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</si>
  <si>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</si>
  <si>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</si>
  <si>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</si>
  <si>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</si>
  <si>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</si>
  <si>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</si>
  <si>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</si>
  <si>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</si>
  <si>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</si>
  <si>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</si>
  <si>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</si>
  <si>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</si>
  <si>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</si>
  <si>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</si>
  <si>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</si>
  <si>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</si>
  <si>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</si>
  <si>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</si>
  <si>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</si>
  <si>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</si>
  <si>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</si>
  <si>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</si>
  <si>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</si>
  <si>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</si>
  <si>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</si>
  <si>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</si>
  <si>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</si>
  <si>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</si>
  <si>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</si>
  <si>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</si>
  <si>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</si>
  <si>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</si>
  <si>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</si>
  <si>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</si>
  <si>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</si>
  <si>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</si>
  <si>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</si>
  <si>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</si>
  <si>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</si>
  <si>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</si>
  <si>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</si>
  <si>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</si>
  <si>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</si>
  <si>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</si>
  <si>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</si>
  <si>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</si>
  <si>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</si>
  <si>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</si>
  <si>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</si>
  <si>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</si>
  <si>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</si>
  <si>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</si>
  <si>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</si>
  <si>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</si>
  <si>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</si>
  <si>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</si>
  <si>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</si>
  <si>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</si>
  <si>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</si>
  <si>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</si>
  <si>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</si>
  <si>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</si>
  <si>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</si>
  <si>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</si>
  <si>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</si>
  <si>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</si>
  <si>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</si>
  <si>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</si>
  <si>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</si>
  <si>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</si>
  <si>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</si>
  <si>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</si>
  <si>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</si>
  <si>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</si>
  <si>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</si>
  <si>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</si>
  <si>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</si>
  <si>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</si>
  <si>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</si>
  <si>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</si>
  <si>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</si>
  <si>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</si>
  <si>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</si>
  <si>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</si>
  <si>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</si>
  <si>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</si>
  <si>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</si>
  <si>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</si>
  <si>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</si>
  <si>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</si>
  <si>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</si>
  <si>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</si>
  <si>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</si>
  <si>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</si>
  <si>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</si>
  <si>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</si>
  <si>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</si>
  <si>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</si>
  <si>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</si>
  <si>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</si>
  <si>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</si>
  <si>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</si>
  <si>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</si>
  <si>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</si>
  <si>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</si>
  <si>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</si>
  <si>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</si>
  <si>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</si>
  <si>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</si>
  <si>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</si>
  <si>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</si>
  <si>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</si>
  <si>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</si>
  <si>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</si>
  <si>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</si>
  <si>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</si>
  <si>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</si>
  <si>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</si>
  <si>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</si>
  <si>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</si>
  <si>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</si>
  <si>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</si>
  <si>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</si>
  <si>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</si>
  <si>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</si>
  <si>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</si>
  <si>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</si>
  <si>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</si>
  <si>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</si>
  <si>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</si>
  <si>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</si>
  <si>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</si>
  <si>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</si>
  <si>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</si>
  <si>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</si>
  <si>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</si>
  <si>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</si>
  <si>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</si>
  <si>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</si>
  <si>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</si>
  <si>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</si>
  <si>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</si>
  <si>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</si>
  <si>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</si>
  <si>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</si>
  <si>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</si>
  <si>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</si>
  <si>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</si>
  <si>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</si>
  <si>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</si>
  <si>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</si>
  <si>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</si>
  <si>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</si>
  <si>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</si>
  <si>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</si>
  <si>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</si>
  <si>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</si>
  <si>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</si>
  <si>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</si>
  <si>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</si>
  <si>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</si>
  <si>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</si>
  <si>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</si>
  <si>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</si>
  <si>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</si>
  <si>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</si>
  <si>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</si>
  <si>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</si>
  <si>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</si>
  <si>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</si>
  <si>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</si>
  <si>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</si>
  <si>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</si>
  <si>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</si>
  <si>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</si>
  <si>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</si>
  <si>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</si>
  <si>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</si>
  <si>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</si>
  <si>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</si>
  <si>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</si>
  <si>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</si>
  <si>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</si>
  <si>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</si>
  <si>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</si>
  <si>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</si>
  <si>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</si>
  <si>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</si>
  <si>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</si>
  <si>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</si>
  <si>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</si>
  <si>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</si>
  <si>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</si>
  <si>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</si>
  <si>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</si>
  <si>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</si>
  <si>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</si>
  <si>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</si>
  <si>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</si>
  <si>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</si>
  <si>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</si>
  <si>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</si>
  <si>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</si>
  <si>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</si>
  <si>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</si>
  <si>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</si>
  <si>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</si>
  <si>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</si>
  <si>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</si>
  <si>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</si>
  <si>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</si>
  <si>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</si>
  <si>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</si>
  <si>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</si>
  <si>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</si>
  <si>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</si>
  <si>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</si>
  <si>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</si>
  <si>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</si>
  <si>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</si>
  <si>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</si>
  <si>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</si>
  <si>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</si>
  <si>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</si>
  <si>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</si>
  <si>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</si>
  <si>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</si>
  <si>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</si>
  <si>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</si>
  <si>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</si>
  <si>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</si>
  <si>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</si>
  <si>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</si>
  <si>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</si>
  <si>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</si>
  <si>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</si>
  <si>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</si>
  <si>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</si>
  <si>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</si>
  <si>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</si>
  <si>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</si>
  <si>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</si>
  <si>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</si>
  <si>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</si>
  <si>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</si>
  <si>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</si>
  <si>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</si>
  <si>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</si>
  <si>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</si>
  <si>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</si>
  <si>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</si>
  <si>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</si>
  <si>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</si>
  <si>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</si>
  <si>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</si>
  <si>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</si>
  <si>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</si>
  <si>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</si>
  <si>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</si>
  <si>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</si>
  <si>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</si>
  <si>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</si>
  <si>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</si>
  <si>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</si>
  <si>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</si>
  <si>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</si>
  <si>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</si>
  <si>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</si>
  <si>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</si>
  <si>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</si>
  <si>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</si>
  <si>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</si>
  <si>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</si>
  <si>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</si>
  <si>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</si>
  <si>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</si>
  <si>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</si>
  <si>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</si>
  <si>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</si>
  <si>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</si>
  <si>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</si>
  <si>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</si>
  <si>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</si>
  <si>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</si>
  <si>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</si>
  <si>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</si>
  <si>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</si>
  <si>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</si>
  <si>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</si>
  <si>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</si>
  <si>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</si>
  <si>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</si>
  <si>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</si>
  <si>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</si>
  <si>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</si>
  <si>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</si>
  <si>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</si>
  <si>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</si>
  <si>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</si>
  <si>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</si>
  <si>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</si>
  <si>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</si>
  <si>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</si>
  <si>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</si>
  <si>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</si>
  <si>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</si>
  <si>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</si>
  <si>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</si>
  <si>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</si>
  <si>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</si>
  <si>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</si>
  <si>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</si>
  <si>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</si>
  <si>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</si>
  <si>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</si>
  <si>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</si>
  <si>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</si>
  <si>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</si>
  <si>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</si>
  <si>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</si>
  <si>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</si>
  <si>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</si>
  <si>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</si>
  <si>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</si>
  <si>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</si>
  <si>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</si>
  <si>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</si>
  <si>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</si>
  <si>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</si>
  <si>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</si>
  <si>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</si>
  <si>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</si>
  <si>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</si>
  <si>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</si>
  <si>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</si>
  <si>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</si>
  <si>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</si>
  <si>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</si>
  <si>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</si>
  <si>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</si>
  <si>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</si>
  <si>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</si>
  <si>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</si>
  <si>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</si>
  <si>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</si>
  <si>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</si>
  <si>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</si>
  <si>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</si>
  <si>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</si>
  <si>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</si>
  <si>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</si>
  <si>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</si>
  <si>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</si>
  <si>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</si>
  <si>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</si>
  <si>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</si>
  <si>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</si>
  <si>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</si>
  <si>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</si>
  <si>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</si>
  <si>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</si>
  <si>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</si>
  <si>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</si>
  <si>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</si>
  <si>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</si>
  <si>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</si>
  <si>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</si>
  <si>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</si>
  <si>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</si>
  <si>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</si>
  <si>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</si>
  <si>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</si>
  <si>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</si>
  <si>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</si>
  <si>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</si>
  <si>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</si>
  <si>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</si>
  <si>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</si>
  <si>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</si>
  <si>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</si>
  <si>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</si>
  <si>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</si>
  <si>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</si>
  <si>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</si>
  <si>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</si>
  <si>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</si>
  <si>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</si>
  <si>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</si>
  <si>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</si>
  <si>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</si>
  <si>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</si>
  <si>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</si>
  <si>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</si>
  <si>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</si>
  <si>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</si>
  <si>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</si>
  <si>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</si>
  <si>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</si>
  <si>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</si>
  <si>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</si>
  <si>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</si>
  <si>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</si>
  <si>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</si>
  <si>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</si>
  <si>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</si>
  <si>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</si>
  <si>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</si>
  <si>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</si>
  <si>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</si>
  <si>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</si>
  <si>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</si>
  <si>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</si>
  <si>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</si>
  <si>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</si>
  <si>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</si>
  <si>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</si>
  <si>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</si>
  <si>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</si>
  <si>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</si>
  <si>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</si>
  <si>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</si>
  <si>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</si>
  <si>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</si>
  <si>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</si>
  <si>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</si>
  <si>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</si>
  <si>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</si>
  <si>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</si>
  <si>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</si>
  <si>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</si>
  <si>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</si>
  <si>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</si>
  <si>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</si>
  <si>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</si>
  <si>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</si>
  <si>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</si>
  <si>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</si>
  <si>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</si>
  <si>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</si>
  <si>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(iii) A component one project being rehabilitated under the HUD Rental Assistance Demonstration (RAD) Program</t>
  </si>
  <si>
    <t>(iv) A project that received an award from HCD’s Portfolio Reinvestment Program</t>
  </si>
  <si>
    <t>January 21, 2026 Version</t>
  </si>
  <si>
    <t>44155 Jefferson Street</t>
  </si>
  <si>
    <t xml:space="preserve">La Quinta </t>
  </si>
  <si>
    <t>604-521-013, 604-521-014</t>
  </si>
  <si>
    <t xml:space="preserve">William Leach </t>
  </si>
  <si>
    <t>Other (Specify below)</t>
  </si>
  <si>
    <t xml:space="preserve">La Quinta Affordable </t>
  </si>
  <si>
    <t>Ron Wu</t>
  </si>
  <si>
    <t xml:space="preserve">Vice President </t>
  </si>
  <si>
    <t>2082 Michelson Drive, 3rd Floor</t>
  </si>
  <si>
    <t>Irvine</t>
  </si>
  <si>
    <t xml:space="preserve">CA </t>
  </si>
  <si>
    <t xml:space="preserve">Ron Wu </t>
  </si>
  <si>
    <t>(415) 757-8639</t>
  </si>
  <si>
    <t>rwu@rtacq.com</t>
  </si>
  <si>
    <t>Administrative GP</t>
  </si>
  <si>
    <t>Managing GP</t>
  </si>
  <si>
    <t>Kingdom Development, Inc</t>
  </si>
  <si>
    <t xml:space="preserve">Ryan Barker </t>
  </si>
  <si>
    <t>Next Phase Construction</t>
  </si>
  <si>
    <t xml:space="preserve">Andy Davidson </t>
  </si>
  <si>
    <t>VPM Management, Inc</t>
  </si>
  <si>
    <t xml:space="preserve">24 units per acre </t>
  </si>
  <si>
    <t>43'-9"</t>
  </si>
  <si>
    <t xml:space="preserve">R4 Capital </t>
  </si>
  <si>
    <t xml:space="preserve">Red Tail Multifamily Land Development, LLC </t>
  </si>
  <si>
    <t xml:space="preserve">Red Red Tail Multifamily Land Development, LLC </t>
  </si>
  <si>
    <t>3920 Birch Street, Suite 103</t>
  </si>
  <si>
    <t xml:space="preserve">Newport Beach </t>
  </si>
  <si>
    <t>Shawn Boyd</t>
  </si>
  <si>
    <t>sboyd@ahacess.org</t>
  </si>
  <si>
    <t>6451 Box Springs Blvd</t>
  </si>
  <si>
    <t>CA</t>
  </si>
  <si>
    <t>william@kingdomdevelopment.net</t>
  </si>
  <si>
    <t>Consultant</t>
  </si>
  <si>
    <t>Irvine, CA 92612</t>
  </si>
  <si>
    <t>1676 N California Blvd., Suite 250</t>
  </si>
  <si>
    <t>Walnut Creek, CA 94596</t>
  </si>
  <si>
    <t>R4 Capital</t>
  </si>
  <si>
    <t>895 Dove Street, Suite 450</t>
  </si>
  <si>
    <t>Newport Beach, CA 92660</t>
  </si>
  <si>
    <t xml:space="preserve">Cory Bannister </t>
  </si>
  <si>
    <t>cbannister@r4cap.com</t>
  </si>
  <si>
    <t>Riverside, CA 92507</t>
  </si>
  <si>
    <t xml:space="preserve">2400 Main Street, Suite 201 </t>
  </si>
  <si>
    <t>Irvine, CA 92614</t>
  </si>
  <si>
    <t>ryanbarker@villageinvestments.net</t>
  </si>
  <si>
    <t>Not Applicable</t>
  </si>
  <si>
    <t xml:space="preserve">City of La Quinta </t>
  </si>
  <si>
    <t>Thomas P. Genovese</t>
  </si>
  <si>
    <t>78-495 Calle Tampico</t>
  </si>
  <si>
    <t>tgenoves@la-quinta.org</t>
  </si>
  <si>
    <t xml:space="preserve">California Municipal Finance Authority </t>
  </si>
  <si>
    <t>2111 Palomar Airport Road, Suite 320</t>
  </si>
  <si>
    <t>Carlsbad, CA 92011</t>
  </si>
  <si>
    <t>John P. Stoecker</t>
  </si>
  <si>
    <t>jstoecker@cmfa-ca.com</t>
  </si>
  <si>
    <t>office supplies, postage, expenses</t>
  </si>
  <si>
    <t xml:space="preserve">payroll tax and benefits </t>
  </si>
  <si>
    <t>Bond Issuer Fees</t>
  </si>
  <si>
    <t>AC</t>
  </si>
  <si>
    <t xml:space="preserve">Multi-family affordable Housing community consisting of 6 buildings </t>
  </si>
  <si>
    <t>Fixed</t>
  </si>
  <si>
    <t xml:space="preserve">Citi Community Capital </t>
  </si>
  <si>
    <t xml:space="preserve">16601 Ventura Blvd., Suite 200 </t>
  </si>
  <si>
    <t>Encino</t>
  </si>
  <si>
    <t>Matt Knipprath</t>
  </si>
  <si>
    <t xml:space="preserve">Tax Exempt loan </t>
  </si>
  <si>
    <t>Taxable Loan</t>
  </si>
  <si>
    <t>Newport Beach</t>
  </si>
  <si>
    <t xml:space="preserve">Equity </t>
  </si>
  <si>
    <t xml:space="preserve">Irvine </t>
  </si>
  <si>
    <t xml:space="preserve">Cost deferral </t>
  </si>
  <si>
    <t xml:space="preserve">AO Architects </t>
  </si>
  <si>
    <t xml:space="preserve">321 W. Chapman </t>
  </si>
  <si>
    <t>Orange, CA 92866</t>
  </si>
  <si>
    <t>Serafin Maranan</t>
  </si>
  <si>
    <t xml:space="preserve">CN /GC with MU overlay </t>
  </si>
  <si>
    <t xml:space="preserve">Conventional Loan </t>
  </si>
  <si>
    <t xml:space="preserve">Anthony Nguyen </t>
  </si>
  <si>
    <t xml:space="preserve">Novogradac &amp; Company LLP </t>
  </si>
  <si>
    <t>PO Box 7833</t>
  </si>
  <si>
    <t>San Francisco, CA 94120</t>
  </si>
  <si>
    <t>Anthony.Nguyen@Novoco.com</t>
  </si>
  <si>
    <t>hello@nextphasecon.com</t>
  </si>
  <si>
    <t>Brandon Lawler</t>
  </si>
  <si>
    <t>Brandon.Lawlor@novoco.com</t>
  </si>
  <si>
    <t xml:space="preserve">N/A </t>
  </si>
  <si>
    <t xml:space="preserve">Housing Authority of the County of Riverside, California </t>
  </si>
  <si>
    <t xml:space="preserve">Laundry, Pet Fees, Late Fees </t>
  </si>
  <si>
    <t>14th</t>
  </si>
  <si>
    <t>May</t>
  </si>
  <si>
    <t xml:space="preserve">FLT Jefferson Partners, L.P. </t>
  </si>
  <si>
    <t xml:space="preserve">AHA La Quinta MGP, LLC </t>
  </si>
  <si>
    <t xml:space="preserve">Affordable Housing Access, Inc. </t>
  </si>
  <si>
    <t>Red Tail Multifamily Land Development, LLC</t>
  </si>
  <si>
    <t>Secured by Leasehold Interest</t>
  </si>
  <si>
    <t>RR- $100,000</t>
  </si>
  <si>
    <t>Provided</t>
  </si>
  <si>
    <t xml:space="preserve">FLT Jefferson AGP, LLC </t>
  </si>
  <si>
    <t xml:space="preserve">AABC Beacon Jefferson Square LLC </t>
  </si>
  <si>
    <t xml:space="preserve">John W. Ash </t>
  </si>
  <si>
    <t>Partner</t>
  </si>
  <si>
    <t>500 E. Morehead Street, STE 230</t>
  </si>
  <si>
    <t>, Charlotte, North Carolina 28204</t>
  </si>
  <si>
    <t>20.5 units per acre</t>
  </si>
  <si>
    <t>Irvine, CA</t>
  </si>
  <si>
    <t>Housing Authority of County of Riverside</t>
  </si>
  <si>
    <t>Project-based vouchers (PBVs)</t>
  </si>
  <si>
    <t>Above residual receipts line for cash flow</t>
  </si>
  <si>
    <t>Land Lease Payment</t>
  </si>
  <si>
    <t>40%/60% Average Income</t>
  </si>
  <si>
    <t>Stoel Rives, LLP</t>
  </si>
  <si>
    <t>600 University St., Suite 3600</t>
  </si>
  <si>
    <t>Seattle, WA 98101</t>
  </si>
  <si>
    <t>Scott Rosenthal</t>
  </si>
  <si>
    <t>scott.rosenthal@stoel.com</t>
  </si>
  <si>
    <t>Novogradac</t>
  </si>
  <si>
    <t>211 E. Ocean Blvd., 6th Floor</t>
  </si>
  <si>
    <t>Long Beach, CA 90802</t>
  </si>
  <si>
    <t>Bill Letsinger</t>
  </si>
  <si>
    <t>Bill.Letsinger@novoco.com</t>
  </si>
  <si>
    <t>2082 Michelson Drive, #400</t>
  </si>
  <si>
    <t>491-697</t>
  </si>
  <si>
    <t>733-1063</t>
  </si>
  <si>
    <t>1173-1907</t>
  </si>
  <si>
    <t>Affordable Housing Access, 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</si>
</sst>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6">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0" xfId="543"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5" borderId="6" xfId="0" applyFill="1" applyBorder="1" applyAlignment="1" applyProtection="1">
      <alignment horizontal="center"/>
      <protection locked="0"/>
    </xf>
    <xf numFmtId="0" fontId="27" fillId="0" borderId="0" xfId="543" applyFont="1"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0" fillId="5" borderId="4" xfId="0" applyFill="1" applyBorder="1" applyAlignment="1" applyProtection="1">
      <alignment horizontal="lef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4" xfId="0" applyFont="1" applyFill="1" applyBorder="1" applyAlignment="1" applyProtection="1">
      <alignment wrapText="1"/>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168" fontId="0" fillId="5" borderId="11" xfId="0" applyNumberFormat="1" applyFill="1" applyBorder="1" applyAlignment="1" applyProtection="1">
      <alignment horizontal="right"/>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 fontId="0" fillId="5" borderId="3"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0" fontId="27" fillId="5" borderId="4" xfId="0" applyFont="1" applyFill="1" applyBorder="1" applyAlignment="1" applyProtection="1">
      <alignment horizontal="left"/>
      <protection locked="0"/>
    </xf>
    <xf numFmtId="0" fontId="18" fillId="0" borderId="1" xfId="0" applyFont="1" applyBorder="1" applyAlignment="1">
      <alignment horizontal="center" vertical="top" wrapText="1"/>
    </xf>
    <xf numFmtId="0" fontId="18" fillId="5" borderId="11" xfId="0" applyFont="1" applyFill="1" applyBorder="1" applyAlignment="1" applyProtection="1">
      <alignment horizontal="left" vertical="center" wrapText="1"/>
      <protection locked="0"/>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0" fontId="18" fillId="5" borderId="6" xfId="0" applyFont="1" applyFill="1" applyBorder="1" applyAlignment="1" applyProtection="1">
      <alignment horizontal="left"/>
      <protection locked="0"/>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166" fontId="27" fillId="5" borderId="6" xfId="0" applyNumberFormat="1"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4" fillId="3" borderId="0" xfId="0" applyFont="1" applyFill="1" applyAlignment="1">
      <alignment horizontal="center" vertical="center"/>
    </xf>
    <xf numFmtId="3" fontId="27" fillId="5" borderId="11" xfId="0" applyNumberFormat="1" applyFont="1" applyFill="1" applyBorder="1" applyAlignment="1" applyProtection="1">
      <alignment horizontal="center"/>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0" fontId="18" fillId="5" borderId="4" xfId="0" applyFont="1" applyFill="1" applyBorder="1" applyAlignment="1" applyProtection="1">
      <alignment wrapText="1"/>
      <protection locked="0"/>
    </xf>
    <xf numFmtId="0" fontId="18" fillId="5" borderId="11" xfId="0" applyFont="1" applyFill="1" applyBorder="1" applyAlignment="1" applyProtection="1">
      <alignment horizontal="left" wrapText="1"/>
      <protection locked="0"/>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0" fillId="43" borderId="4" xfId="0"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5" fillId="0" borderId="11" xfId="0" applyFont="1" applyBorder="1" applyAlignment="1">
      <alignment horizontal="center" vertical="center"/>
    </xf>
    <xf numFmtId="0" fontId="27" fillId="2" borderId="11" xfId="0" applyFont="1" applyFill="1" applyBorder="1" applyAlignment="1">
      <alignment horizontal="center"/>
    </xf>
    <xf numFmtId="0" fontId="0" fillId="0" borderId="11" xfId="0" applyBorder="1" applyAlignment="1">
      <alignment horizontal="center"/>
    </xf>
    <xf numFmtId="0" fontId="18" fillId="0" borderId="11" xfId="543" applyBorder="1" applyAlignment="1">
      <alignment horizontal="center"/>
    </xf>
    <xf numFmtId="0" fontId="27" fillId="45" borderId="11" xfId="0" applyFont="1" applyFill="1" applyBorder="1" applyAlignment="1">
      <alignment horizontal="center"/>
    </xf>
    <xf numFmtId="0" fontId="18" fillId="0" borderId="3" xfId="0" applyFont="1" applyBorder="1" applyAlignment="1">
      <alignment horizontal="center"/>
    </xf>
    <xf numFmtId="0" fontId="18" fillId="0" borderId="5" xfId="0" applyFont="1"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5" xfId="0" applyFont="1" applyBorder="1" applyAlignment="1">
      <alignment horizontal="center"/>
    </xf>
    <xf numFmtId="0" fontId="18" fillId="0" borderId="4" xfId="0" applyFont="1" applyBorder="1" applyAlignment="1">
      <alignment horizontal="center"/>
    </xf>
    <xf numFmtId="0" fontId="18" fillId="0" borderId="11"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0" fontId="27" fillId="5" borderId="6" xfId="271" applyFill="1" applyBorder="1" applyProtection="1">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0" fillId="0" borderId="11" xfId="0" applyNumberFormat="1" applyBorder="1" applyAlignment="1">
      <alignment horizontal="right"/>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14" fontId="0" fillId="5" borderId="6" xfId="0" applyNumberFormat="1" applyFill="1" applyBorder="1" applyAlignment="1" applyProtection="1">
      <alignment horizontal="center"/>
      <protection locked="0"/>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15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0" fontId="25" fillId="5" borderId="11" xfId="0" applyFont="1" applyFill="1" applyBorder="1" applyAlignment="1" applyProtection="1">
      <alignment horizontal="center"/>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27" fillId="0" borderId="4" xfId="0" applyFont="1" applyBorder="1" applyAlignment="1">
      <alignment horizontal="center"/>
    </xf>
    <xf numFmtId="168" fontId="0" fillId="0" borderId="3" xfId="0" applyNumberFormat="1" applyBorder="1"/>
    <xf numFmtId="168" fontId="0" fillId="0" borderId="4" xfId="0" applyNumberFormat="1" applyBorder="1"/>
    <xf numFmtId="168" fontId="0" fillId="0" borderId="5" xfId="0" applyNumberFormat="1" applyBorder="1"/>
    <xf numFmtId="0" fontId="27" fillId="0" borderId="3" xfId="0" applyFont="1" applyBorder="1" applyAlignment="1">
      <alignment horizontal="left"/>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5" fillId="0" borderId="0" xfId="0" applyFont="1" applyAlignment="1">
      <alignment horizontal="center" vertical="center"/>
    </xf>
    <xf numFmtId="14" fontId="0" fillId="5" borderId="3" xfId="0" quotePrefix="1" applyNumberFormat="1" applyFill="1" applyBorder="1" applyAlignment="1" applyProtection="1">
      <alignment horizontal="right"/>
      <protection locked="0"/>
    </xf>
    <xf numFmtId="0" fontId="27" fillId="0" borderId="11" xfId="0" applyFont="1" applyBorder="1" applyAlignment="1">
      <alignment horizontal="center"/>
    </xf>
    <xf numFmtId="168" fontId="27"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1" fontId="27" fillId="5" borderId="11" xfId="0" quotePrefix="1" applyNumberFormat="1" applyFont="1" applyFill="1" applyBorder="1" applyAlignment="1" applyProtection="1">
      <alignment horizontal="center"/>
      <protection locked="0"/>
    </xf>
    <xf numFmtId="0" fontId="0" fillId="0" borderId="5" xfId="0" applyBorder="1" applyAlignment="1">
      <alignment horizontal="left"/>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49" fontId="0" fillId="5" borderId="6" xfId="0" applyNumberFormat="1" applyFill="1" applyBorder="1" applyAlignment="1" applyProtection="1">
      <alignment horizontal="center"/>
      <protection locked="0"/>
    </xf>
    <xf numFmtId="168" fontId="27"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3" fontId="0" fillId="0" borderId="6" xfId="0" applyNumberFormat="1" applyBorder="1" applyAlignment="1">
      <alignment horizontal="right"/>
    </xf>
    <xf numFmtId="0" fontId="27" fillId="5" borderId="11" xfId="0" applyFont="1" applyFill="1" applyBorder="1" applyAlignment="1" applyProtection="1">
      <alignment horizontal="center"/>
      <protection locked="0"/>
    </xf>
    <xf numFmtId="0" fontId="18" fillId="43" borderId="4" xfId="0" applyFont="1" applyFill="1" applyBorder="1" applyAlignment="1" applyProtection="1">
      <alignment horizontal="left" wrapText="1"/>
      <protection locked="0"/>
    </xf>
    <xf numFmtId="10" fontId="27" fillId="0" borderId="11" xfId="0" applyNumberFormat="1" applyFont="1" applyBorder="1" applyAlignment="1">
      <alignment horizontal="center"/>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166" fontId="18" fillId="5" borderId="6" xfId="0" applyNumberFormat="1" applyFont="1" applyFill="1" applyBorder="1" applyAlignment="1" applyProtection="1">
      <alignment horizontal="left"/>
      <protection locked="0"/>
    </xf>
    <xf numFmtId="1" fontId="27" fillId="5" borderId="6" xfId="0" applyNumberFormat="1" applyFon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0" fontId="18" fillId="5" borderId="6" xfId="244" applyFont="1" applyFill="1" applyBorder="1" applyAlignment="1" applyProtection="1">
      <alignment horizontal="left"/>
      <protection locked="0"/>
    </xf>
    <xf numFmtId="0" fontId="18" fillId="5" borderId="0" xfId="244" applyFon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27"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0" xfId="0" applyFont="1" applyAlignment="1" applyProtection="1">
      <alignment horizontal="left"/>
      <protection locked="0"/>
    </xf>
    <xf numFmtId="0" fontId="0" fillId="43" borderId="6" xfId="0"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8"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7" fillId="0" borderId="6" xfId="0" applyFont="1" applyBorder="1" applyAlignment="1">
      <alignment horizontal="left"/>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18" fillId="43" borderId="6" xfId="0" applyFont="1" applyFill="1" applyBorder="1" applyAlignment="1" applyProtection="1">
      <alignment vertical="center"/>
      <protection locked="0"/>
    </xf>
    <xf numFmtId="166" fontId="18" fillId="5" borderId="6" xfId="271"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18" fillId="43"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4" xfId="0"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37" fillId="5" borderId="6" xfId="0" applyFont="1" applyFill="1" applyBorder="1" applyAlignment="1" applyProtection="1">
      <alignment horizontal="left"/>
      <protection locked="0"/>
    </xf>
    <xf numFmtId="168" fontId="18" fillId="0" borderId="3" xfId="0" applyNumberFormat="1" applyFont="1" applyBorder="1" applyAlignment="1">
      <alignment horizontal="left" vertical="top"/>
    </xf>
    <xf numFmtId="0" fontId="0" fillId="0" borderId="6" xfId="0" applyBorder="1" applyAlignment="1" applyProtection="1">
      <alignment horizontal="center"/>
      <protection locked="0"/>
    </xf>
    <xf numFmtId="0" fontId="25" fillId="0" borderId="5" xfId="0" applyFont="1" applyBorder="1" applyAlignment="1">
      <alignment horizontal="center"/>
    </xf>
    <xf numFmtId="0" fontId="0" fillId="0" borderId="12" xfId="0" applyBorder="1" applyAlignment="1">
      <alignment horizontal="center"/>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5" fillId="0" borderId="10" xfId="0" applyFont="1" applyBorder="1" applyAlignment="1">
      <alignment horizontal="center"/>
    </xf>
    <xf numFmtId="3" fontId="27" fillId="0" borderId="11" xfId="0" applyNumberFormat="1" applyFont="1" applyBorder="1" applyAlignment="1">
      <alignment horizontal="center"/>
    </xf>
    <xf numFmtId="172" fontId="25" fillId="0" borderId="11" xfId="0" applyNumberFormat="1" applyFont="1" applyBorder="1" applyAlignment="1">
      <alignment horizontal="center" vertical="center" wrapText="1"/>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8">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7">
  <autoFilter ref="BD2:BF110" xr:uid="{20D12FE9-D671-46AE-8E74-697FC9E00D36}"/>
  <tableColumns count="3">
    <tableColumn id="1" xr3:uid="{6D57456F-8765-4265-AAB0-1C6229D75231}" name="Key"/>
    <tableColumn id="2" xr3:uid="{364B4D43-EEAF-424D-B3F3-B1165A9E3181}" name="Value" dataDxfId="126"/>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5" dataDxfId="124" headerRowCellStyle="Normal 16 3" dataCellStyle="Normal 16 3">
  <autoFilter ref="BM8:BM13" xr:uid="{EC5E3245-E94C-4732-9264-A1FF7840F5A2}"/>
  <tableColumns count="1">
    <tableColumn id="1" xr3:uid="{FC9561DE-AB40-4108-8A40-2198A441853F}" name="Construction Type" dataDxfId="123"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2" dataDxfId="121"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20" dataCellStyle="Normal 15">
      <calculatedColumnFormula>IFERROR(MIN(4,MATCH(Application!B726,UnitSizes,0)-1),"")</calculatedColumnFormula>
    </tableColumn>
    <tableColumn id="3" xr3:uid="{3C170205-C158-4CBB-8CF5-9AF725351349}" name="Quantity" dataDxfId="119" dataCellStyle="Normal 15">
      <calculatedColumnFormula>Application!G726</calculatedColumnFormula>
    </tableColumn>
    <tableColumn id="6" xr3:uid="{7C05B4DE-3AC1-47F3-9C25-D16553367CFA}" name="iAMI" dataDxfId="118" dataCellStyle="Percent">
      <calculatedColumnFormula>Application!AC726</calculatedColumnFormula>
    </tableColumn>
    <tableColumn id="7" xr3:uid="{2B6706B4-1A54-4104-A649-2FE0A4FF8E92}" name="AMI" dataDxfId="117" dataCellStyle="Percent">
      <calculatedColumnFormula>IF(Cdlac[[#This Row],[Quantity]]&gt;0,IF(Cdlac[[#This Row],[Federal]],30%,IF(AND(OR(NOT($G$38),$G$38=""),$G$43),40%,Cdlac[[#This Row],[iAMI]])),"")</calculatedColumnFormula>
    </tableColumn>
    <tableColumn id="8" xr3:uid="{A8EB42BE-4789-45EE-A11C-67C20CB0D91B}" name="Restricted Rent" dataDxfId="116" dataCellStyle="Normal 15">
      <calculatedColumnFormula array="1">IF(Cdlac[[#This Row],[Quantity]]&gt;0,INDEX(TcacRents,$P$18,Cdlac[[#This Row],[Bedrooms]]+1)*Cdlac[[#This Row],[AMI]],"")</calculatedColumnFormula>
    </tableColumn>
    <tableColumn id="1" xr3:uid="{DB79DEA5-8C58-4800-B67F-14CBEB0E0B62}" name="Preservation Rent" dataDxfId="115" dataCellStyle="Normal 15"/>
    <tableColumn id="9" xr3:uid="{E7AC364D-B07B-4A38-B74E-DAE64921E290}" name="Fair Market Rent" dataDxfId="114" dataCellStyle="Normal 15">
      <calculatedColumnFormula array="1">IF(Cdlac[[#This Row],[Quantity]]&gt;0,INDEX(HudFmrs,$P$18,Cdlac[[#This Row],[Bedrooms]]+1),"")</calculatedColumnFormula>
    </tableColumn>
    <tableColumn id="10" xr3:uid="{630C504C-0251-4207-88FB-451973BE380A}" name="Delta" dataDxfId="113"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2" dataCellStyle="Normal 15">
      <calculatedColumnFormula>IF(Cdlac[[#This Row],[Quantity]]&gt;0,AND(Application!AK726&lt;&gt;"N/A",Application!AK726&lt;&gt;"")*Cdlac[[#This Row],[Quantity]],"")</calculatedColumnFormula>
    </tableColumn>
    <tableColumn id="4" xr3:uid="{5D52F6BE-992B-4621-8785-ED1E8B62A78F}" name="Federal" dataDxfId="111"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519" t="s">
        <v>550</v>
      </c>
      <c r="B1" s="1519"/>
      <c r="C1" s="1519"/>
      <c r="D1" s="1519"/>
      <c r="E1" s="1519"/>
      <c r="F1" s="1519"/>
      <c r="G1" s="1519"/>
      <c r="H1" s="1519"/>
      <c r="I1" s="1519"/>
      <c r="J1" s="1519"/>
      <c r="K1" s="1519"/>
      <c r="L1" s="1519"/>
      <c r="M1" s="1519"/>
      <c r="N1" s="1519"/>
      <c r="O1" s="1519"/>
      <c r="P1" s="1519"/>
      <c r="Q1" s="1519"/>
      <c r="R1" s="1519"/>
      <c r="S1" s="1519"/>
      <c r="T1" s="1519"/>
      <c r="U1" s="1519"/>
      <c r="V1" s="1519"/>
      <c r="W1" s="1519"/>
      <c r="X1" s="1519"/>
      <c r="Y1" s="1519"/>
      <c r="Z1" s="1519"/>
      <c r="AA1" s="1519"/>
      <c r="AB1" s="1519"/>
      <c r="AC1" s="1519"/>
      <c r="AD1" s="1519"/>
      <c r="AE1" s="1519"/>
      <c r="AF1" s="1519"/>
      <c r="AG1" s="1519"/>
      <c r="AH1" s="1519"/>
      <c r="AI1" s="1519"/>
      <c r="AJ1" s="1519"/>
      <c r="AK1" s="1519"/>
      <c r="AL1" s="1519"/>
    </row>
    <row r="2" spans="1:38" ht="13.5" thickBot="1">
      <c r="A2" s="1520"/>
      <c r="B2" s="1520"/>
      <c r="C2" s="1520"/>
      <c r="D2" s="1520"/>
      <c r="E2" s="1520"/>
      <c r="F2" s="1520"/>
      <c r="G2" s="1520"/>
      <c r="H2" s="1520"/>
      <c r="I2" s="1520"/>
      <c r="J2" s="1520"/>
      <c r="K2" s="1520"/>
      <c r="L2" s="1520"/>
      <c r="M2" s="1520"/>
      <c r="N2" s="1520"/>
      <c r="O2" s="1520"/>
      <c r="P2" s="1520"/>
      <c r="Q2" s="1520"/>
      <c r="R2" s="1520"/>
      <c r="S2" s="1520"/>
      <c r="T2" s="1520"/>
      <c r="U2" s="1520"/>
      <c r="V2" s="1520"/>
      <c r="W2" s="1520"/>
      <c r="X2" s="1520"/>
      <c r="Y2" s="1520"/>
      <c r="Z2" s="1520"/>
      <c r="AA2" s="1520"/>
      <c r="AB2" s="1520"/>
      <c r="AC2" s="1520"/>
      <c r="AD2" s="1520"/>
      <c r="AE2" s="1520"/>
      <c r="AF2" s="1520"/>
      <c r="AG2" s="1520"/>
      <c r="AH2" s="1520"/>
      <c r="AI2" s="1520"/>
      <c r="AJ2" s="1520"/>
      <c r="AK2" s="1520"/>
      <c r="AL2" s="1520"/>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521" t="s">
        <v>1994</v>
      </c>
      <c r="E7" s="1521"/>
      <c r="F7" s="1521"/>
      <c r="G7" s="1521"/>
      <c r="H7" s="1521"/>
      <c r="I7" s="1521"/>
      <c r="J7" s="1521"/>
      <c r="K7" s="1521"/>
      <c r="L7" s="1521"/>
      <c r="M7" s="1521"/>
      <c r="N7" s="1521"/>
      <c r="O7" s="1521"/>
      <c r="P7" s="1521"/>
      <c r="Q7" s="1521"/>
      <c r="R7" s="1521"/>
      <c r="S7" s="1521"/>
      <c r="T7" s="1521"/>
      <c r="U7" s="1521"/>
      <c r="V7" s="1521"/>
      <c r="W7" s="1521"/>
      <c r="X7" s="1521"/>
      <c r="Y7" s="1521"/>
      <c r="Z7" s="1521"/>
      <c r="AA7" s="1521"/>
      <c r="AB7" s="1521"/>
      <c r="AC7" s="1521"/>
      <c r="AD7" s="1521"/>
      <c r="AE7" s="1521"/>
      <c r="AF7" s="1521"/>
      <c r="AG7" s="1521"/>
      <c r="AH7" s="1521"/>
      <c r="AI7" s="1521"/>
      <c r="AJ7" s="1521"/>
      <c r="AK7" s="1521"/>
      <c r="AL7" s="455"/>
    </row>
    <row r="8" spans="1:38">
      <c r="A8" s="204"/>
      <c r="B8" s="204"/>
      <c r="C8" s="205"/>
      <c r="D8" s="1521"/>
      <c r="E8" s="1521"/>
      <c r="F8" s="1521"/>
      <c r="G8" s="1521"/>
      <c r="H8" s="1521"/>
      <c r="I8" s="1521"/>
      <c r="J8" s="1521"/>
      <c r="K8" s="1521"/>
      <c r="L8" s="1521"/>
      <c r="M8" s="1521"/>
      <c r="N8" s="1521"/>
      <c r="O8" s="1521"/>
      <c r="P8" s="1521"/>
      <c r="Q8" s="1521"/>
      <c r="R8" s="1521"/>
      <c r="S8" s="1521"/>
      <c r="T8" s="1521"/>
      <c r="U8" s="1521"/>
      <c r="V8" s="1521"/>
      <c r="W8" s="1521"/>
      <c r="X8" s="1521"/>
      <c r="Y8" s="1521"/>
      <c r="Z8" s="1521"/>
      <c r="AA8" s="1521"/>
      <c r="AB8" s="1521"/>
      <c r="AC8" s="1521"/>
      <c r="AD8" s="1521"/>
      <c r="AE8" s="1521"/>
      <c r="AF8" s="1521"/>
      <c r="AG8" s="1521"/>
      <c r="AH8" s="1521"/>
      <c r="AI8" s="1521"/>
      <c r="AJ8" s="1521"/>
      <c r="AK8" s="1521"/>
      <c r="AL8" s="455"/>
    </row>
    <row r="9" spans="1:38">
      <c r="A9" s="204"/>
      <c r="B9" s="204"/>
      <c r="C9" s="205"/>
      <c r="D9" s="1521"/>
      <c r="E9" s="1521"/>
      <c r="F9" s="1521"/>
      <c r="G9" s="1521"/>
      <c r="H9" s="1521"/>
      <c r="I9" s="1521"/>
      <c r="J9" s="1521"/>
      <c r="K9" s="1521"/>
      <c r="L9" s="1521"/>
      <c r="M9" s="1521"/>
      <c r="N9" s="1521"/>
      <c r="O9" s="1521"/>
      <c r="P9" s="1521"/>
      <c r="Q9" s="1521"/>
      <c r="R9" s="1521"/>
      <c r="S9" s="1521"/>
      <c r="T9" s="1521"/>
      <c r="U9" s="1521"/>
      <c r="V9" s="1521"/>
      <c r="W9" s="1521"/>
      <c r="X9" s="1521"/>
      <c r="Y9" s="1521"/>
      <c r="Z9" s="1521"/>
      <c r="AA9" s="1521"/>
      <c r="AB9" s="1521"/>
      <c r="AC9" s="1521"/>
      <c r="AD9" s="1521"/>
      <c r="AE9" s="1521"/>
      <c r="AF9" s="1521"/>
      <c r="AG9" s="1521"/>
      <c r="AH9" s="1521"/>
      <c r="AI9" s="1521"/>
      <c r="AJ9" s="1521"/>
      <c r="AK9" s="1521"/>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521" t="s">
        <v>1995</v>
      </c>
      <c r="E11" s="1521"/>
      <c r="F11" s="1521"/>
      <c r="G11" s="1521"/>
      <c r="H11" s="1521"/>
      <c r="I11" s="1521"/>
      <c r="J11" s="1521"/>
      <c r="K11" s="1521"/>
      <c r="L11" s="1521"/>
      <c r="M11" s="1521"/>
      <c r="N11" s="1521"/>
      <c r="O11" s="1521"/>
      <c r="P11" s="1521"/>
      <c r="Q11" s="1521"/>
      <c r="R11" s="1521"/>
      <c r="S11" s="1521"/>
      <c r="T11" s="1521"/>
      <c r="U11" s="1521"/>
      <c r="V11" s="1521"/>
      <c r="W11" s="1521"/>
      <c r="X11" s="1521"/>
      <c r="Y11" s="1521"/>
      <c r="Z11" s="1521"/>
      <c r="AA11" s="1521"/>
      <c r="AB11" s="1521"/>
      <c r="AC11" s="1521"/>
      <c r="AD11" s="1521"/>
      <c r="AE11" s="1521"/>
      <c r="AF11" s="1521"/>
      <c r="AG11" s="1521"/>
      <c r="AH11" s="1521"/>
      <c r="AI11" s="1521"/>
      <c r="AJ11" s="1521"/>
      <c r="AK11" s="1521"/>
      <c r="AL11" s="455"/>
    </row>
    <row r="12" spans="1:38">
      <c r="A12" s="204"/>
      <c r="B12" s="204"/>
      <c r="C12" s="205"/>
      <c r="D12" s="1521"/>
      <c r="E12" s="1521"/>
      <c r="F12" s="1521"/>
      <c r="G12" s="1521"/>
      <c r="H12" s="1521"/>
      <c r="I12" s="1521"/>
      <c r="J12" s="1521"/>
      <c r="K12" s="1521"/>
      <c r="L12" s="1521"/>
      <c r="M12" s="1521"/>
      <c r="N12" s="1521"/>
      <c r="O12" s="1521"/>
      <c r="P12" s="1521"/>
      <c r="Q12" s="1521"/>
      <c r="R12" s="1521"/>
      <c r="S12" s="1521"/>
      <c r="T12" s="1521"/>
      <c r="U12" s="1521"/>
      <c r="V12" s="1521"/>
      <c r="W12" s="1521"/>
      <c r="X12" s="1521"/>
      <c r="Y12" s="1521"/>
      <c r="Z12" s="1521"/>
      <c r="AA12" s="1521"/>
      <c r="AB12" s="1521"/>
      <c r="AC12" s="1521"/>
      <c r="AD12" s="1521"/>
      <c r="AE12" s="1521"/>
      <c r="AF12" s="1521"/>
      <c r="AG12" s="1521"/>
      <c r="AH12" s="1521"/>
      <c r="AI12" s="1521"/>
      <c r="AJ12" s="1521"/>
      <c r="AK12" s="1521"/>
      <c r="AL12" s="455"/>
    </row>
    <row r="13" spans="1:38">
      <c r="A13" s="204"/>
      <c r="B13" s="204"/>
      <c r="C13" s="205"/>
      <c r="D13" s="1521"/>
      <c r="E13" s="1521"/>
      <c r="F13" s="1521"/>
      <c r="G13" s="1521"/>
      <c r="H13" s="1521"/>
      <c r="I13" s="1521"/>
      <c r="J13" s="1521"/>
      <c r="K13" s="1521"/>
      <c r="L13" s="1521"/>
      <c r="M13" s="1521"/>
      <c r="N13" s="1521"/>
      <c r="O13" s="1521"/>
      <c r="P13" s="1521"/>
      <c r="Q13" s="1521"/>
      <c r="R13" s="1521"/>
      <c r="S13" s="1521"/>
      <c r="T13" s="1521"/>
      <c r="U13" s="1521"/>
      <c r="V13" s="1521"/>
      <c r="W13" s="1521"/>
      <c r="X13" s="1521"/>
      <c r="Y13" s="1521"/>
      <c r="Z13" s="1521"/>
      <c r="AA13" s="1521"/>
      <c r="AB13" s="1521"/>
      <c r="AC13" s="1521"/>
      <c r="AD13" s="1521"/>
      <c r="AE13" s="1521"/>
      <c r="AF13" s="1521"/>
      <c r="AG13" s="1521"/>
      <c r="AH13" s="1521"/>
      <c r="AI13" s="1521"/>
      <c r="AJ13" s="1521"/>
      <c r="AK13" s="1521"/>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521" t="s">
        <v>2529</v>
      </c>
      <c r="E15" s="1521"/>
      <c r="F15" s="1521"/>
      <c r="G15" s="1521"/>
      <c r="H15" s="1521"/>
      <c r="I15" s="1521"/>
      <c r="J15" s="1521"/>
      <c r="K15" s="1521"/>
      <c r="L15" s="1521"/>
      <c r="M15" s="1521"/>
      <c r="N15" s="1521"/>
      <c r="O15" s="1521"/>
      <c r="P15" s="1521"/>
      <c r="Q15" s="1521"/>
      <c r="R15" s="1521"/>
      <c r="S15" s="1521"/>
      <c r="T15" s="1521"/>
      <c r="U15" s="1521"/>
      <c r="V15" s="1521"/>
      <c r="W15" s="1521"/>
      <c r="X15" s="1521"/>
      <c r="Y15" s="1521"/>
      <c r="Z15" s="1521"/>
      <c r="AA15" s="1521"/>
      <c r="AB15" s="1521"/>
      <c r="AC15" s="1521"/>
      <c r="AD15" s="1521"/>
      <c r="AE15" s="1521"/>
      <c r="AF15" s="1521"/>
      <c r="AG15" s="1521"/>
      <c r="AH15" s="1521"/>
      <c r="AI15" s="1521"/>
      <c r="AJ15" s="1521"/>
      <c r="AK15" s="1521"/>
      <c r="AL15" s="455"/>
    </row>
    <row r="16" spans="1:38" ht="13.15" customHeight="1">
      <c r="A16" s="204"/>
      <c r="B16" s="204"/>
      <c r="C16" s="205"/>
      <c r="D16" s="1521"/>
      <c r="E16" s="1521"/>
      <c r="F16" s="1521"/>
      <c r="G16" s="1521"/>
      <c r="H16" s="1521"/>
      <c r="I16" s="1521"/>
      <c r="J16" s="1521"/>
      <c r="K16" s="1521"/>
      <c r="L16" s="1521"/>
      <c r="M16" s="1521"/>
      <c r="N16" s="1521"/>
      <c r="O16" s="1521"/>
      <c r="P16" s="1521"/>
      <c r="Q16" s="1521"/>
      <c r="R16" s="1521"/>
      <c r="S16" s="1521"/>
      <c r="T16" s="1521"/>
      <c r="U16" s="1521"/>
      <c r="V16" s="1521"/>
      <c r="W16" s="1521"/>
      <c r="X16" s="1521"/>
      <c r="Y16" s="1521"/>
      <c r="Z16" s="1521"/>
      <c r="AA16" s="1521"/>
      <c r="AB16" s="1521"/>
      <c r="AC16" s="1521"/>
      <c r="AD16" s="1521"/>
      <c r="AE16" s="1521"/>
      <c r="AF16" s="1521"/>
      <c r="AG16" s="1521"/>
      <c r="AH16" s="1521"/>
      <c r="AI16" s="1521"/>
      <c r="AJ16" s="1521"/>
      <c r="AK16" s="1521"/>
      <c r="AL16" s="455"/>
    </row>
    <row r="17" spans="1:38">
      <c r="A17" s="204"/>
      <c r="B17" s="204"/>
      <c r="C17" s="205"/>
      <c r="D17" s="1521"/>
      <c r="E17" s="1521"/>
      <c r="F17" s="1521"/>
      <c r="G17" s="1521"/>
      <c r="H17" s="1521"/>
      <c r="I17" s="1521"/>
      <c r="J17" s="1521"/>
      <c r="K17" s="1521"/>
      <c r="L17" s="1521"/>
      <c r="M17" s="1521"/>
      <c r="N17" s="1521"/>
      <c r="O17" s="1521"/>
      <c r="P17" s="1521"/>
      <c r="Q17" s="1521"/>
      <c r="R17" s="1521"/>
      <c r="S17" s="1521"/>
      <c r="T17" s="1521"/>
      <c r="U17" s="1521"/>
      <c r="V17" s="1521"/>
      <c r="W17" s="1521"/>
      <c r="X17" s="1521"/>
      <c r="Y17" s="1521"/>
      <c r="Z17" s="1521"/>
      <c r="AA17" s="1521"/>
      <c r="AB17" s="1521"/>
      <c r="AC17" s="1521"/>
      <c r="AD17" s="1521"/>
      <c r="AE17" s="1521"/>
      <c r="AF17" s="1521"/>
      <c r="AG17" s="1521"/>
      <c r="AH17" s="1521"/>
      <c r="AI17" s="1521"/>
      <c r="AJ17" s="1521"/>
      <c r="AK17" s="1521"/>
      <c r="AL17" s="455"/>
    </row>
    <row r="18" spans="1:38">
      <c r="A18" s="204"/>
      <c r="B18" s="204"/>
      <c r="C18" s="205"/>
      <c r="D18" s="519" t="s">
        <v>2528</v>
      </c>
      <c r="E18" s="441"/>
      <c r="G18" s="441"/>
      <c r="H18" s="441"/>
      <c r="I18" s="441"/>
      <c r="J18" s="1523" t="s">
        <v>2527</v>
      </c>
      <c r="K18" s="1523"/>
      <c r="L18" s="1523"/>
      <c r="M18" s="1523"/>
      <c r="N18" s="1523"/>
      <c r="O18" s="1523"/>
      <c r="P18" s="1523"/>
      <c r="Q18" s="1523"/>
      <c r="R18" s="1523"/>
      <c r="S18" s="1523"/>
      <c r="T18" s="1523"/>
      <c r="U18" s="1523"/>
      <c r="V18" s="1523"/>
      <c r="W18" s="1523"/>
      <c r="X18" s="1523"/>
      <c r="Y18" s="1523"/>
      <c r="Z18" s="1523"/>
      <c r="AA18" s="1523"/>
      <c r="AB18" s="1523"/>
      <c r="AC18" s="1523"/>
      <c r="AD18" s="1523"/>
      <c r="AE18" s="1523"/>
      <c r="AF18" s="1523"/>
      <c r="AG18" s="1523"/>
      <c r="AH18" s="1523"/>
      <c r="AI18" s="1523"/>
      <c r="AJ18" s="1523"/>
      <c r="AK18" s="1523"/>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521" t="s">
        <v>1996</v>
      </c>
      <c r="E20" s="1521"/>
      <c r="F20" s="1521"/>
      <c r="G20" s="1521"/>
      <c r="H20" s="1521"/>
      <c r="I20" s="1521"/>
      <c r="J20" s="1521"/>
      <c r="K20" s="1521"/>
      <c r="L20" s="1521"/>
      <c r="M20" s="1521"/>
      <c r="N20" s="1521"/>
      <c r="O20" s="1521"/>
      <c r="P20" s="1521"/>
      <c r="Q20" s="1521"/>
      <c r="R20" s="1521"/>
      <c r="S20" s="1521"/>
      <c r="T20" s="1521"/>
      <c r="U20" s="1521"/>
      <c r="V20" s="1521"/>
      <c r="W20" s="1521"/>
      <c r="X20" s="1521"/>
      <c r="Y20" s="1521"/>
      <c r="Z20" s="1521"/>
      <c r="AA20" s="1521"/>
      <c r="AB20" s="1521"/>
      <c r="AC20" s="1521"/>
      <c r="AD20" s="1521"/>
      <c r="AE20" s="1521"/>
      <c r="AF20" s="1521"/>
      <c r="AG20" s="1521"/>
      <c r="AH20" s="1521"/>
      <c r="AI20" s="1521"/>
      <c r="AJ20" s="1521"/>
      <c r="AK20" s="1521"/>
      <c r="AL20" s="204"/>
    </row>
    <row r="21" spans="1:38">
      <c r="A21" s="204"/>
      <c r="B21" s="204"/>
      <c r="C21" s="205"/>
      <c r="D21" s="1521"/>
      <c r="E21" s="1521"/>
      <c r="F21" s="1521"/>
      <c r="G21" s="1521"/>
      <c r="H21" s="1521"/>
      <c r="I21" s="1521"/>
      <c r="J21" s="1521"/>
      <c r="K21" s="1521"/>
      <c r="L21" s="1521"/>
      <c r="M21" s="1521"/>
      <c r="N21" s="1521"/>
      <c r="O21" s="1521"/>
      <c r="P21" s="1521"/>
      <c r="Q21" s="1521"/>
      <c r="R21" s="1521"/>
      <c r="S21" s="1521"/>
      <c r="T21" s="1521"/>
      <c r="U21" s="1521"/>
      <c r="V21" s="1521"/>
      <c r="W21" s="1521"/>
      <c r="X21" s="1521"/>
      <c r="Y21" s="1521"/>
      <c r="Z21" s="1521"/>
      <c r="AA21" s="1521"/>
      <c r="AB21" s="1521"/>
      <c r="AC21" s="1521"/>
      <c r="AD21" s="1521"/>
      <c r="AE21" s="1521"/>
      <c r="AF21" s="1521"/>
      <c r="AG21" s="1521"/>
      <c r="AH21" s="1521"/>
      <c r="AI21" s="1521"/>
      <c r="AJ21" s="1521"/>
      <c r="AK21" s="1521"/>
      <c r="AL21" s="204"/>
    </row>
    <row r="22" spans="1:38">
      <c r="A22" s="204"/>
      <c r="B22" s="204"/>
      <c r="C22" s="205"/>
      <c r="D22" s="1521"/>
      <c r="E22" s="1521"/>
      <c r="F22" s="1521"/>
      <c r="G22" s="1521"/>
      <c r="H22" s="1521"/>
      <c r="I22" s="1521"/>
      <c r="J22" s="1521"/>
      <c r="K22" s="1521"/>
      <c r="L22" s="1521"/>
      <c r="M22" s="1521"/>
      <c r="N22" s="1521"/>
      <c r="O22" s="1521"/>
      <c r="P22" s="1521"/>
      <c r="Q22" s="1521"/>
      <c r="R22" s="1521"/>
      <c r="S22" s="1521"/>
      <c r="T22" s="1521"/>
      <c r="U22" s="1521"/>
      <c r="V22" s="1521"/>
      <c r="W22" s="1521"/>
      <c r="X22" s="1521"/>
      <c r="Y22" s="1521"/>
      <c r="Z22" s="1521"/>
      <c r="AA22" s="1521"/>
      <c r="AB22" s="1521"/>
      <c r="AC22" s="1521"/>
      <c r="AD22" s="1521"/>
      <c r="AE22" s="1521"/>
      <c r="AF22" s="1521"/>
      <c r="AG22" s="1521"/>
      <c r="AH22" s="1521"/>
      <c r="AI22" s="1521"/>
      <c r="AJ22" s="1521"/>
      <c r="AK22" s="1521"/>
      <c r="AL22" s="204"/>
    </row>
    <row r="23" spans="1:38" ht="13.15" customHeight="1">
      <c r="A23" s="204"/>
      <c r="B23" s="204"/>
      <c r="C23" s="205"/>
      <c r="D23" s="1521"/>
      <c r="E23" s="1521"/>
      <c r="F23" s="1521"/>
      <c r="G23" s="1521"/>
      <c r="H23" s="1521"/>
      <c r="I23" s="1521"/>
      <c r="J23" s="1521"/>
      <c r="K23" s="1521"/>
      <c r="L23" s="1521"/>
      <c r="M23" s="1521"/>
      <c r="N23" s="1521"/>
      <c r="O23" s="1521"/>
      <c r="P23" s="1521"/>
      <c r="Q23" s="1521"/>
      <c r="R23" s="1521"/>
      <c r="S23" s="1521"/>
      <c r="T23" s="1521"/>
      <c r="U23" s="1521"/>
      <c r="V23" s="1521"/>
      <c r="W23" s="1521"/>
      <c r="X23" s="1521"/>
      <c r="Y23" s="1521"/>
      <c r="Z23" s="1521"/>
      <c r="AA23" s="1521"/>
      <c r="AB23" s="1521"/>
      <c r="AC23" s="1521"/>
      <c r="AD23" s="1521"/>
      <c r="AE23" s="1521"/>
      <c r="AF23" s="1521"/>
      <c r="AG23" s="1521"/>
      <c r="AH23" s="1521"/>
      <c r="AI23" s="1521"/>
      <c r="AJ23" s="1521"/>
      <c r="AK23" s="1521"/>
      <c r="AL23" s="204"/>
    </row>
    <row r="24" spans="1:38">
      <c r="A24" s="204"/>
      <c r="B24" s="204"/>
      <c r="C24" s="205"/>
      <c r="D24" s="1521"/>
      <c r="E24" s="1521"/>
      <c r="F24" s="1521"/>
      <c r="G24" s="1521"/>
      <c r="H24" s="1521"/>
      <c r="I24" s="1521"/>
      <c r="J24" s="1521"/>
      <c r="K24" s="1521"/>
      <c r="L24" s="1521"/>
      <c r="M24" s="1521"/>
      <c r="N24" s="1521"/>
      <c r="O24" s="1521"/>
      <c r="P24" s="1521"/>
      <c r="Q24" s="1521"/>
      <c r="R24" s="1521"/>
      <c r="S24" s="1521"/>
      <c r="T24" s="1521"/>
      <c r="U24" s="1521"/>
      <c r="V24" s="1521"/>
      <c r="W24" s="1521"/>
      <c r="X24" s="1521"/>
      <c r="Y24" s="1521"/>
      <c r="Z24" s="1521"/>
      <c r="AA24" s="1521"/>
      <c r="AB24" s="1521"/>
      <c r="AC24" s="1521"/>
      <c r="AD24" s="1521"/>
      <c r="AE24" s="1521"/>
      <c r="AF24" s="1521"/>
      <c r="AG24" s="1521"/>
      <c r="AH24" s="1521"/>
      <c r="AI24" s="1521"/>
      <c r="AJ24" s="1521"/>
      <c r="AK24" s="1521"/>
      <c r="AL24" s="204"/>
    </row>
    <row r="25" spans="1:38">
      <c r="A25" s="204"/>
      <c r="B25" s="204"/>
      <c r="C25" s="205"/>
      <c r="D25" s="1521"/>
      <c r="E25" s="1521"/>
      <c r="F25" s="1521"/>
      <c r="G25" s="1521"/>
      <c r="H25" s="1521"/>
      <c r="I25" s="1521"/>
      <c r="J25" s="1521"/>
      <c r="K25" s="1521"/>
      <c r="L25" s="1521"/>
      <c r="M25" s="1521"/>
      <c r="N25" s="1521"/>
      <c r="O25" s="1521"/>
      <c r="P25" s="1521"/>
      <c r="Q25" s="1521"/>
      <c r="R25" s="1521"/>
      <c r="S25" s="1521"/>
      <c r="T25" s="1521"/>
      <c r="U25" s="1521"/>
      <c r="V25" s="1521"/>
      <c r="W25" s="1521"/>
      <c r="X25" s="1521"/>
      <c r="Y25" s="1521"/>
      <c r="Z25" s="1521"/>
      <c r="AA25" s="1521"/>
      <c r="AB25" s="1521"/>
      <c r="AC25" s="1521"/>
      <c r="AD25" s="1521"/>
      <c r="AE25" s="1521"/>
      <c r="AF25" s="1521"/>
      <c r="AG25" s="1521"/>
      <c r="AH25" s="1521"/>
      <c r="AI25" s="1521"/>
      <c r="AJ25" s="1521"/>
      <c r="AK25" s="1521"/>
      <c r="AL25" s="204"/>
    </row>
    <row r="26" spans="1:38">
      <c r="A26" s="204"/>
      <c r="B26" s="204"/>
      <c r="C26" s="205"/>
      <c r="D26" s="1521"/>
      <c r="E26" s="1521"/>
      <c r="F26" s="1521"/>
      <c r="G26" s="1521"/>
      <c r="H26" s="1521"/>
      <c r="I26" s="1521"/>
      <c r="J26" s="1521"/>
      <c r="K26" s="1521"/>
      <c r="L26" s="1521"/>
      <c r="M26" s="1521"/>
      <c r="N26" s="1521"/>
      <c r="O26" s="1521"/>
      <c r="P26" s="1521"/>
      <c r="Q26" s="1521"/>
      <c r="R26" s="1521"/>
      <c r="S26" s="1521"/>
      <c r="T26" s="1521"/>
      <c r="U26" s="1521"/>
      <c r="V26" s="1521"/>
      <c r="W26" s="1521"/>
      <c r="X26" s="1521"/>
      <c r="Y26" s="1521"/>
      <c r="Z26" s="1521"/>
      <c r="AA26" s="1521"/>
      <c r="AB26" s="1521"/>
      <c r="AC26" s="1521"/>
      <c r="AD26" s="1521"/>
      <c r="AE26" s="1521"/>
      <c r="AF26" s="1521"/>
      <c r="AG26" s="1521"/>
      <c r="AH26" s="1521"/>
      <c r="AI26" s="1521"/>
      <c r="AJ26" s="1521"/>
      <c r="AK26" s="1521"/>
      <c r="AL26" s="204"/>
    </row>
    <row r="27" spans="1:38">
      <c r="A27" s="204"/>
      <c r="B27" s="204"/>
      <c r="C27" s="205"/>
      <c r="D27" s="1521"/>
      <c r="E27" s="1521"/>
      <c r="F27" s="1521"/>
      <c r="G27" s="1521"/>
      <c r="H27" s="1521"/>
      <c r="I27" s="1521"/>
      <c r="J27" s="1521"/>
      <c r="K27" s="1521"/>
      <c r="L27" s="1521"/>
      <c r="M27" s="1521"/>
      <c r="N27" s="1521"/>
      <c r="O27" s="1521"/>
      <c r="P27" s="1521"/>
      <c r="Q27" s="1521"/>
      <c r="R27" s="1521"/>
      <c r="S27" s="1521"/>
      <c r="T27" s="1521"/>
      <c r="U27" s="1521"/>
      <c r="V27" s="1521"/>
      <c r="W27" s="1521"/>
      <c r="X27" s="1521"/>
      <c r="Y27" s="1521"/>
      <c r="Z27" s="1521"/>
      <c r="AA27" s="1521"/>
      <c r="AB27" s="1521"/>
      <c r="AC27" s="1521"/>
      <c r="AD27" s="1521"/>
      <c r="AE27" s="1521"/>
      <c r="AF27" s="1521"/>
      <c r="AG27" s="1521"/>
      <c r="AH27" s="1521"/>
      <c r="AI27" s="1521"/>
      <c r="AJ27" s="1521"/>
      <c r="AK27" s="1521"/>
      <c r="AL27" s="204"/>
    </row>
    <row r="28" spans="1:38">
      <c r="A28" s="204"/>
      <c r="B28" s="204"/>
      <c r="C28" s="205"/>
      <c r="D28" s="1521"/>
      <c r="E28" s="1521"/>
      <c r="F28" s="1521"/>
      <c r="G28" s="1521"/>
      <c r="H28" s="1521"/>
      <c r="I28" s="1521"/>
      <c r="J28" s="1521"/>
      <c r="K28" s="1521"/>
      <c r="L28" s="1521"/>
      <c r="M28" s="1521"/>
      <c r="N28" s="1521"/>
      <c r="O28" s="1521"/>
      <c r="P28" s="1521"/>
      <c r="Q28" s="1521"/>
      <c r="R28" s="1521"/>
      <c r="S28" s="1521"/>
      <c r="T28" s="1521"/>
      <c r="U28" s="1521"/>
      <c r="V28" s="1521"/>
      <c r="W28" s="1521"/>
      <c r="X28" s="1521"/>
      <c r="Y28" s="1521"/>
      <c r="Z28" s="1521"/>
      <c r="AA28" s="1521"/>
      <c r="AB28" s="1521"/>
      <c r="AC28" s="1521"/>
      <c r="AD28" s="1521"/>
      <c r="AE28" s="1521"/>
      <c r="AF28" s="1521"/>
      <c r="AG28" s="1521"/>
      <c r="AH28" s="1521"/>
      <c r="AI28" s="1521"/>
      <c r="AJ28" s="1521"/>
      <c r="AK28" s="1521"/>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521" t="s">
        <v>1997</v>
      </c>
      <c r="E30" s="1521"/>
      <c r="F30" s="1521"/>
      <c r="G30" s="1521"/>
      <c r="H30" s="1521"/>
      <c r="I30" s="1521"/>
      <c r="J30" s="1521"/>
      <c r="K30" s="1521"/>
      <c r="L30" s="1521"/>
      <c r="M30" s="1521"/>
      <c r="N30" s="1521"/>
      <c r="O30" s="1521"/>
      <c r="P30" s="1521"/>
      <c r="Q30" s="1521"/>
      <c r="R30" s="1521"/>
      <c r="S30" s="1521"/>
      <c r="T30" s="1521"/>
      <c r="U30" s="1521"/>
      <c r="V30" s="1521"/>
      <c r="W30" s="1521"/>
      <c r="X30" s="1521"/>
      <c r="Y30" s="1521"/>
      <c r="Z30" s="1521"/>
      <c r="AA30" s="1521"/>
      <c r="AB30" s="1521"/>
      <c r="AC30" s="1521"/>
      <c r="AD30" s="1521"/>
      <c r="AE30" s="1521"/>
      <c r="AF30" s="1521"/>
      <c r="AG30" s="1521"/>
      <c r="AH30" s="1521"/>
      <c r="AI30" s="1521"/>
      <c r="AJ30" s="1521"/>
      <c r="AK30" s="1521"/>
      <c r="AL30" s="204"/>
    </row>
    <row r="31" spans="1:38">
      <c r="A31" s="204"/>
      <c r="B31" s="204"/>
      <c r="C31" s="205"/>
      <c r="D31" s="455"/>
      <c r="E31" s="1529" t="s">
        <v>2607</v>
      </c>
      <c r="F31" s="1530"/>
      <c r="G31" s="1530"/>
      <c r="H31" s="1530"/>
      <c r="I31" s="1530"/>
      <c r="J31" s="1530"/>
      <c r="K31" s="1530"/>
      <c r="L31" s="1530"/>
      <c r="M31" s="1530"/>
      <c r="N31" s="1530"/>
      <c r="O31" s="1530"/>
      <c r="P31" s="1530"/>
      <c r="Q31" s="1530"/>
      <c r="R31" s="1530"/>
      <c r="S31" s="1530"/>
      <c r="T31" s="1530"/>
      <c r="U31" s="1530"/>
      <c r="V31" s="1530"/>
      <c r="W31" s="1530"/>
      <c r="X31" s="1530"/>
      <c r="Y31" s="1530"/>
      <c r="Z31" s="1530"/>
      <c r="AA31" s="1530"/>
      <c r="AB31" s="1530"/>
      <c r="AC31" s="1530"/>
      <c r="AD31" s="1530"/>
      <c r="AE31" s="1530"/>
      <c r="AF31" s="1530"/>
      <c r="AG31" s="1530"/>
      <c r="AH31" s="1530"/>
      <c r="AI31" s="1530"/>
      <c r="AJ31" s="1530"/>
      <c r="AK31" s="1530"/>
      <c r="AL31" s="204"/>
    </row>
    <row r="32" spans="1:38">
      <c r="A32" s="4"/>
      <c r="C32" s="2"/>
    </row>
    <row r="33" spans="1:38">
      <c r="A33" s="4"/>
      <c r="D33" s="1522" t="s">
        <v>2097</v>
      </c>
      <c r="E33" s="1522"/>
      <c r="F33" s="1522"/>
      <c r="G33" s="1522"/>
      <c r="H33" s="1522"/>
      <c r="I33" s="1522"/>
      <c r="J33" s="1522"/>
      <c r="K33" s="1522"/>
      <c r="L33" s="1522"/>
      <c r="M33" s="1522"/>
      <c r="N33" s="1522"/>
      <c r="O33" s="1522"/>
      <c r="P33" s="1522"/>
      <c r="Q33" s="1522"/>
      <c r="R33" s="1522"/>
      <c r="S33" s="1522"/>
      <c r="T33" s="1522"/>
      <c r="U33" s="1522"/>
      <c r="V33" s="1522"/>
      <c r="W33" s="1522"/>
      <c r="X33" s="1522"/>
      <c r="Y33" s="1522"/>
      <c r="Z33" s="1522"/>
      <c r="AA33" s="1522"/>
      <c r="AB33" s="1522"/>
      <c r="AC33" s="1522"/>
      <c r="AD33" s="1522"/>
      <c r="AE33" s="1522"/>
      <c r="AF33" s="1522"/>
      <c r="AG33" s="1522"/>
      <c r="AH33" s="1522"/>
      <c r="AI33" s="1522"/>
      <c r="AJ33" s="1522"/>
      <c r="AK33" s="1522"/>
    </row>
    <row r="34" spans="1:38">
      <c r="A34" s="4"/>
      <c r="D34" s="1522"/>
      <c r="E34" s="1522"/>
      <c r="F34" s="1522"/>
      <c r="G34" s="1522"/>
      <c r="H34" s="1522"/>
      <c r="I34" s="1522"/>
      <c r="J34" s="1522"/>
      <c r="K34" s="1522"/>
      <c r="L34" s="1522"/>
      <c r="M34" s="1522"/>
      <c r="N34" s="1522"/>
      <c r="O34" s="1522"/>
      <c r="P34" s="1522"/>
      <c r="Q34" s="1522"/>
      <c r="R34" s="1522"/>
      <c r="S34" s="1522"/>
      <c r="T34" s="1522"/>
      <c r="U34" s="1522"/>
      <c r="V34" s="1522"/>
      <c r="W34" s="1522"/>
      <c r="X34" s="1522"/>
      <c r="Y34" s="1522"/>
      <c r="Z34" s="1522"/>
      <c r="AA34" s="1522"/>
      <c r="AB34" s="1522"/>
      <c r="AC34" s="1522"/>
      <c r="AD34" s="1522"/>
      <c r="AE34" s="1522"/>
      <c r="AF34" s="1522"/>
      <c r="AG34" s="1522"/>
      <c r="AH34" s="1522"/>
      <c r="AI34" s="1522"/>
      <c r="AJ34" s="1522"/>
      <c r="AK34" s="1522"/>
    </row>
    <row r="35" spans="1:38">
      <c r="A35" s="4"/>
      <c r="D35" s="120"/>
      <c r="E35" s="1528" t="s">
        <v>2608</v>
      </c>
      <c r="F35" s="1528"/>
      <c r="G35" s="1528"/>
      <c r="H35" s="1528"/>
      <c r="I35" s="1528"/>
      <c r="J35" s="1528"/>
      <c r="K35" s="1528"/>
      <c r="L35" s="1528"/>
      <c r="M35" s="1528"/>
      <c r="N35" s="1528"/>
      <c r="O35" s="1528"/>
      <c r="P35" s="1528"/>
      <c r="Q35" s="1528"/>
      <c r="R35" s="1528"/>
      <c r="S35" s="1528"/>
      <c r="T35" s="1528"/>
      <c r="U35" s="1528"/>
      <c r="V35" s="1528"/>
      <c r="W35" s="1528"/>
      <c r="X35" s="1528"/>
      <c r="Y35" s="1528"/>
      <c r="Z35" s="1528"/>
      <c r="AA35" s="1528"/>
      <c r="AB35" s="1528"/>
      <c r="AC35" s="1528"/>
      <c r="AD35" s="1528"/>
      <c r="AE35" s="1528"/>
      <c r="AF35" s="1528"/>
      <c r="AG35" s="1528"/>
      <c r="AH35" s="1528"/>
      <c r="AI35" s="1528"/>
      <c r="AJ35" s="1528"/>
      <c r="AK35" s="1528"/>
    </row>
    <row r="36" spans="1:38">
      <c r="A36" s="4"/>
      <c r="D36" s="120"/>
      <c r="E36" s="1528" t="s">
        <v>2609</v>
      </c>
      <c r="F36" s="1528"/>
      <c r="G36" s="1528"/>
      <c r="H36" s="1528"/>
      <c r="I36" s="1528"/>
      <c r="J36" s="1528"/>
      <c r="K36" s="1528"/>
      <c r="L36" s="1528"/>
      <c r="M36" s="1528"/>
      <c r="N36" s="1528"/>
      <c r="O36" s="1528"/>
      <c r="P36" s="1528"/>
      <c r="Q36" s="1528"/>
      <c r="R36" s="1528"/>
      <c r="S36" s="1528"/>
      <c r="T36" s="1528"/>
      <c r="U36" s="1528"/>
      <c r="V36" s="1528"/>
      <c r="W36" s="1528"/>
      <c r="X36" s="1528"/>
      <c r="Y36" s="1528"/>
      <c r="Z36" s="1528"/>
      <c r="AA36" s="1528"/>
      <c r="AB36" s="1528"/>
      <c r="AC36" s="1528"/>
      <c r="AD36" s="1528"/>
      <c r="AE36" s="1528"/>
      <c r="AF36" s="1528"/>
      <c r="AG36" s="1528"/>
      <c r="AH36" s="1528"/>
      <c r="AI36" s="1528"/>
      <c r="AJ36" s="1528"/>
      <c r="AK36" s="1528"/>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521" customFormat="1" ht="13.15" customHeight="1">
      <c r="A40" s="4"/>
      <c r="B40"/>
      <c r="C40" s="2"/>
      <c r="D40" s="4"/>
      <c r="E40" s="4" t="s">
        <v>653</v>
      </c>
      <c r="F40" s="1521" t="s">
        <v>1164</v>
      </c>
    </row>
    <row r="41" spans="1:38" s="1521"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526" t="s">
        <v>1246</v>
      </c>
      <c r="G43" s="1526"/>
      <c r="H43" s="1526"/>
      <c r="I43" s="1526"/>
      <c r="J43" s="1526"/>
      <c r="K43" s="1526"/>
      <c r="L43" s="1526"/>
      <c r="M43" s="1526"/>
      <c r="N43" s="1526"/>
      <c r="O43" s="1526"/>
      <c r="P43" s="1526"/>
      <c r="Q43" s="1526"/>
      <c r="R43" s="1526"/>
      <c r="S43" s="1526"/>
      <c r="T43" s="1526"/>
      <c r="U43" s="1526"/>
      <c r="V43" s="1526"/>
      <c r="W43" s="1526"/>
      <c r="X43" s="1526"/>
      <c r="Y43" s="1526"/>
      <c r="Z43" s="1526"/>
      <c r="AA43" s="1526"/>
      <c r="AB43" s="1526"/>
      <c r="AC43" s="1526"/>
      <c r="AD43" s="1526"/>
      <c r="AE43" s="1526"/>
      <c r="AF43" s="1526"/>
      <c r="AG43" s="1526"/>
      <c r="AH43" s="1526"/>
      <c r="AI43" s="1526"/>
      <c r="AJ43" s="1526"/>
      <c r="AK43" s="1526"/>
      <c r="AL43" s="1526"/>
    </row>
    <row r="44" spans="1:38" s="118" customFormat="1">
      <c r="A44" s="4"/>
      <c r="B44"/>
      <c r="C44" s="2"/>
      <c r="D44" s="4"/>
      <c r="E44" s="4"/>
      <c r="F44" s="1526"/>
      <c r="G44" s="1526"/>
      <c r="H44" s="1526"/>
      <c r="I44" s="1526"/>
      <c r="J44" s="1526"/>
      <c r="K44" s="1526"/>
      <c r="L44" s="1526"/>
      <c r="M44" s="1526"/>
      <c r="N44" s="1526"/>
      <c r="O44" s="1526"/>
      <c r="P44" s="1526"/>
      <c r="Q44" s="1526"/>
      <c r="R44" s="1526"/>
      <c r="S44" s="1526"/>
      <c r="T44" s="1526"/>
      <c r="U44" s="1526"/>
      <c r="V44" s="1526"/>
      <c r="W44" s="1526"/>
      <c r="X44" s="1526"/>
      <c r="Y44" s="1526"/>
      <c r="Z44" s="1526"/>
      <c r="AA44" s="1526"/>
      <c r="AB44" s="1526"/>
      <c r="AC44" s="1526"/>
      <c r="AD44" s="1526"/>
      <c r="AE44" s="1526"/>
      <c r="AF44" s="1526"/>
      <c r="AG44" s="1526"/>
      <c r="AH44" s="1526"/>
      <c r="AI44" s="1526"/>
      <c r="AJ44" s="1526"/>
      <c r="AK44" s="1526"/>
      <c r="AL44" s="1526"/>
    </row>
    <row r="45" spans="1:38" s="118" customFormat="1" ht="13.15" customHeight="1">
      <c r="A45" s="4"/>
      <c r="B45"/>
      <c r="C45" s="2"/>
      <c r="D45" s="4"/>
      <c r="E45" s="4"/>
      <c r="F45" s="1526"/>
      <c r="G45" s="1526"/>
      <c r="H45" s="1526"/>
      <c r="I45" s="1526"/>
      <c r="J45" s="1526"/>
      <c r="K45" s="1526"/>
      <c r="L45" s="1526"/>
      <c r="M45" s="1526"/>
      <c r="N45" s="1526"/>
      <c r="O45" s="1526"/>
      <c r="P45" s="1526"/>
      <c r="Q45" s="1526"/>
      <c r="R45" s="1526"/>
      <c r="S45" s="1526"/>
      <c r="T45" s="1526"/>
      <c r="U45" s="1526"/>
      <c r="V45" s="1526"/>
      <c r="W45" s="1526"/>
      <c r="X45" s="1526"/>
      <c r="Y45" s="1526"/>
      <c r="Z45" s="1526"/>
      <c r="AA45" s="1526"/>
      <c r="AB45" s="1526"/>
      <c r="AC45" s="1526"/>
      <c r="AD45" s="1526"/>
      <c r="AE45" s="1526"/>
      <c r="AF45" s="1526"/>
      <c r="AG45" s="1526"/>
      <c r="AH45" s="1526"/>
      <c r="AI45" s="1526"/>
      <c r="AJ45" s="1526"/>
      <c r="AK45" s="1526"/>
      <c r="AL45" s="1526"/>
    </row>
    <row r="46" spans="1:38">
      <c r="A46" s="4"/>
      <c r="C46" s="2"/>
      <c r="D46" s="4"/>
      <c r="E46" s="4"/>
      <c r="F46" s="118" t="s">
        <v>687</v>
      </c>
      <c r="G46" s="3" t="s">
        <v>1998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521" t="s">
        <v>1999</v>
      </c>
      <c r="G48" s="1521"/>
      <c r="H48" s="1521"/>
      <c r="I48" s="1521"/>
      <c r="J48" s="1521"/>
      <c r="K48" s="1521"/>
      <c r="L48" s="1521"/>
      <c r="M48" s="1521"/>
      <c r="N48" s="1521"/>
      <c r="O48" s="1521"/>
      <c r="P48" s="1521"/>
      <c r="Q48" s="1521"/>
      <c r="R48" s="1521"/>
      <c r="S48" s="1521"/>
      <c r="T48" s="1521"/>
      <c r="U48" s="1521"/>
      <c r="V48" s="1521"/>
      <c r="W48" s="1521"/>
      <c r="X48" s="1521"/>
      <c r="Y48" s="1521"/>
      <c r="Z48" s="1521"/>
      <c r="AA48" s="1521"/>
      <c r="AB48" s="1521"/>
      <c r="AC48" s="1521"/>
      <c r="AD48" s="1521"/>
      <c r="AE48" s="1521"/>
      <c r="AF48" s="1521"/>
      <c r="AG48" s="1521"/>
      <c r="AH48" s="1521"/>
      <c r="AI48" s="1521"/>
      <c r="AJ48" s="1521"/>
      <c r="AK48" s="1521"/>
    </row>
    <row r="49" spans="1:38">
      <c r="A49" s="4"/>
      <c r="C49" s="2"/>
      <c r="D49" s="4"/>
      <c r="E49" s="4"/>
      <c r="F49" s="1521"/>
      <c r="G49" s="1521"/>
      <c r="H49" s="1521"/>
      <c r="I49" s="1521"/>
      <c r="J49" s="1521"/>
      <c r="K49" s="1521"/>
      <c r="L49" s="1521"/>
      <c r="M49" s="1521"/>
      <c r="N49" s="1521"/>
      <c r="O49" s="1521"/>
      <c r="P49" s="1521"/>
      <c r="Q49" s="1521"/>
      <c r="R49" s="1521"/>
      <c r="S49" s="1521"/>
      <c r="T49" s="1521"/>
      <c r="U49" s="1521"/>
      <c r="V49" s="1521"/>
      <c r="W49" s="1521"/>
      <c r="X49" s="1521"/>
      <c r="Y49" s="1521"/>
      <c r="Z49" s="1521"/>
      <c r="AA49" s="1521"/>
      <c r="AB49" s="1521"/>
      <c r="AC49" s="1521"/>
      <c r="AD49" s="1521"/>
      <c r="AE49" s="1521"/>
      <c r="AF49" s="1521"/>
      <c r="AG49" s="1521"/>
      <c r="AH49" s="1521"/>
      <c r="AI49" s="1521"/>
      <c r="AJ49" s="1521"/>
      <c r="AK49" s="1521"/>
    </row>
    <row r="50" spans="1:38">
      <c r="A50" s="4"/>
      <c r="C50" s="2"/>
      <c r="D50" s="4"/>
      <c r="F50" s="1521"/>
      <c r="G50" s="1521"/>
      <c r="H50" s="1521"/>
      <c r="I50" s="1521"/>
      <c r="J50" s="1521"/>
      <c r="K50" s="1521"/>
      <c r="L50" s="1521"/>
      <c r="M50" s="1521"/>
      <c r="N50" s="1521"/>
      <c r="O50" s="1521"/>
      <c r="P50" s="1521"/>
      <c r="Q50" s="1521"/>
      <c r="R50" s="1521"/>
      <c r="S50" s="1521"/>
      <c r="T50" s="1521"/>
      <c r="U50" s="1521"/>
      <c r="V50" s="1521"/>
      <c r="W50" s="1521"/>
      <c r="X50" s="1521"/>
      <c r="Y50" s="1521"/>
      <c r="Z50" s="1521"/>
      <c r="AA50" s="1521"/>
      <c r="AB50" s="1521"/>
      <c r="AC50" s="1521"/>
      <c r="AD50" s="1521"/>
      <c r="AE50" s="1521"/>
      <c r="AF50" s="1521"/>
      <c r="AG50" s="1521"/>
      <c r="AH50" s="1521"/>
      <c r="AI50" s="1521"/>
      <c r="AJ50" s="1521"/>
      <c r="AK50" s="1521"/>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524" t="s">
        <v>1191</v>
      </c>
      <c r="H54" s="1524"/>
      <c r="I54" s="1524"/>
      <c r="J54" s="1524"/>
      <c r="K54" s="1524"/>
      <c r="L54" s="1524"/>
      <c r="M54" s="1524"/>
      <c r="N54" s="1524"/>
      <c r="O54" s="1524"/>
      <c r="P54" s="1524"/>
      <c r="Q54" s="1524"/>
      <c r="R54" s="1524"/>
      <c r="S54" s="1524"/>
      <c r="T54" s="1524"/>
      <c r="U54" s="1524"/>
      <c r="V54" s="1524"/>
      <c r="W54" s="1524"/>
      <c r="X54" s="1524"/>
      <c r="Y54" s="1524"/>
      <c r="Z54" s="1524"/>
      <c r="AA54" s="1524"/>
      <c r="AB54" s="1524"/>
      <c r="AC54" s="1524"/>
      <c r="AD54" s="1524"/>
      <c r="AE54" s="1524"/>
      <c r="AF54" s="1524"/>
      <c r="AG54" s="1524"/>
      <c r="AH54" s="1524"/>
      <c r="AI54" s="1524"/>
      <c r="AJ54" s="1524"/>
      <c r="AK54" s="1524"/>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524" t="s">
        <v>575</v>
      </c>
      <c r="H56" s="1524"/>
      <c r="I56" s="1524"/>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524" t="s">
        <v>2000</v>
      </c>
      <c r="H57" s="1524"/>
      <c r="I57" s="1524"/>
      <c r="J57" s="1524"/>
      <c r="K57" s="1524"/>
      <c r="L57" s="1524"/>
      <c r="M57" s="1524"/>
      <c r="N57" s="1524"/>
      <c r="O57" s="1524"/>
      <c r="P57" s="1524"/>
      <c r="Q57" s="1524"/>
      <c r="R57" s="1524"/>
      <c r="S57" s="1524"/>
      <c r="T57" s="1524"/>
      <c r="U57" s="1524"/>
      <c r="V57" s="1524"/>
      <c r="W57" s="1524"/>
      <c r="X57" s="1524"/>
      <c r="Y57" s="1524"/>
      <c r="Z57" s="1524"/>
      <c r="AA57" s="1524"/>
      <c r="AB57" s="1524"/>
      <c r="AC57" s="1524"/>
      <c r="AD57" s="1524"/>
      <c r="AE57" s="1524"/>
      <c r="AF57" s="1524"/>
      <c r="AG57" s="1524"/>
      <c r="AH57" s="1524"/>
      <c r="AI57" s="1524"/>
      <c r="AJ57" s="1524"/>
      <c r="AK57" s="1524"/>
      <c r="AL57" s="1524"/>
    </row>
    <row r="58" spans="1:38">
      <c r="A58" s="204"/>
      <c r="B58" s="204"/>
      <c r="C58" s="205"/>
      <c r="D58" s="205"/>
      <c r="E58" s="204"/>
      <c r="F58" s="206"/>
      <c r="G58" s="1524"/>
      <c r="H58" s="1524"/>
      <c r="I58" s="1524"/>
      <c r="J58" s="1524"/>
      <c r="K58" s="1524"/>
      <c r="L58" s="1524"/>
      <c r="M58" s="1524"/>
      <c r="N58" s="1524"/>
      <c r="O58" s="1524"/>
      <c r="P58" s="1524"/>
      <c r="Q58" s="1524"/>
      <c r="R58" s="1524"/>
      <c r="S58" s="1524"/>
      <c r="T58" s="1524"/>
      <c r="U58" s="1524"/>
      <c r="V58" s="1524"/>
      <c r="W58" s="1524"/>
      <c r="X58" s="1524"/>
      <c r="Y58" s="1524"/>
      <c r="Z58" s="1524"/>
      <c r="AA58" s="1524"/>
      <c r="AB58" s="1524"/>
      <c r="AC58" s="1524"/>
      <c r="AD58" s="1524"/>
      <c r="AE58" s="1524"/>
      <c r="AF58" s="1524"/>
      <c r="AG58" s="1524"/>
      <c r="AH58" s="1524"/>
      <c r="AI58" s="1524"/>
      <c r="AJ58" s="1524"/>
      <c r="AK58" s="1524"/>
      <c r="AL58" s="1524"/>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521" t="s">
        <v>1166</v>
      </c>
      <c r="H64" s="1521"/>
      <c r="I64" s="1521"/>
      <c r="J64" s="1521"/>
      <c r="K64" s="1521"/>
      <c r="L64" s="1521"/>
      <c r="M64" s="1521"/>
      <c r="N64" s="1521"/>
      <c r="O64" s="1521"/>
      <c r="P64" s="1521"/>
      <c r="Q64" s="1521"/>
      <c r="R64" s="1521"/>
      <c r="S64" s="1521"/>
      <c r="T64" s="1521"/>
      <c r="U64" s="1521"/>
      <c r="V64" s="1521"/>
      <c r="W64" s="1521"/>
      <c r="X64" s="1521"/>
      <c r="Y64" s="1521"/>
      <c r="Z64" s="1521"/>
      <c r="AA64" s="1521"/>
      <c r="AB64" s="1521"/>
      <c r="AC64" s="1521"/>
      <c r="AD64" s="1521"/>
      <c r="AE64" s="1521"/>
      <c r="AF64" s="1521"/>
      <c r="AG64" s="1521"/>
      <c r="AH64" s="1521"/>
      <c r="AI64" s="1521"/>
      <c r="AJ64" s="1521"/>
      <c r="AK64" s="1521"/>
    </row>
    <row r="65" spans="1:37">
      <c r="A65" s="4"/>
      <c r="C65" s="2"/>
      <c r="D65" s="4"/>
      <c r="E65" s="4"/>
      <c r="G65" s="1521"/>
      <c r="H65" s="1521"/>
      <c r="I65" s="1521"/>
      <c r="J65" s="1521"/>
      <c r="K65" s="1521"/>
      <c r="L65" s="1521"/>
      <c r="M65" s="1521"/>
      <c r="N65" s="1521"/>
      <c r="O65" s="1521"/>
      <c r="P65" s="1521"/>
      <c r="Q65" s="1521"/>
      <c r="R65" s="1521"/>
      <c r="S65" s="1521"/>
      <c r="T65" s="1521"/>
      <c r="U65" s="1521"/>
      <c r="V65" s="1521"/>
      <c r="W65" s="1521"/>
      <c r="X65" s="1521"/>
      <c r="Y65" s="1521"/>
      <c r="Z65" s="1521"/>
      <c r="AA65" s="1521"/>
      <c r="AB65" s="1521"/>
      <c r="AC65" s="1521"/>
      <c r="AD65" s="1521"/>
      <c r="AE65" s="1521"/>
      <c r="AF65" s="1521"/>
      <c r="AG65" s="1521"/>
      <c r="AH65" s="1521"/>
      <c r="AI65" s="1521"/>
      <c r="AJ65" s="1521"/>
      <c r="AK65" s="1521"/>
    </row>
    <row r="66" spans="1:37">
      <c r="A66" s="4"/>
      <c r="C66" s="2"/>
      <c r="D66" s="4"/>
      <c r="E66" s="4"/>
      <c r="G66" s="1521"/>
      <c r="H66" s="1521"/>
      <c r="I66" s="1521"/>
      <c r="J66" s="1521"/>
      <c r="K66" s="1521"/>
      <c r="L66" s="1521"/>
      <c r="M66" s="1521"/>
      <c r="N66" s="1521"/>
      <c r="O66" s="1521"/>
      <c r="P66" s="1521"/>
      <c r="Q66" s="1521"/>
      <c r="R66" s="1521"/>
      <c r="S66" s="1521"/>
      <c r="T66" s="1521"/>
      <c r="U66" s="1521"/>
      <c r="V66" s="1521"/>
      <c r="W66" s="1521"/>
      <c r="X66" s="1521"/>
      <c r="Y66" s="1521"/>
      <c r="Z66" s="1521"/>
      <c r="AA66" s="1521"/>
      <c r="AB66" s="1521"/>
      <c r="AC66" s="1521"/>
      <c r="AD66" s="1521"/>
      <c r="AE66" s="1521"/>
      <c r="AF66" s="1521"/>
      <c r="AG66" s="1521"/>
      <c r="AH66" s="1521"/>
      <c r="AI66" s="1521"/>
      <c r="AJ66" s="1521"/>
      <c r="AK66" s="1521"/>
    </row>
    <row r="67" spans="1:37" ht="13.15" customHeight="1">
      <c r="A67" s="4"/>
      <c r="C67" s="2"/>
      <c r="D67" s="4"/>
      <c r="E67" s="4"/>
      <c r="F67" t="s">
        <v>509</v>
      </c>
      <c r="G67" s="1521" t="s">
        <v>1167</v>
      </c>
      <c r="H67" s="1521"/>
      <c r="I67" s="1521"/>
      <c r="J67" s="1521"/>
      <c r="K67" s="1521"/>
      <c r="L67" s="1521"/>
      <c r="M67" s="1521"/>
      <c r="N67" s="1521"/>
      <c r="O67" s="1521"/>
      <c r="P67" s="1521"/>
      <c r="Q67" s="1521"/>
      <c r="R67" s="1521"/>
      <c r="S67" s="1521"/>
      <c r="T67" s="1521"/>
      <c r="U67" s="1521"/>
      <c r="V67" s="1521"/>
      <c r="W67" s="1521"/>
      <c r="X67" s="1521"/>
      <c r="Y67" s="1521"/>
      <c r="Z67" s="1521"/>
      <c r="AA67" s="1521"/>
      <c r="AB67" s="1521"/>
      <c r="AC67" s="1521"/>
      <c r="AD67" s="1521"/>
      <c r="AE67" s="1521"/>
      <c r="AF67" s="1521"/>
      <c r="AG67" s="1521"/>
      <c r="AH67" s="1521"/>
      <c r="AI67" s="1521"/>
      <c r="AJ67" s="1521"/>
      <c r="AK67" s="1521"/>
    </row>
    <row r="68" spans="1:37">
      <c r="A68" s="4"/>
      <c r="C68" s="2"/>
      <c r="D68" s="4"/>
      <c r="E68" s="4"/>
      <c r="F68" s="27"/>
      <c r="G68" s="1521"/>
      <c r="H68" s="1521"/>
      <c r="I68" s="1521"/>
      <c r="J68" s="1521"/>
      <c r="K68" s="1521"/>
      <c r="L68" s="1521"/>
      <c r="M68" s="1521"/>
      <c r="N68" s="1521"/>
      <c r="O68" s="1521"/>
      <c r="P68" s="1521"/>
      <c r="Q68" s="1521"/>
      <c r="R68" s="1521"/>
      <c r="S68" s="1521"/>
      <c r="T68" s="1521"/>
      <c r="U68" s="1521"/>
      <c r="V68" s="1521"/>
      <c r="W68" s="1521"/>
      <c r="X68" s="1521"/>
      <c r="Y68" s="1521"/>
      <c r="Z68" s="1521"/>
      <c r="AA68" s="1521"/>
      <c r="AB68" s="1521"/>
      <c r="AC68" s="1521"/>
      <c r="AD68" s="1521"/>
      <c r="AE68" s="1521"/>
      <c r="AF68" s="1521"/>
      <c r="AG68" s="1521"/>
      <c r="AH68" s="1521"/>
      <c r="AI68" s="1521"/>
      <c r="AJ68" s="1521"/>
      <c r="AK68" s="1521"/>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521" t="s">
        <v>1168</v>
      </c>
      <c r="H70" s="1521"/>
      <c r="I70" s="1521"/>
      <c r="J70" s="1521"/>
      <c r="K70" s="1521"/>
      <c r="L70" s="1521"/>
      <c r="M70" s="1521"/>
      <c r="N70" s="1521"/>
      <c r="O70" s="1521"/>
      <c r="P70" s="1521"/>
      <c r="Q70" s="1521"/>
      <c r="R70" s="1521"/>
      <c r="S70" s="1521"/>
      <c r="T70" s="1521"/>
      <c r="U70" s="1521"/>
      <c r="V70" s="1521"/>
      <c r="W70" s="1521"/>
      <c r="X70" s="1521"/>
      <c r="Y70" s="1521"/>
      <c r="Z70" s="1521"/>
      <c r="AA70" s="1521"/>
      <c r="AB70" s="1521"/>
      <c r="AC70" s="1521"/>
      <c r="AD70" s="1521"/>
      <c r="AE70" s="1521"/>
      <c r="AF70" s="1521"/>
      <c r="AG70" s="1521"/>
      <c r="AH70" s="1521"/>
      <c r="AI70" s="1521"/>
      <c r="AJ70" s="1521"/>
      <c r="AK70" s="1521"/>
    </row>
    <row r="71" spans="1:37">
      <c r="A71" s="4"/>
      <c r="C71" s="2"/>
      <c r="D71" s="4"/>
      <c r="E71" s="4"/>
      <c r="F71" s="8"/>
      <c r="G71" s="1521"/>
      <c r="H71" s="1521"/>
      <c r="I71" s="1521"/>
      <c r="J71" s="1521"/>
      <c r="K71" s="1521"/>
      <c r="L71" s="1521"/>
      <c r="M71" s="1521"/>
      <c r="N71" s="1521"/>
      <c r="O71" s="1521"/>
      <c r="P71" s="1521"/>
      <c r="Q71" s="1521"/>
      <c r="R71" s="1521"/>
      <c r="S71" s="1521"/>
      <c r="T71" s="1521"/>
      <c r="U71" s="1521"/>
      <c r="V71" s="1521"/>
      <c r="W71" s="1521"/>
      <c r="X71" s="1521"/>
      <c r="Y71" s="1521"/>
      <c r="Z71" s="1521"/>
      <c r="AA71" s="1521"/>
      <c r="AB71" s="1521"/>
      <c r="AC71" s="1521"/>
      <c r="AD71" s="1521"/>
      <c r="AE71" s="1521"/>
      <c r="AF71" s="1521"/>
      <c r="AG71" s="1521"/>
      <c r="AH71" s="1521"/>
      <c r="AI71" s="1521"/>
      <c r="AJ71" s="1521"/>
      <c r="AK71" s="1521"/>
    </row>
    <row r="72" spans="1:37">
      <c r="A72" s="4"/>
      <c r="C72" s="2"/>
      <c r="D72" s="4"/>
      <c r="E72" s="4"/>
      <c r="F72" s="8" t="s">
        <v>509</v>
      </c>
      <c r="G72" s="1521" t="s">
        <v>1169</v>
      </c>
      <c r="H72" s="1521"/>
      <c r="I72" s="1521"/>
      <c r="J72" s="1521"/>
      <c r="K72" s="1521"/>
      <c r="L72" s="1521"/>
      <c r="M72" s="1521"/>
      <c r="N72" s="1521"/>
      <c r="O72" s="1521"/>
      <c r="P72" s="1521"/>
      <c r="Q72" s="1521"/>
      <c r="R72" s="1521"/>
      <c r="S72" s="1521"/>
      <c r="T72" s="1521"/>
      <c r="U72" s="1521"/>
      <c r="V72" s="1521"/>
      <c r="W72" s="1521"/>
      <c r="X72" s="1521"/>
      <c r="Y72" s="1521"/>
      <c r="Z72" s="1521"/>
      <c r="AA72" s="1521"/>
      <c r="AB72" s="1521"/>
      <c r="AC72" s="1521"/>
      <c r="AD72" s="1521"/>
      <c r="AE72" s="1521"/>
      <c r="AF72" s="1521"/>
      <c r="AG72" s="1521"/>
      <c r="AH72" s="1521"/>
      <c r="AI72" s="1521"/>
      <c r="AJ72" s="1521"/>
      <c r="AK72" s="1521"/>
    </row>
    <row r="73" spans="1:37">
      <c r="A73" s="4"/>
      <c r="C73" s="2"/>
      <c r="D73" s="4"/>
      <c r="E73" s="4"/>
      <c r="F73" s="8"/>
      <c r="G73" s="1521"/>
      <c r="H73" s="1521"/>
      <c r="I73" s="1521"/>
      <c r="J73" s="1521"/>
      <c r="K73" s="1521"/>
      <c r="L73" s="1521"/>
      <c r="M73" s="1521"/>
      <c r="N73" s="1521"/>
      <c r="O73" s="1521"/>
      <c r="P73" s="1521"/>
      <c r="Q73" s="1521"/>
      <c r="R73" s="1521"/>
      <c r="S73" s="1521"/>
      <c r="T73" s="1521"/>
      <c r="U73" s="1521"/>
      <c r="V73" s="1521"/>
      <c r="W73" s="1521"/>
      <c r="X73" s="1521"/>
      <c r="Y73" s="1521"/>
      <c r="Z73" s="1521"/>
      <c r="AA73" s="1521"/>
      <c r="AB73" s="1521"/>
      <c r="AC73" s="1521"/>
      <c r="AD73" s="1521"/>
      <c r="AE73" s="1521"/>
      <c r="AF73" s="1521"/>
      <c r="AG73" s="1521"/>
      <c r="AH73" s="1521"/>
      <c r="AI73" s="1521"/>
      <c r="AJ73" s="1521"/>
      <c r="AK73" s="1521"/>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521" t="s">
        <v>1170</v>
      </c>
      <c r="H80" s="1521"/>
      <c r="I80" s="1521"/>
      <c r="J80" s="1521"/>
      <c r="K80" s="1521"/>
      <c r="L80" s="1521"/>
      <c r="M80" s="1521"/>
      <c r="N80" s="1521"/>
      <c r="O80" s="1521"/>
      <c r="P80" s="1521"/>
      <c r="Q80" s="1521"/>
      <c r="R80" s="1521"/>
      <c r="S80" s="1521"/>
      <c r="T80" s="1521"/>
      <c r="U80" s="1521"/>
      <c r="V80" s="1521"/>
      <c r="W80" s="1521"/>
      <c r="X80" s="1521"/>
      <c r="Y80" s="1521"/>
      <c r="Z80" s="1521"/>
      <c r="AA80" s="1521"/>
      <c r="AB80" s="1521"/>
      <c r="AC80" s="1521"/>
      <c r="AD80" s="1521"/>
      <c r="AE80" s="1521"/>
      <c r="AF80" s="1521"/>
      <c r="AG80" s="1521"/>
      <c r="AH80" s="1521"/>
      <c r="AI80" s="1521"/>
      <c r="AJ80" s="1521"/>
      <c r="AK80" s="1521"/>
    </row>
    <row r="81" spans="1:37">
      <c r="A81" s="4"/>
      <c r="C81" s="2"/>
      <c r="D81" s="4"/>
      <c r="E81" s="4"/>
      <c r="F81" s="4"/>
      <c r="G81" s="1521"/>
      <c r="H81" s="1521"/>
      <c r="I81" s="1521"/>
      <c r="J81" s="1521"/>
      <c r="K81" s="1521"/>
      <c r="L81" s="1521"/>
      <c r="M81" s="1521"/>
      <c r="N81" s="1521"/>
      <c r="O81" s="1521"/>
      <c r="P81" s="1521"/>
      <c r="Q81" s="1521"/>
      <c r="R81" s="1521"/>
      <c r="S81" s="1521"/>
      <c r="T81" s="1521"/>
      <c r="U81" s="1521"/>
      <c r="V81" s="1521"/>
      <c r="W81" s="1521"/>
      <c r="X81" s="1521"/>
      <c r="Y81" s="1521"/>
      <c r="Z81" s="1521"/>
      <c r="AA81" s="1521"/>
      <c r="AB81" s="1521"/>
      <c r="AC81" s="1521"/>
      <c r="AD81" s="1521"/>
      <c r="AE81" s="1521"/>
      <c r="AF81" s="1521"/>
      <c r="AG81" s="1521"/>
      <c r="AH81" s="1521"/>
      <c r="AI81" s="1521"/>
      <c r="AJ81" s="1521"/>
      <c r="AK81" s="1521"/>
    </row>
    <row r="82" spans="1:37">
      <c r="A82" s="4"/>
      <c r="C82" s="2"/>
      <c r="D82" s="4"/>
      <c r="E82" s="4"/>
      <c r="F82" s="4"/>
      <c r="G82" s="1521"/>
      <c r="H82" s="1521"/>
      <c r="I82" s="1521"/>
      <c r="J82" s="1521"/>
      <c r="K82" s="1521"/>
      <c r="L82" s="1521"/>
      <c r="M82" s="1521"/>
      <c r="N82" s="1521"/>
      <c r="O82" s="1521"/>
      <c r="P82" s="1521"/>
      <c r="Q82" s="1521"/>
      <c r="R82" s="1521"/>
      <c r="S82" s="1521"/>
      <c r="T82" s="1521"/>
      <c r="U82" s="1521"/>
      <c r="V82" s="1521"/>
      <c r="W82" s="1521"/>
      <c r="X82" s="1521"/>
      <c r="Y82" s="1521"/>
      <c r="Z82" s="1521"/>
      <c r="AA82" s="1521"/>
      <c r="AB82" s="1521"/>
      <c r="AC82" s="1521"/>
      <c r="AD82" s="1521"/>
      <c r="AE82" s="1521"/>
      <c r="AF82" s="1521"/>
      <c r="AG82" s="1521"/>
      <c r="AH82" s="1521"/>
      <c r="AI82" s="1521"/>
      <c r="AJ82" s="1521"/>
      <c r="AK82" s="1521"/>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521" t="s">
        <v>1171</v>
      </c>
      <c r="H84" s="1521"/>
      <c r="I84" s="1521"/>
      <c r="J84" s="1521"/>
      <c r="K84" s="1521"/>
      <c r="L84" s="1521"/>
      <c r="M84" s="1521"/>
      <c r="N84" s="1521"/>
      <c r="O84" s="1521"/>
      <c r="P84" s="1521"/>
      <c r="Q84" s="1521"/>
      <c r="R84" s="1521"/>
      <c r="S84" s="1521"/>
      <c r="T84" s="1521"/>
      <c r="U84" s="1521"/>
      <c r="V84" s="1521"/>
      <c r="W84" s="1521"/>
      <c r="X84" s="1521"/>
      <c r="Y84" s="1521"/>
      <c r="Z84" s="1521"/>
      <c r="AA84" s="1521"/>
      <c r="AB84" s="1521"/>
      <c r="AC84" s="1521"/>
      <c r="AD84" s="1521"/>
      <c r="AE84" s="1521"/>
      <c r="AF84" s="1521"/>
      <c r="AG84" s="1521"/>
      <c r="AH84" s="1521"/>
      <c r="AI84" s="1521"/>
      <c r="AJ84" s="1521"/>
      <c r="AK84" s="1521"/>
    </row>
    <row r="85" spans="1:37">
      <c r="A85" s="4"/>
      <c r="C85" s="2"/>
      <c r="D85" s="4"/>
      <c r="E85" s="4"/>
      <c r="F85" s="4"/>
      <c r="G85" s="1521"/>
      <c r="H85" s="1521"/>
      <c r="I85" s="1521"/>
      <c r="J85" s="1521"/>
      <c r="K85" s="1521"/>
      <c r="L85" s="1521"/>
      <c r="M85" s="1521"/>
      <c r="N85" s="1521"/>
      <c r="O85" s="1521"/>
      <c r="P85" s="1521"/>
      <c r="Q85" s="1521"/>
      <c r="R85" s="1521"/>
      <c r="S85" s="1521"/>
      <c r="T85" s="1521"/>
      <c r="U85" s="1521"/>
      <c r="V85" s="1521"/>
      <c r="W85" s="1521"/>
      <c r="X85" s="1521"/>
      <c r="Y85" s="1521"/>
      <c r="Z85" s="1521"/>
      <c r="AA85" s="1521"/>
      <c r="AB85" s="1521"/>
      <c r="AC85" s="1521"/>
      <c r="AD85" s="1521"/>
      <c r="AE85" s="1521"/>
      <c r="AF85" s="1521"/>
      <c r="AG85" s="1521"/>
      <c r="AH85" s="1521"/>
      <c r="AI85" s="1521"/>
      <c r="AJ85" s="1521"/>
      <c r="AK85" s="1521"/>
    </row>
    <row r="86" spans="1:37">
      <c r="A86" s="4"/>
      <c r="C86" s="2"/>
      <c r="D86" s="4"/>
      <c r="E86" s="4"/>
      <c r="G86" s="1521"/>
      <c r="H86" s="1521"/>
      <c r="I86" s="1521"/>
      <c r="J86" s="1521"/>
      <c r="K86" s="1521"/>
      <c r="L86" s="1521"/>
      <c r="M86" s="1521"/>
      <c r="N86" s="1521"/>
      <c r="O86" s="1521"/>
      <c r="P86" s="1521"/>
      <c r="Q86" s="1521"/>
      <c r="R86" s="1521"/>
      <c r="S86" s="1521"/>
      <c r="T86" s="1521"/>
      <c r="U86" s="1521"/>
      <c r="V86" s="1521"/>
      <c r="W86" s="1521"/>
      <c r="X86" s="1521"/>
      <c r="Y86" s="1521"/>
      <c r="Z86" s="1521"/>
      <c r="AA86" s="1521"/>
      <c r="AB86" s="1521"/>
      <c r="AC86" s="1521"/>
      <c r="AD86" s="1521"/>
      <c r="AE86" s="1521"/>
      <c r="AF86" s="1521"/>
      <c r="AG86" s="1521"/>
      <c r="AH86" s="1521"/>
      <c r="AI86" s="1521"/>
      <c r="AJ86" s="1521"/>
      <c r="AK86" s="1521"/>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531" t="s">
        <v>1172</v>
      </c>
      <c r="H88" s="1531"/>
      <c r="I88" s="1531"/>
      <c r="J88" s="1531"/>
      <c r="K88" s="1531"/>
      <c r="L88" s="1531"/>
      <c r="M88" s="1531"/>
      <c r="N88" s="1531"/>
      <c r="O88" s="1531"/>
      <c r="P88" s="1531"/>
      <c r="Q88" s="1531"/>
      <c r="R88" s="1531"/>
      <c r="S88" s="1531"/>
      <c r="T88" s="1531"/>
      <c r="U88" s="1531"/>
      <c r="V88" s="1531"/>
      <c r="W88" s="1531"/>
      <c r="X88" s="1531"/>
      <c r="Y88" s="1531"/>
      <c r="Z88" s="1531"/>
      <c r="AA88" s="1531"/>
      <c r="AB88" s="1531"/>
      <c r="AC88" s="1531"/>
      <c r="AD88" s="1531"/>
      <c r="AE88" s="1531"/>
      <c r="AF88" s="1531"/>
      <c r="AG88" s="1531"/>
      <c r="AH88" s="1531"/>
      <c r="AI88" s="1531"/>
      <c r="AJ88" s="1531"/>
      <c r="AK88" s="1531"/>
    </row>
    <row r="89" spans="1:37">
      <c r="A89" s="4"/>
      <c r="C89" s="2"/>
      <c r="D89" s="4"/>
      <c r="E89" s="4"/>
      <c r="G89" s="1531"/>
      <c r="H89" s="1531"/>
      <c r="I89" s="1531"/>
      <c r="J89" s="1531"/>
      <c r="K89" s="1531"/>
      <c r="L89" s="1531"/>
      <c r="M89" s="1531"/>
      <c r="N89" s="1531"/>
      <c r="O89" s="1531"/>
      <c r="P89" s="1531"/>
      <c r="Q89" s="1531"/>
      <c r="R89" s="1531"/>
      <c r="S89" s="1531"/>
      <c r="T89" s="1531"/>
      <c r="U89" s="1531"/>
      <c r="V89" s="1531"/>
      <c r="W89" s="1531"/>
      <c r="X89" s="1531"/>
      <c r="Y89" s="1531"/>
      <c r="Z89" s="1531"/>
      <c r="AA89" s="1531"/>
      <c r="AB89" s="1531"/>
      <c r="AC89" s="1531"/>
      <c r="AD89" s="1531"/>
      <c r="AE89" s="1531"/>
      <c r="AF89" s="1531"/>
      <c r="AG89" s="1531"/>
      <c r="AH89" s="1531"/>
      <c r="AI89" s="1531"/>
      <c r="AJ89" s="1531"/>
      <c r="AK89" s="1531"/>
    </row>
    <row r="90" spans="1:37">
      <c r="A90" s="4"/>
      <c r="C90" s="2"/>
      <c r="D90" s="4"/>
      <c r="E90" s="4"/>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521" t="s">
        <v>1173</v>
      </c>
      <c r="H92" s="1521"/>
      <c r="I92" s="1521"/>
      <c r="J92" s="1521"/>
      <c r="K92" s="1521"/>
      <c r="L92" s="1521"/>
      <c r="M92" s="1521"/>
      <c r="N92" s="1521"/>
      <c r="O92" s="1521"/>
      <c r="P92" s="1521"/>
      <c r="Q92" s="1521"/>
      <c r="R92" s="1521"/>
      <c r="S92" s="1521"/>
      <c r="T92" s="1521"/>
      <c r="U92" s="1521"/>
      <c r="V92" s="1521"/>
      <c r="W92" s="1521"/>
      <c r="X92" s="1521"/>
      <c r="Y92" s="1521"/>
      <c r="Z92" s="1521"/>
      <c r="AA92" s="1521"/>
      <c r="AB92" s="1521"/>
      <c r="AC92" s="1521"/>
      <c r="AD92" s="1521"/>
      <c r="AE92" s="1521"/>
      <c r="AF92" s="1521"/>
      <c r="AG92" s="1521"/>
      <c r="AH92" s="1521"/>
      <c r="AI92" s="1521"/>
      <c r="AJ92" s="1521"/>
      <c r="AK92" s="1521"/>
    </row>
    <row r="93" spans="1:37">
      <c r="A93" s="4"/>
      <c r="C93" s="2"/>
      <c r="D93" s="4"/>
      <c r="E93" s="4"/>
      <c r="G93" s="1521"/>
      <c r="H93" s="1521"/>
      <c r="I93" s="1521"/>
      <c r="J93" s="1521"/>
      <c r="K93" s="1521"/>
      <c r="L93" s="1521"/>
      <c r="M93" s="1521"/>
      <c r="N93" s="1521"/>
      <c r="O93" s="1521"/>
      <c r="P93" s="1521"/>
      <c r="Q93" s="1521"/>
      <c r="R93" s="1521"/>
      <c r="S93" s="1521"/>
      <c r="T93" s="1521"/>
      <c r="U93" s="1521"/>
      <c r="V93" s="1521"/>
      <c r="W93" s="1521"/>
      <c r="X93" s="1521"/>
      <c r="Y93" s="1521"/>
      <c r="Z93" s="1521"/>
      <c r="AA93" s="1521"/>
      <c r="AB93" s="1521"/>
      <c r="AC93" s="1521"/>
      <c r="AD93" s="1521"/>
      <c r="AE93" s="1521"/>
      <c r="AF93" s="1521"/>
      <c r="AG93" s="1521"/>
      <c r="AH93" s="1521"/>
      <c r="AI93" s="1521"/>
      <c r="AJ93" s="1521"/>
      <c r="AK93" s="1521"/>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521" t="s">
        <v>1174</v>
      </c>
      <c r="H95" s="1521"/>
      <c r="I95" s="1521"/>
      <c r="J95" s="1521"/>
      <c r="K95" s="1521"/>
      <c r="L95" s="1521"/>
      <c r="M95" s="1521"/>
      <c r="N95" s="1521"/>
      <c r="O95" s="1521"/>
      <c r="P95" s="1521"/>
      <c r="Q95" s="1521"/>
      <c r="R95" s="1521"/>
      <c r="S95" s="1521"/>
      <c r="T95" s="1521"/>
      <c r="U95" s="1521"/>
      <c r="V95" s="1521"/>
      <c r="W95" s="1521"/>
      <c r="X95" s="1521"/>
      <c r="Y95" s="1521"/>
      <c r="Z95" s="1521"/>
      <c r="AA95" s="1521"/>
      <c r="AB95" s="1521"/>
      <c r="AC95" s="1521"/>
      <c r="AD95" s="1521"/>
      <c r="AE95" s="1521"/>
      <c r="AF95" s="1521"/>
      <c r="AG95" s="1521"/>
      <c r="AH95" s="1521"/>
      <c r="AI95" s="1521"/>
      <c r="AJ95" s="1521"/>
      <c r="AK95" s="1521"/>
    </row>
    <row r="96" spans="1:37">
      <c r="A96" s="4"/>
      <c r="C96" s="2"/>
      <c r="D96" s="4"/>
      <c r="E96" s="4"/>
      <c r="G96" s="1521"/>
      <c r="H96" s="1521"/>
      <c r="I96" s="1521"/>
      <c r="J96" s="1521"/>
      <c r="K96" s="1521"/>
      <c r="L96" s="1521"/>
      <c r="M96" s="1521"/>
      <c r="N96" s="1521"/>
      <c r="O96" s="1521"/>
      <c r="P96" s="1521"/>
      <c r="Q96" s="1521"/>
      <c r="R96" s="1521"/>
      <c r="S96" s="1521"/>
      <c r="T96" s="1521"/>
      <c r="U96" s="1521"/>
      <c r="V96" s="1521"/>
      <c r="W96" s="1521"/>
      <c r="X96" s="1521"/>
      <c r="Y96" s="1521"/>
      <c r="Z96" s="1521"/>
      <c r="AA96" s="1521"/>
      <c r="AB96" s="1521"/>
      <c r="AC96" s="1521"/>
      <c r="AD96" s="1521"/>
      <c r="AE96" s="1521"/>
      <c r="AF96" s="1521"/>
      <c r="AG96" s="1521"/>
      <c r="AH96" s="1521"/>
      <c r="AI96" s="1521"/>
      <c r="AJ96" s="1521"/>
      <c r="AK96" s="1521"/>
    </row>
    <row r="97" spans="1:38">
      <c r="A97" s="4"/>
      <c r="C97" s="2"/>
      <c r="D97" s="4"/>
      <c r="E97" s="4"/>
      <c r="G97" s="1521"/>
      <c r="H97" s="1521"/>
      <c r="I97" s="1521"/>
      <c r="J97" s="1521"/>
      <c r="K97" s="1521"/>
      <c r="L97" s="1521"/>
      <c r="M97" s="1521"/>
      <c r="N97" s="1521"/>
      <c r="O97" s="1521"/>
      <c r="P97" s="1521"/>
      <c r="Q97" s="1521"/>
      <c r="R97" s="1521"/>
      <c r="S97" s="1521"/>
      <c r="T97" s="1521"/>
      <c r="U97" s="1521"/>
      <c r="V97" s="1521"/>
      <c r="W97" s="1521"/>
      <c r="X97" s="1521"/>
      <c r="Y97" s="1521"/>
      <c r="Z97" s="1521"/>
      <c r="AA97" s="1521"/>
      <c r="AB97" s="1521"/>
      <c r="AC97" s="1521"/>
      <c r="AD97" s="1521"/>
      <c r="AE97" s="1521"/>
      <c r="AF97" s="1521"/>
      <c r="AG97" s="1521"/>
      <c r="AH97" s="1521"/>
      <c r="AI97" s="1521"/>
      <c r="AJ97" s="1521"/>
      <c r="AK97" s="1521"/>
    </row>
    <row r="98" spans="1:38">
      <c r="A98" s="4"/>
      <c r="D98" s="99"/>
      <c r="E98" s="1532" t="s">
        <v>1175</v>
      </c>
      <c r="F98" s="1532"/>
      <c r="G98" s="1532"/>
      <c r="H98" s="1532"/>
      <c r="I98" s="1532"/>
      <c r="J98" s="1532"/>
      <c r="K98" s="1532"/>
      <c r="L98" s="1532"/>
      <c r="M98" s="1532"/>
      <c r="N98" s="1532"/>
      <c r="O98" s="1532"/>
      <c r="P98" s="1532"/>
      <c r="Q98" s="1532"/>
      <c r="R98" s="1532"/>
      <c r="S98" s="1532"/>
      <c r="T98" s="1532"/>
      <c r="U98" s="1532"/>
      <c r="V98" s="1532"/>
      <c r="W98" s="1532"/>
      <c r="X98" s="1532"/>
      <c r="Y98" s="1532"/>
      <c r="Z98" s="1532"/>
      <c r="AA98" s="1532"/>
      <c r="AB98" s="1532"/>
      <c r="AC98" s="1532"/>
      <c r="AD98" s="1532"/>
      <c r="AE98" s="1532"/>
      <c r="AF98" s="1532"/>
      <c r="AG98" s="1532"/>
      <c r="AH98" s="1532"/>
      <c r="AI98" s="1532"/>
      <c r="AJ98" s="1532"/>
      <c r="AK98" s="1532"/>
    </row>
    <row r="99" spans="1:38">
      <c r="A99" s="4"/>
      <c r="D99" s="99"/>
      <c r="E99" s="1532"/>
      <c r="F99" s="1532"/>
      <c r="G99" s="1532"/>
      <c r="H99" s="1532"/>
      <c r="I99" s="1532"/>
      <c r="J99" s="1532"/>
      <c r="K99" s="1532"/>
      <c r="L99" s="1532"/>
      <c r="M99" s="1532"/>
      <c r="N99" s="1532"/>
      <c r="O99" s="1532"/>
      <c r="P99" s="1532"/>
      <c r="Q99" s="1532"/>
      <c r="R99" s="1532"/>
      <c r="S99" s="1532"/>
      <c r="T99" s="1532"/>
      <c r="U99" s="1532"/>
      <c r="V99" s="1532"/>
      <c r="W99" s="1532"/>
      <c r="X99" s="1532"/>
      <c r="Y99" s="1532"/>
      <c r="Z99" s="1532"/>
      <c r="AA99" s="1532"/>
      <c r="AB99" s="1532"/>
      <c r="AC99" s="1532"/>
      <c r="AD99" s="1532"/>
      <c r="AE99" s="1532"/>
      <c r="AF99" s="1532"/>
      <c r="AG99" s="1532"/>
      <c r="AH99" s="1532"/>
      <c r="AI99" s="1532"/>
      <c r="AJ99" s="1532"/>
      <c r="AK99" s="1532"/>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2001</v>
      </c>
      <c r="F138" s="2"/>
      <c r="G138" s="2"/>
      <c r="H138" s="2"/>
    </row>
    <row r="139" spans="4:37">
      <c r="E139" t="s">
        <v>112</v>
      </c>
      <c r="F139" t="s">
        <v>52</v>
      </c>
    </row>
    <row r="140" spans="4:37">
      <c r="E140" t="s">
        <v>113</v>
      </c>
      <c r="F140" t="s">
        <v>466</v>
      </c>
    </row>
    <row r="141" spans="4:37"/>
    <row r="142" spans="4:37">
      <c r="D142" s="2" t="s">
        <v>429</v>
      </c>
      <c r="E142" s="2" t="s">
        <v>2002</v>
      </c>
    </row>
    <row r="143" spans="4:37">
      <c r="E143" s="204" t="s">
        <v>2003</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521" t="s">
        <v>1176</v>
      </c>
      <c r="H205" s="1521"/>
      <c r="I205" s="1521"/>
      <c r="J205" s="1521"/>
      <c r="K205" s="1521"/>
      <c r="L205" s="1521"/>
      <c r="M205" s="1521"/>
      <c r="N205" s="1521"/>
      <c r="O205" s="1521"/>
      <c r="P205" s="1521"/>
      <c r="Q205" s="1521"/>
      <c r="R205" s="1521"/>
      <c r="S205" s="1521"/>
      <c r="T205" s="1521"/>
      <c r="U205" s="1521"/>
      <c r="V205" s="1521"/>
      <c r="W205" s="1521"/>
      <c r="X205" s="1521"/>
      <c r="Y205" s="1521"/>
      <c r="Z205" s="1521"/>
      <c r="AA205" s="1521"/>
      <c r="AB205" s="1521"/>
      <c r="AC205" s="1521"/>
      <c r="AD205" s="1521"/>
      <c r="AE205" s="1521"/>
      <c r="AF205" s="1521"/>
      <c r="AG205" s="1521"/>
      <c r="AH205" s="1521"/>
      <c r="AI205" s="1521"/>
      <c r="AJ205" s="1521"/>
      <c r="AK205" s="1521"/>
    </row>
    <row r="206" spans="2:37">
      <c r="B206" s="4"/>
      <c r="C206" s="4"/>
      <c r="D206" s="2"/>
      <c r="G206" s="1521"/>
      <c r="H206" s="1521"/>
      <c r="I206" s="1521"/>
      <c r="J206" s="1521"/>
      <c r="K206" s="1521"/>
      <c r="L206" s="1521"/>
      <c r="M206" s="1521"/>
      <c r="N206" s="1521"/>
      <c r="O206" s="1521"/>
      <c r="P206" s="1521"/>
      <c r="Q206" s="1521"/>
      <c r="R206" s="1521"/>
      <c r="S206" s="1521"/>
      <c r="T206" s="1521"/>
      <c r="U206" s="1521"/>
      <c r="V206" s="1521"/>
      <c r="W206" s="1521"/>
      <c r="X206" s="1521"/>
      <c r="Y206" s="1521"/>
      <c r="Z206" s="1521"/>
      <c r="AA206" s="1521"/>
      <c r="AB206" s="1521"/>
      <c r="AC206" s="1521"/>
      <c r="AD206" s="1521"/>
      <c r="AE206" s="1521"/>
      <c r="AF206" s="1521"/>
      <c r="AG206" s="1521"/>
      <c r="AH206" s="1521"/>
      <c r="AI206" s="1521"/>
      <c r="AJ206" s="1521"/>
      <c r="AK206" s="1521"/>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521" t="s">
        <v>1155</v>
      </c>
      <c r="G336" s="1521"/>
      <c r="H336" s="1521"/>
      <c r="I336" s="1521"/>
      <c r="J336" s="1521"/>
      <c r="K336" s="1521"/>
      <c r="L336" s="1521"/>
      <c r="M336" s="1521"/>
      <c r="N336" s="1521"/>
      <c r="O336" s="1521"/>
      <c r="P336" s="1521"/>
      <c r="Q336" s="1521"/>
      <c r="R336" s="1521"/>
      <c r="S336" s="1521"/>
      <c r="T336" s="1521"/>
      <c r="U336" s="1521"/>
      <c r="V336" s="1521"/>
      <c r="W336" s="1521"/>
      <c r="X336" s="1521"/>
      <c r="Y336" s="1521"/>
      <c r="Z336" s="1521"/>
      <c r="AA336" s="1521"/>
      <c r="AB336" s="1521"/>
      <c r="AC336" s="1521"/>
      <c r="AD336" s="1521"/>
      <c r="AE336" s="1521"/>
      <c r="AF336" s="1521"/>
      <c r="AG336" s="1521"/>
      <c r="AH336" s="1521"/>
      <c r="AI336" s="1521"/>
      <c r="AJ336" s="1521"/>
      <c r="AK336" s="1521"/>
    </row>
    <row r="337" spans="2:37">
      <c r="B337" s="2"/>
      <c r="E337" s="4"/>
      <c r="F337" s="1521"/>
      <c r="G337" s="1521"/>
      <c r="H337" s="1521"/>
      <c r="I337" s="1521"/>
      <c r="J337" s="1521"/>
      <c r="K337" s="1521"/>
      <c r="L337" s="1521"/>
      <c r="M337" s="1521"/>
      <c r="N337" s="1521"/>
      <c r="O337" s="1521"/>
      <c r="P337" s="1521"/>
      <c r="Q337" s="1521"/>
      <c r="R337" s="1521"/>
      <c r="S337" s="1521"/>
      <c r="T337" s="1521"/>
      <c r="U337" s="1521"/>
      <c r="V337" s="1521"/>
      <c r="W337" s="1521"/>
      <c r="X337" s="1521"/>
      <c r="Y337" s="1521"/>
      <c r="Z337" s="1521"/>
      <c r="AA337" s="1521"/>
      <c r="AB337" s="1521"/>
      <c r="AC337" s="1521"/>
      <c r="AD337" s="1521"/>
      <c r="AE337" s="1521"/>
      <c r="AF337" s="1521"/>
      <c r="AG337" s="1521"/>
      <c r="AH337" s="1521"/>
      <c r="AI337" s="1521"/>
      <c r="AJ337" s="1521"/>
      <c r="AK337" s="1521"/>
    </row>
    <row r="338" spans="2:37">
      <c r="B338" s="2"/>
      <c r="E338" s="4"/>
      <c r="F338" s="1521"/>
      <c r="G338" s="1521"/>
      <c r="H338" s="1521"/>
      <c r="I338" s="1521"/>
      <c r="J338" s="1521"/>
      <c r="K338" s="1521"/>
      <c r="L338" s="1521"/>
      <c r="M338" s="1521"/>
      <c r="N338" s="1521"/>
      <c r="O338" s="1521"/>
      <c r="P338" s="1521"/>
      <c r="Q338" s="1521"/>
      <c r="R338" s="1521"/>
      <c r="S338" s="1521"/>
      <c r="T338" s="1521"/>
      <c r="U338" s="1521"/>
      <c r="V338" s="1521"/>
      <c r="W338" s="1521"/>
      <c r="X338" s="1521"/>
      <c r="Y338" s="1521"/>
      <c r="Z338" s="1521"/>
      <c r="AA338" s="1521"/>
      <c r="AB338" s="1521"/>
      <c r="AC338" s="1521"/>
      <c r="AD338" s="1521"/>
      <c r="AE338" s="1521"/>
      <c r="AF338" s="1521"/>
      <c r="AG338" s="1521"/>
      <c r="AH338" s="1521"/>
      <c r="AI338" s="1521"/>
      <c r="AJ338" s="1521"/>
      <c r="AK338" s="1521"/>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524" t="s">
        <v>1235</v>
      </c>
      <c r="F341" s="1524"/>
      <c r="G341" s="1524"/>
      <c r="H341" s="1524"/>
      <c r="I341" s="1524"/>
      <c r="J341" s="1524"/>
      <c r="K341" s="1524"/>
      <c r="L341" s="1524"/>
      <c r="M341" s="1524"/>
      <c r="N341" s="1524"/>
      <c r="O341" s="1524"/>
      <c r="P341" s="1524"/>
      <c r="Q341" s="1524"/>
      <c r="R341" s="1524"/>
      <c r="S341" s="1524"/>
      <c r="T341" s="1524"/>
      <c r="U341" s="1524"/>
      <c r="V341" s="1524"/>
      <c r="W341" s="1524"/>
      <c r="X341" s="1524"/>
      <c r="Y341" s="1524"/>
      <c r="Z341" s="1524"/>
      <c r="AA341" s="1524"/>
      <c r="AB341" s="1524"/>
      <c r="AC341" s="1524"/>
      <c r="AD341" s="1524"/>
      <c r="AE341" s="1524"/>
      <c r="AF341" s="1524"/>
      <c r="AG341" s="1524"/>
      <c r="AH341" s="1524"/>
      <c r="AI341" s="1524"/>
      <c r="AJ341" s="1524"/>
      <c r="AK341" s="1524"/>
    </row>
    <row r="342" spans="2:37">
      <c r="B342" s="2"/>
      <c r="E342" s="1524"/>
      <c r="F342" s="1524"/>
      <c r="G342" s="1524"/>
      <c r="H342" s="1524"/>
      <c r="I342" s="1524"/>
      <c r="J342" s="1524"/>
      <c r="K342" s="1524"/>
      <c r="L342" s="1524"/>
      <c r="M342" s="1524"/>
      <c r="N342" s="1524"/>
      <c r="O342" s="1524"/>
      <c r="P342" s="1524"/>
      <c r="Q342" s="1524"/>
      <c r="R342" s="1524"/>
      <c r="S342" s="1524"/>
      <c r="T342" s="1524"/>
      <c r="U342" s="1524"/>
      <c r="V342" s="1524"/>
      <c r="W342" s="1524"/>
      <c r="X342" s="1524"/>
      <c r="Y342" s="1524"/>
      <c r="Z342" s="1524"/>
      <c r="AA342" s="1524"/>
      <c r="AB342" s="1524"/>
      <c r="AC342" s="1524"/>
      <c r="AD342" s="1524"/>
      <c r="AE342" s="1524"/>
      <c r="AF342" s="1524"/>
      <c r="AG342" s="1524"/>
      <c r="AH342" s="1524"/>
      <c r="AI342" s="1524"/>
      <c r="AJ342" s="1524"/>
      <c r="AK342" s="1524"/>
    </row>
    <row r="343" spans="2:37">
      <c r="B343" s="2"/>
      <c r="E343" s="1524"/>
      <c r="F343" s="1524"/>
      <c r="G343" s="1524"/>
      <c r="H343" s="1524"/>
      <c r="I343" s="1524"/>
      <c r="J343" s="1524"/>
      <c r="K343" s="1524"/>
      <c r="L343" s="1524"/>
      <c r="M343" s="1524"/>
      <c r="N343" s="1524"/>
      <c r="O343" s="1524"/>
      <c r="P343" s="1524"/>
      <c r="Q343" s="1524"/>
      <c r="R343" s="1524"/>
      <c r="S343" s="1524"/>
      <c r="T343" s="1524"/>
      <c r="U343" s="1524"/>
      <c r="V343" s="1524"/>
      <c r="W343" s="1524"/>
      <c r="X343" s="1524"/>
      <c r="Y343" s="1524"/>
      <c r="Z343" s="1524"/>
      <c r="AA343" s="1524"/>
      <c r="AB343" s="1524"/>
      <c r="AC343" s="1524"/>
      <c r="AD343" s="1524"/>
      <c r="AE343" s="1524"/>
      <c r="AF343" s="1524"/>
      <c r="AG343" s="1524"/>
      <c r="AH343" s="1524"/>
      <c r="AI343" s="1524"/>
      <c r="AJ343" s="1524"/>
      <c r="AK343" s="1524"/>
    </row>
    <row r="344" spans="2:37">
      <c r="B344" s="2"/>
      <c r="E344" s="1524"/>
      <c r="F344" s="1524"/>
      <c r="G344" s="1524"/>
      <c r="H344" s="1524"/>
      <c r="I344" s="1524"/>
      <c r="J344" s="1524"/>
      <c r="K344" s="1524"/>
      <c r="L344" s="1524"/>
      <c r="M344" s="1524"/>
      <c r="N344" s="1524"/>
      <c r="O344" s="1524"/>
      <c r="P344" s="1524"/>
      <c r="Q344" s="1524"/>
      <c r="R344" s="1524"/>
      <c r="S344" s="1524"/>
      <c r="T344" s="1524"/>
      <c r="U344" s="1524"/>
      <c r="V344" s="1524"/>
      <c r="W344" s="1524"/>
      <c r="X344" s="1524"/>
      <c r="Y344" s="1524"/>
      <c r="Z344" s="1524"/>
      <c r="AA344" s="1524"/>
      <c r="AB344" s="1524"/>
      <c r="AC344" s="1524"/>
      <c r="AD344" s="1524"/>
      <c r="AE344" s="1524"/>
      <c r="AF344" s="1524"/>
      <c r="AG344" s="1524"/>
      <c r="AH344" s="1524"/>
      <c r="AI344" s="1524"/>
      <c r="AJ344" s="1524"/>
      <c r="AK344" s="1524"/>
    </row>
    <row r="345" spans="2:37">
      <c r="B345" s="2"/>
      <c r="E345" s="1524"/>
      <c r="F345" s="1524"/>
      <c r="G345" s="1524"/>
      <c r="H345" s="1524"/>
      <c r="I345" s="1524"/>
      <c r="J345" s="1524"/>
      <c r="K345" s="1524"/>
      <c r="L345" s="1524"/>
      <c r="M345" s="1524"/>
      <c r="N345" s="1524"/>
      <c r="O345" s="1524"/>
      <c r="P345" s="1524"/>
      <c r="Q345" s="1524"/>
      <c r="R345" s="1524"/>
      <c r="S345" s="1524"/>
      <c r="T345" s="1524"/>
      <c r="U345" s="1524"/>
      <c r="V345" s="1524"/>
      <c r="W345" s="1524"/>
      <c r="X345" s="1524"/>
      <c r="Y345" s="1524"/>
      <c r="Z345" s="1524"/>
      <c r="AA345" s="1524"/>
      <c r="AB345" s="1524"/>
      <c r="AC345" s="1524"/>
      <c r="AD345" s="1524"/>
      <c r="AE345" s="1524"/>
      <c r="AF345" s="1524"/>
      <c r="AG345" s="1524"/>
      <c r="AH345" s="1524"/>
      <c r="AI345" s="1524"/>
      <c r="AJ345" s="1524"/>
      <c r="AK345" s="1524"/>
    </row>
    <row r="346" spans="2:37">
      <c r="B346" s="2"/>
      <c r="E346" s="3" t="s">
        <v>112</v>
      </c>
      <c r="F346" s="1521" t="s">
        <v>1237</v>
      </c>
      <c r="G346" s="1521"/>
      <c r="H346" s="1521"/>
      <c r="I346" s="1521"/>
      <c r="J346" s="1521"/>
      <c r="K346" s="1521"/>
      <c r="L346" s="1521"/>
      <c r="M346" s="1521"/>
      <c r="N346" s="1521"/>
      <c r="O346" s="1521"/>
      <c r="P346" s="1521"/>
      <c r="Q346" s="1521"/>
      <c r="R346" s="1521"/>
      <c r="S346" s="1521"/>
      <c r="T346" s="1521"/>
      <c r="U346" s="1521"/>
      <c r="V346" s="1521"/>
      <c r="W346" s="1521"/>
      <c r="X346" s="1521"/>
      <c r="Y346" s="1521"/>
      <c r="Z346" s="1521"/>
      <c r="AA346" s="1521"/>
      <c r="AB346" s="1521"/>
      <c r="AC346" s="1521"/>
      <c r="AD346" s="1521"/>
      <c r="AE346" s="1521"/>
      <c r="AF346" s="1521"/>
      <c r="AG346" s="1521"/>
      <c r="AH346" s="1521"/>
      <c r="AI346" s="1521"/>
      <c r="AJ346" s="1521"/>
      <c r="AK346" s="1521"/>
    </row>
    <row r="347" spans="2:37">
      <c r="B347" s="2"/>
      <c r="E347" s="3"/>
      <c r="F347" s="1521"/>
      <c r="G347" s="1521"/>
      <c r="H347" s="1521"/>
      <c r="I347" s="1521"/>
      <c r="J347" s="1521"/>
      <c r="K347" s="1521"/>
      <c r="L347" s="1521"/>
      <c r="M347" s="1521"/>
      <c r="N347" s="1521"/>
      <c r="O347" s="1521"/>
      <c r="P347" s="1521"/>
      <c r="Q347" s="1521"/>
      <c r="R347" s="1521"/>
      <c r="S347" s="1521"/>
      <c r="T347" s="1521"/>
      <c r="U347" s="1521"/>
      <c r="V347" s="1521"/>
      <c r="W347" s="1521"/>
      <c r="X347" s="1521"/>
      <c r="Y347" s="1521"/>
      <c r="Z347" s="1521"/>
      <c r="AA347" s="1521"/>
      <c r="AB347" s="1521"/>
      <c r="AC347" s="1521"/>
      <c r="AD347" s="1521"/>
      <c r="AE347" s="1521"/>
      <c r="AF347" s="1521"/>
      <c r="AG347" s="1521"/>
      <c r="AH347" s="1521"/>
      <c r="AI347" s="1521"/>
      <c r="AJ347" s="1521"/>
      <c r="AK347" s="1521"/>
    </row>
    <row r="348" spans="2:37">
      <c r="B348" s="2"/>
      <c r="E348" s="3"/>
      <c r="F348" s="1521"/>
      <c r="G348" s="1521"/>
      <c r="H348" s="1521"/>
      <c r="I348" s="1521"/>
      <c r="J348" s="1521"/>
      <c r="K348" s="1521"/>
      <c r="L348" s="1521"/>
      <c r="M348" s="1521"/>
      <c r="N348" s="1521"/>
      <c r="O348" s="1521"/>
      <c r="P348" s="1521"/>
      <c r="Q348" s="1521"/>
      <c r="R348" s="1521"/>
      <c r="S348" s="1521"/>
      <c r="T348" s="1521"/>
      <c r="U348" s="1521"/>
      <c r="V348" s="1521"/>
      <c r="W348" s="1521"/>
      <c r="X348" s="1521"/>
      <c r="Y348" s="1521"/>
      <c r="Z348" s="1521"/>
      <c r="AA348" s="1521"/>
      <c r="AB348" s="1521"/>
      <c r="AC348" s="1521"/>
      <c r="AD348" s="1521"/>
      <c r="AE348" s="1521"/>
      <c r="AF348" s="1521"/>
      <c r="AG348" s="1521"/>
      <c r="AH348" s="1521"/>
      <c r="AI348" s="1521"/>
      <c r="AJ348" s="1521"/>
      <c r="AK348" s="1521"/>
    </row>
    <row r="349" spans="2:37">
      <c r="B349" s="2"/>
      <c r="E349" s="3"/>
      <c r="F349" s="1521"/>
      <c r="G349" s="1521"/>
      <c r="H349" s="1521"/>
      <c r="I349" s="1521"/>
      <c r="J349" s="1521"/>
      <c r="K349" s="1521"/>
      <c r="L349" s="1521"/>
      <c r="M349" s="1521"/>
      <c r="N349" s="1521"/>
      <c r="O349" s="1521"/>
      <c r="P349" s="1521"/>
      <c r="Q349" s="1521"/>
      <c r="R349" s="1521"/>
      <c r="S349" s="1521"/>
      <c r="T349" s="1521"/>
      <c r="U349" s="1521"/>
      <c r="V349" s="1521"/>
      <c r="W349" s="1521"/>
      <c r="X349" s="1521"/>
      <c r="Y349" s="1521"/>
      <c r="Z349" s="1521"/>
      <c r="AA349" s="1521"/>
      <c r="AB349" s="1521"/>
      <c r="AC349" s="1521"/>
      <c r="AD349" s="1521"/>
      <c r="AE349" s="1521"/>
      <c r="AF349" s="1521"/>
      <c r="AG349" s="1521"/>
      <c r="AH349" s="1521"/>
      <c r="AI349" s="1521"/>
      <c r="AJ349" s="1521"/>
      <c r="AK349" s="1521"/>
    </row>
    <row r="350" spans="2:37">
      <c r="B350" s="2"/>
      <c r="E350" s="3" t="s">
        <v>113</v>
      </c>
      <c r="F350" s="1521" t="s">
        <v>1236</v>
      </c>
      <c r="G350" s="1521"/>
      <c r="H350" s="1521"/>
      <c r="I350" s="1521"/>
      <c r="J350" s="1521"/>
      <c r="K350" s="1521"/>
      <c r="L350" s="1521"/>
      <c r="M350" s="1521"/>
      <c r="N350" s="1521"/>
      <c r="O350" s="1521"/>
      <c r="P350" s="1521"/>
      <c r="Q350" s="1521"/>
      <c r="R350" s="1521"/>
      <c r="S350" s="1521"/>
      <c r="T350" s="1521"/>
      <c r="U350" s="1521"/>
      <c r="V350" s="1521"/>
      <c r="W350" s="1521"/>
      <c r="X350" s="1521"/>
      <c r="Y350" s="1521"/>
      <c r="Z350" s="1521"/>
      <c r="AA350" s="1521"/>
      <c r="AB350" s="1521"/>
      <c r="AC350" s="1521"/>
      <c r="AD350" s="1521"/>
      <c r="AE350" s="1521"/>
      <c r="AF350" s="1521"/>
      <c r="AG350" s="1521"/>
      <c r="AH350" s="1521"/>
      <c r="AI350" s="1521"/>
      <c r="AJ350" s="1521"/>
      <c r="AK350" s="1521"/>
    </row>
    <row r="351" spans="2:37">
      <c r="B351" s="2"/>
      <c r="F351" s="1521"/>
      <c r="G351" s="1521"/>
      <c r="H351" s="1521"/>
      <c r="I351" s="1521"/>
      <c r="J351" s="1521"/>
      <c r="K351" s="1521"/>
      <c r="L351" s="1521"/>
      <c r="M351" s="1521"/>
      <c r="N351" s="1521"/>
      <c r="O351" s="1521"/>
      <c r="P351" s="1521"/>
      <c r="Q351" s="1521"/>
      <c r="R351" s="1521"/>
      <c r="S351" s="1521"/>
      <c r="T351" s="1521"/>
      <c r="U351" s="1521"/>
      <c r="V351" s="1521"/>
      <c r="W351" s="1521"/>
      <c r="X351" s="1521"/>
      <c r="Y351" s="1521"/>
      <c r="Z351" s="1521"/>
      <c r="AA351" s="1521"/>
      <c r="AB351" s="1521"/>
      <c r="AC351" s="1521"/>
      <c r="AD351" s="1521"/>
      <c r="AE351" s="1521"/>
      <c r="AF351" s="1521"/>
      <c r="AG351" s="1521"/>
      <c r="AH351" s="1521"/>
      <c r="AI351" s="1521"/>
      <c r="AJ351" s="1521"/>
      <c r="AK351" s="1521"/>
    </row>
    <row r="352" spans="2:37">
      <c r="B352" s="2"/>
      <c r="F352" s="1521"/>
      <c r="G352" s="1521"/>
      <c r="H352" s="1521"/>
      <c r="I352" s="1521"/>
      <c r="J352" s="1521"/>
      <c r="K352" s="1521"/>
      <c r="L352" s="1521"/>
      <c r="M352" s="1521"/>
      <c r="N352" s="1521"/>
      <c r="O352" s="1521"/>
      <c r="P352" s="1521"/>
      <c r="Q352" s="1521"/>
      <c r="R352" s="1521"/>
      <c r="S352" s="1521"/>
      <c r="T352" s="1521"/>
      <c r="U352" s="1521"/>
      <c r="V352" s="1521"/>
      <c r="W352" s="1521"/>
      <c r="X352" s="1521"/>
      <c r="Y352" s="1521"/>
      <c r="Z352" s="1521"/>
      <c r="AA352" s="1521"/>
      <c r="AB352" s="1521"/>
      <c r="AC352" s="1521"/>
      <c r="AD352" s="1521"/>
      <c r="AE352" s="1521"/>
      <c r="AF352" s="1521"/>
      <c r="AG352" s="1521"/>
      <c r="AH352" s="1521"/>
      <c r="AI352" s="1521"/>
      <c r="AJ352" s="1521"/>
      <c r="AK352" s="1521"/>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525" t="s">
        <v>1226</v>
      </c>
      <c r="F365" s="1525"/>
      <c r="G365" s="1525"/>
      <c r="H365" s="1525"/>
      <c r="I365" s="1525"/>
      <c r="J365" s="1525"/>
      <c r="K365" s="1525"/>
      <c r="L365" s="1525"/>
      <c r="M365" s="1525"/>
      <c r="N365" s="1525"/>
      <c r="O365" s="1525"/>
      <c r="P365" s="1525"/>
      <c r="Q365" s="1525"/>
      <c r="R365" s="1525"/>
      <c r="S365" s="1525"/>
      <c r="T365" s="1525"/>
      <c r="U365" s="1525"/>
      <c r="V365" s="1525"/>
      <c r="W365" s="1525"/>
      <c r="X365" s="1525"/>
      <c r="Y365" s="1525"/>
      <c r="Z365" s="1525"/>
      <c r="AA365" s="1525"/>
      <c r="AB365" s="1525"/>
      <c r="AC365" s="1525"/>
      <c r="AD365" s="1525"/>
      <c r="AE365" s="1525"/>
      <c r="AF365" s="1525"/>
      <c r="AG365" s="1525"/>
      <c r="AH365" s="1525"/>
      <c r="AI365" s="1525"/>
      <c r="AJ365" s="1525"/>
      <c r="AK365" s="1525"/>
      <c r="AL365" s="1525"/>
    </row>
    <row r="366" spans="1:38">
      <c r="B366" s="2"/>
      <c r="E366" s="1525"/>
      <c r="F366" s="1525"/>
      <c r="G366" s="1525"/>
      <c r="H366" s="1525"/>
      <c r="I366" s="1525"/>
      <c r="J366" s="1525"/>
      <c r="K366" s="1525"/>
      <c r="L366" s="1525"/>
      <c r="M366" s="1525"/>
      <c r="N366" s="1525"/>
      <c r="O366" s="1525"/>
      <c r="P366" s="1525"/>
      <c r="Q366" s="1525"/>
      <c r="R366" s="1525"/>
      <c r="S366" s="1525"/>
      <c r="T366" s="1525"/>
      <c r="U366" s="1525"/>
      <c r="V366" s="1525"/>
      <c r="W366" s="1525"/>
      <c r="X366" s="1525"/>
      <c r="Y366" s="1525"/>
      <c r="Z366" s="1525"/>
      <c r="AA366" s="1525"/>
      <c r="AB366" s="1525"/>
      <c r="AC366" s="1525"/>
      <c r="AD366" s="1525"/>
      <c r="AE366" s="1525"/>
      <c r="AF366" s="1525"/>
      <c r="AG366" s="1525"/>
      <c r="AH366" s="1525"/>
      <c r="AI366" s="1525"/>
      <c r="AJ366" s="1525"/>
      <c r="AK366" s="1525"/>
      <c r="AL366" s="1525"/>
    </row>
    <row r="367" spans="1:38" s="1527" customFormat="1">
      <c r="A367"/>
      <c r="B367" s="2"/>
      <c r="C367"/>
      <c r="D367"/>
      <c r="E367" s="1526" t="s">
        <v>1258</v>
      </c>
    </row>
    <row r="368" spans="1:38" s="1527"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521" t="s">
        <v>1269</v>
      </c>
      <c r="G386" s="1521"/>
      <c r="H386" s="1521"/>
      <c r="I386" s="1521"/>
      <c r="J386" s="1521"/>
      <c r="K386" s="1521"/>
      <c r="L386" s="1521"/>
      <c r="M386" s="1521"/>
      <c r="N386" s="1521"/>
      <c r="O386" s="1521"/>
      <c r="P386" s="1521"/>
      <c r="Q386" s="1521"/>
      <c r="R386" s="1521"/>
      <c r="S386" s="1521"/>
      <c r="T386" s="1521"/>
      <c r="U386" s="1521"/>
      <c r="V386" s="1521"/>
      <c r="W386" s="1521"/>
      <c r="X386" s="1521"/>
      <c r="Y386" s="1521"/>
      <c r="Z386" s="1521"/>
      <c r="AA386" s="1521"/>
      <c r="AB386" s="1521"/>
      <c r="AC386" s="1521"/>
      <c r="AD386" s="1521"/>
      <c r="AE386" s="1521"/>
      <c r="AF386" s="1521"/>
      <c r="AG386" s="1521"/>
      <c r="AH386" s="1521"/>
      <c r="AI386" s="1521"/>
      <c r="AJ386" s="1521"/>
      <c r="AK386" s="1521"/>
    </row>
    <row r="387" spans="1:38">
      <c r="B387" s="2"/>
      <c r="E387" s="3"/>
      <c r="F387" s="1521"/>
      <c r="G387" s="1521"/>
      <c r="H387" s="1521"/>
      <c r="I387" s="1521"/>
      <c r="J387" s="1521"/>
      <c r="K387" s="1521"/>
      <c r="L387" s="1521"/>
      <c r="M387" s="1521"/>
      <c r="N387" s="1521"/>
      <c r="O387" s="1521"/>
      <c r="P387" s="1521"/>
      <c r="Q387" s="1521"/>
      <c r="R387" s="1521"/>
      <c r="S387" s="1521"/>
      <c r="T387" s="1521"/>
      <c r="U387" s="1521"/>
      <c r="V387" s="1521"/>
      <c r="W387" s="1521"/>
      <c r="X387" s="1521"/>
      <c r="Y387" s="1521"/>
      <c r="Z387" s="1521"/>
      <c r="AA387" s="1521"/>
      <c r="AB387" s="1521"/>
      <c r="AC387" s="1521"/>
      <c r="AD387" s="1521"/>
      <c r="AE387" s="1521"/>
      <c r="AF387" s="1521"/>
      <c r="AG387" s="1521"/>
      <c r="AH387" s="1521"/>
      <c r="AI387" s="1521"/>
      <c r="AJ387" s="1521"/>
      <c r="AK387" s="1521"/>
    </row>
    <row r="388" spans="1:38">
      <c r="B388" s="2"/>
      <c r="E388" s="3"/>
      <c r="F388" s="1521"/>
      <c r="G388" s="1521"/>
      <c r="H388" s="1521"/>
      <c r="I388" s="1521"/>
      <c r="J388" s="1521"/>
      <c r="K388" s="1521"/>
      <c r="L388" s="1521"/>
      <c r="M388" s="1521"/>
      <c r="N388" s="1521"/>
      <c r="O388" s="1521"/>
      <c r="P388" s="1521"/>
      <c r="Q388" s="1521"/>
      <c r="R388" s="1521"/>
      <c r="S388" s="1521"/>
      <c r="T388" s="1521"/>
      <c r="U388" s="1521"/>
      <c r="V388" s="1521"/>
      <c r="W388" s="1521"/>
      <c r="X388" s="1521"/>
      <c r="Y388" s="1521"/>
      <c r="Z388" s="1521"/>
      <c r="AA388" s="1521"/>
      <c r="AB388" s="1521"/>
      <c r="AC388" s="1521"/>
      <c r="AD388" s="1521"/>
      <c r="AE388" s="1521"/>
      <c r="AF388" s="1521"/>
      <c r="AG388" s="1521"/>
      <c r="AH388" s="1521"/>
      <c r="AI388" s="1521"/>
      <c r="AJ388" s="1521"/>
      <c r="AK388" s="1521"/>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U166"/>
  <sheetViews>
    <sheetView showGridLines="0" workbookViewId="0">
      <selection activeCell="H120" sqref="H120"/>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7" t="s">
        <v>1574</v>
      </c>
      <c r="B1" s="2657"/>
      <c r="C1" s="2657"/>
      <c r="D1" s="2657"/>
      <c r="E1" s="2657"/>
      <c r="F1" s="2657"/>
      <c r="G1" s="2657"/>
      <c r="H1" s="2657"/>
      <c r="I1" s="2657"/>
      <c r="J1" s="2657"/>
    </row>
    <row r="2" spans="1:13" ht="15" customHeight="1" thickBot="1">
      <c r="A2" s="1041"/>
      <c r="B2" s="1041"/>
      <c r="I2" s="1042"/>
      <c r="K2" s="1043"/>
    </row>
    <row r="3" spans="1:13" s="1046" customFormat="1" ht="20.100000000000001" customHeight="1">
      <c r="A3" s="1094"/>
      <c r="B3" s="1095"/>
      <c r="C3" s="1096"/>
      <c r="D3" s="1101"/>
      <c r="E3" s="1096"/>
      <c r="F3" s="1097" t="s">
        <v>1963</v>
      </c>
      <c r="G3" s="1096"/>
      <c r="H3" s="1098">
        <f>E18</f>
        <v>30375576</v>
      </c>
      <c r="I3" s="1099"/>
    </row>
    <row r="4" spans="1:13" s="1046" customFormat="1" ht="20.100000000000001" customHeight="1">
      <c r="B4" s="1088"/>
      <c r="D4" s="1102"/>
      <c r="F4" s="1087" t="s">
        <v>1965</v>
      </c>
      <c r="G4" s="1086" t="s">
        <v>1964</v>
      </c>
      <c r="H4" s="1201">
        <f>I18</f>
        <v>23703500.699999999</v>
      </c>
      <c r="I4" s="1089"/>
      <c r="K4" s="1050"/>
    </row>
    <row r="5" spans="1:13" s="1046" customFormat="1" ht="20.100000000000001" customHeight="1" thickBot="1">
      <c r="B5" s="1090"/>
      <c r="C5" s="1091"/>
      <c r="D5" s="1103"/>
      <c r="E5" s="1092"/>
      <c r="F5" s="1103" t="s">
        <v>1915</v>
      </c>
      <c r="G5" s="1104"/>
      <c r="H5" s="1100">
        <f>IFERROR(H3/H4,0)</f>
        <v>1.2814805873800743</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0" t="s">
        <v>1913</v>
      </c>
      <c r="C8" s="2661"/>
      <c r="D8" s="2661"/>
      <c r="E8" s="2662"/>
      <c r="G8" s="2663" t="s">
        <v>1914</v>
      </c>
      <c r="H8" s="2664"/>
      <c r="I8" s="2665"/>
      <c r="K8" s="1052"/>
    </row>
    <row r="9" spans="1:13" ht="15" customHeight="1">
      <c r="A9" s="1041"/>
      <c r="B9" s="2658" t="s">
        <v>1947</v>
      </c>
      <c r="C9" s="2658"/>
      <c r="D9" s="2658"/>
      <c r="E9" s="1054">
        <f>G33</f>
        <v>6225000</v>
      </c>
      <c r="G9" s="2654" t="s">
        <v>1945</v>
      </c>
      <c r="H9" s="2654"/>
      <c r="I9" s="1055">
        <f>MAX(SUMIF(Application!M562:M573,"Loan, Tax-Exempt",Application!AM562:AM573),27.5%*SUM('Sources and Uses Budget'!C8,'Sources and Uses Budget'!S105,'Sources and Uses Budget'!T105))</f>
        <v>11909944</v>
      </c>
      <c r="K9" s="1056"/>
      <c r="M9" s="1057"/>
    </row>
    <row r="10" spans="1:13" ht="15" customHeight="1" thickBot="1">
      <c r="A10" s="1041"/>
      <c r="B10" s="2658" t="s">
        <v>1948</v>
      </c>
      <c r="C10" s="2658"/>
      <c r="D10" s="2658"/>
      <c r="E10" s="1055">
        <f>G47</f>
        <v>16191576</v>
      </c>
      <c r="G10" s="2656" t="s">
        <v>1916</v>
      </c>
      <c r="H10" s="2656"/>
      <c r="I10" s="1134">
        <f>IF(OR(Application!Z205="State Farmworker Credit",Application!Z205="$500M (Farmworker Housing)"),0,'Basis &amp; Credits'!AB78)</f>
        <v>11492666</v>
      </c>
      <c r="M10" s="1057"/>
    </row>
    <row r="11" spans="1:13" ht="15" customHeight="1">
      <c r="A11" s="1041"/>
      <c r="B11" s="2667" t="s">
        <v>2210</v>
      </c>
      <c r="C11" s="2668"/>
      <c r="D11" s="2669"/>
      <c r="E11" s="1055">
        <f>SUM(E13,E12)</f>
        <v>240000</v>
      </c>
      <c r="G11" s="2666" t="s">
        <v>1956</v>
      </c>
      <c r="H11" s="2666"/>
      <c r="I11" s="1133">
        <f>I9+I10</f>
        <v>23402610</v>
      </c>
      <c r="M11" s="1057"/>
    </row>
    <row r="12" spans="1:13" ht="15" customHeight="1">
      <c r="A12" s="1058"/>
      <c r="B12" s="2659" t="s">
        <v>2573</v>
      </c>
      <c r="C12" s="2659"/>
      <c r="D12" s="2659"/>
      <c r="E12" s="1158">
        <f>G56</f>
        <v>240000</v>
      </c>
      <c r="M12" s="1057"/>
    </row>
    <row r="13" spans="1:13" ht="15" customHeight="1">
      <c r="A13" s="1044"/>
      <c r="B13" s="2659" t="s">
        <v>2574</v>
      </c>
      <c r="C13" s="2659"/>
      <c r="D13" s="2659"/>
      <c r="E13" s="1158">
        <f>IF(G67,MAX(G65,G79),G65)</f>
        <v>0</v>
      </c>
      <c r="G13" s="2663" t="s">
        <v>1979</v>
      </c>
      <c r="H13" s="2664"/>
      <c r="I13" s="2665"/>
    </row>
    <row r="14" spans="1:13" ht="15" customHeight="1">
      <c r="A14" s="1044"/>
      <c r="B14" s="2667" t="s">
        <v>2211</v>
      </c>
      <c r="C14" s="2668"/>
      <c r="D14" s="2669"/>
      <c r="E14" s="1160">
        <f>MAX(E15,E16)+E17</f>
        <v>7719000</v>
      </c>
      <c r="G14" s="2654" t="s">
        <v>2590</v>
      </c>
      <c r="H14" s="2654"/>
      <c r="I14" s="1059">
        <f>IF(AND(G134="Yes",G136&lt;&gt;""),IF(OR(G141="Yes",G145="Yes"),18%,15%),0)</f>
        <v>0</v>
      </c>
      <c r="M14" s="1057"/>
    </row>
    <row r="15" spans="1:13" ht="15" customHeight="1">
      <c r="A15" s="1044"/>
      <c r="B15" s="2670" t="s">
        <v>2587</v>
      </c>
      <c r="C15" s="2671"/>
      <c r="D15" s="2672"/>
      <c r="E15" s="1158">
        <f>G94</f>
        <v>3735000</v>
      </c>
      <c r="G15" s="1131" t="s">
        <v>1957</v>
      </c>
      <c r="H15" s="1131"/>
      <c r="I15" s="1059">
        <f>IF(Application!AJ1041&gt;0,10%,IF(Application!AJ1045&gt;0,5%,0))</f>
        <v>0</v>
      </c>
      <c r="M15" s="1057"/>
    </row>
    <row r="16" spans="1:13" ht="15" customHeight="1">
      <c r="A16" s="1044"/>
      <c r="B16" s="2670" t="s">
        <v>2588</v>
      </c>
      <c r="C16" s="2671"/>
      <c r="D16" s="2672"/>
      <c r="E16" s="1158">
        <f>G104</f>
        <v>0</v>
      </c>
      <c r="G16" s="2654" t="s">
        <v>1958</v>
      </c>
      <c r="H16" s="2654"/>
      <c r="I16" s="1059">
        <f>G155</f>
        <v>-1.2857142857142857E-2</v>
      </c>
    </row>
    <row r="17" spans="1:21" ht="15" customHeight="1" thickBot="1">
      <c r="A17" s="1044"/>
      <c r="B17" s="2670" t="s">
        <v>2589</v>
      </c>
      <c r="C17" s="2671"/>
      <c r="D17" s="2672"/>
      <c r="E17" s="1158">
        <f>G129</f>
        <v>3984000</v>
      </c>
      <c r="G17" s="2654" t="s">
        <v>2219</v>
      </c>
      <c r="H17" s="2654"/>
      <c r="I17" s="1059">
        <f>IF(AND(G161="Yes",G159),IF(G165&gt;15%,15%,G165),0)</f>
        <v>0</v>
      </c>
    </row>
    <row r="18" spans="1:21" ht="15" customHeight="1">
      <c r="A18" s="1041"/>
      <c r="B18" s="2655" t="s">
        <v>1912</v>
      </c>
      <c r="C18" s="2655"/>
      <c r="D18" s="2655"/>
      <c r="E18" s="1105">
        <f>SUM(E9:E11,E14)</f>
        <v>30375576</v>
      </c>
      <c r="G18" s="1132" t="s">
        <v>1946</v>
      </c>
      <c r="H18" s="1132"/>
      <c r="I18" s="1106">
        <f>I11-((I11*I14)+(I11*I15)+(I11*I16)+(I11*I17))</f>
        <v>23703500.699999999</v>
      </c>
      <c r="M18" s="1060">
        <f>SUM(Cdlac[Quantity])</f>
        <v>104</v>
      </c>
      <c r="O18" s="1079" t="s">
        <v>582</v>
      </c>
      <c r="P18" s="1039">
        <f>MATCH(Application!T189,Application!CB160:CB217,0)</f>
        <v>33</v>
      </c>
      <c r="T18" s="1060">
        <f>SUM(Cdlac[Population])</f>
        <v>0</v>
      </c>
    </row>
    <row r="19" spans="1:21" ht="15" customHeight="1">
      <c r="A19" s="1041"/>
      <c r="B19" s="1041"/>
      <c r="C19" s="1041"/>
      <c r="D19" s="1041"/>
      <c r="E19" s="1041"/>
      <c r="L19" s="1039" t="s">
        <v>1908</v>
      </c>
      <c r="M19" s="1039" t="s">
        <v>1907</v>
      </c>
      <c r="N19" s="1039" t="s">
        <v>1919</v>
      </c>
      <c r="O19" s="1039" t="s">
        <v>1920</v>
      </c>
      <c r="P19" s="1039" t="s">
        <v>1909</v>
      </c>
      <c r="Q19" s="1039" t="s">
        <v>2208</v>
      </c>
      <c r="R19" s="1039" t="s">
        <v>1910</v>
      </c>
      <c r="S19" s="1039" t="s">
        <v>1921</v>
      </c>
      <c r="T19" s="1039" t="s">
        <v>1927</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3</v>
      </c>
      <c r="N20" s="1066">
        <f>Application!AC726</f>
        <v>0.3</v>
      </c>
      <c r="O20" s="1066">
        <f>IF(Cdlac[[#This Row],[Quantity]]&gt;0,IF(Cdlac[[#This Row],[Federal]],30%,IF(AND(OR(NOT($G$38),$G$38=""),$G$43),40%,Cdlac[[#This Row],[iAMI]])),"")</f>
        <v>0.3</v>
      </c>
      <c r="P20" s="1060" cm="1">
        <f t="array" ref="P20">IF(Cdlac[[#This Row],[Quantity]]&gt;0,INDEX(TcacRents,$P$18,Cdlac[[#This Row],[Bedrooms]]+1)*Cdlac[[#This Row],[AMI]],"")</f>
        <v>629.4</v>
      </c>
      <c r="Q20" s="1157"/>
      <c r="R20" s="1060" cm="1">
        <f t="array" ref="R20">IF(Cdlac[[#This Row],[Quantity]]&gt;0,INDEX(HudFmrs,$P$18,Cdlac[[#This Row],[Bedrooms]]+1),"")</f>
        <v>1852</v>
      </c>
      <c r="S20" s="1060">
        <f>IF(Cdlac[[#This Row],[Quantity]]&gt;0,MAX(0,Cdlac[[#This Row],[Fair Market Rent]]-IF(AND($G$37,$G$38,$G$38&lt;&gt;"",NOT(Cdlac[[#This Row],[Federal]]),Cdlac[[#This Row],[Preservation Rent]]&lt;&gt;""),Cdlac[[#This Row],[Preservation Rent]],Cdlac[[#This Row],[Restricted Rent]])),"")</f>
        <v>1222.5999999999999</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1</v>
      </c>
    </row>
    <row r="21" spans="1:21" ht="15" customHeight="1">
      <c r="A21" s="1041"/>
      <c r="B21" s="1041"/>
      <c r="I21" s="1064"/>
      <c r="L21" s="1039">
        <f>IFERROR(MIN(4,MATCH(Application!B727,UnitSizes,0)-1),"")</f>
        <v>1</v>
      </c>
      <c r="M21" s="1060">
        <f>Application!G727</f>
        <v>4</v>
      </c>
      <c r="N21" s="1066">
        <f>Application!AC727</f>
        <v>0.3</v>
      </c>
      <c r="O21" s="1066">
        <f>IF(Cdlac[[#This Row],[Quantity]]&gt;0,IF(Cdlac[[#This Row],[Federal]],30%,IF(AND(OR(NOT($G$38),$G$38=""),$G$43),40%,Cdlac[[#This Row],[iAMI]])),"")</f>
        <v>0.3</v>
      </c>
      <c r="P21" s="1060" cm="1">
        <f t="array" ref="P21">IF(Cdlac[[#This Row],[Quantity]]&gt;0,INDEX(TcacRents,$P$18,Cdlac[[#This Row],[Bedrooms]]+1)*Cdlac[[#This Row],[AMI]],"")</f>
        <v>629.4</v>
      </c>
      <c r="Q21" s="1157"/>
      <c r="R21" s="1060" cm="1">
        <f t="array" ref="R21">IF(Cdlac[[#This Row],[Quantity]]&gt;0,INDEX(HudFmrs,$P$18,Cdlac[[#This Row],[Bedrooms]]+1),"")</f>
        <v>1852</v>
      </c>
      <c r="S21" s="1060">
        <f>IF(Cdlac[[#This Row],[Quantity]]&gt;0,MAX(0,Cdlac[[#This Row],[Fair Market Rent]]-IF(AND($G$37,$G$38,$G$38&lt;&gt;"",NOT(Cdlac[[#This Row],[Federal]]),Cdlac[[#This Row],[Preservation Rent]]&lt;&gt;""),Cdlac[[#This Row],[Preservation Rent]],Cdlac[[#This Row],[Restricted Rent]])),"")</f>
        <v>1222.5999999999999</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4" t="s">
        <v>1960</v>
      </c>
      <c r="D22" s="2644" t="s">
        <v>1961</v>
      </c>
      <c r="E22" s="2644" t="s">
        <v>1962</v>
      </c>
      <c r="F22" s="2644" t="s">
        <v>2534</v>
      </c>
      <c r="G22" s="2644" t="s">
        <v>1959</v>
      </c>
      <c r="H22" s="1065"/>
      <c r="I22" s="1064"/>
      <c r="L22" s="1039">
        <f>IFERROR(MIN(4,MATCH(Application!B728,UnitSizes,0)-1),"")</f>
        <v>1</v>
      </c>
      <c r="M22" s="1060">
        <f>Application!G728</f>
        <v>18</v>
      </c>
      <c r="N22" s="1066">
        <f>Application!AC728</f>
        <v>0.5</v>
      </c>
      <c r="O22" s="1066">
        <f>IF(Cdlac[[#This Row],[Quantity]]&gt;0,IF(Cdlac[[#This Row],[Federal]],30%,IF(AND(OR(NOT($G$38),$G$38=""),$G$43),40%,Cdlac[[#This Row],[iAMI]])),"")</f>
        <v>0.5</v>
      </c>
      <c r="P22" s="1060" cm="1">
        <f t="array" ref="P22">IF(Cdlac[[#This Row],[Quantity]]&gt;0,INDEX(TcacRents,$P$18,Cdlac[[#This Row],[Bedrooms]]+1)*Cdlac[[#This Row],[AMI]],"")</f>
        <v>1049</v>
      </c>
      <c r="Q22" s="1157"/>
      <c r="R22" s="1060" cm="1">
        <f t="array" ref="R22">IF(Cdlac[[#This Row],[Quantity]]&gt;0,INDEX(HudFmrs,$P$18,Cdlac[[#This Row],[Bedrooms]]+1),"")</f>
        <v>1852</v>
      </c>
      <c r="S22" s="1060">
        <f>IF(Cdlac[[#This Row],[Quantity]]&gt;0,MAX(0,Cdlac[[#This Row],[Fair Market Rent]]-IF(AND($G$37,$G$38,$G$38&lt;&gt;"",NOT(Cdlac[[#This Row],[Federal]]),Cdlac[[#This Row],[Preservation Rent]]&lt;&gt;""),Cdlac[[#This Row],[Preservation Rent]],Cdlac[[#This Row],[Restricted Rent]])),"")</f>
        <v>803</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5"/>
      <c r="D23" s="2645"/>
      <c r="E23" s="2645"/>
      <c r="F23" s="2645"/>
      <c r="G23" s="2645"/>
      <c r="H23" s="1065"/>
      <c r="I23" s="1064"/>
      <c r="L23" s="1039">
        <f>IFERROR(MIN(4,MATCH(Application!B729,UnitSizes,0)-1),"")</f>
        <v>1</v>
      </c>
      <c r="M23" s="1060">
        <f>Application!G729</f>
        <v>23</v>
      </c>
      <c r="N23" s="1066">
        <f>Application!AC729</f>
        <v>0.7</v>
      </c>
      <c r="O23" s="1066">
        <f>IF(Cdlac[[#This Row],[Quantity]]&gt;0,IF(Cdlac[[#This Row],[Federal]],30%,IF(AND(OR(NOT($G$38),$G$38=""),$G$43),40%,Cdlac[[#This Row],[iAMI]])),"")</f>
        <v>0.7</v>
      </c>
      <c r="P23" s="1060" cm="1">
        <f t="array" ref="P23">IF(Cdlac[[#This Row],[Quantity]]&gt;0,INDEX(TcacRents,$P$18,Cdlac[[#This Row],[Bedrooms]]+1)*Cdlac[[#This Row],[AMI]],"")</f>
        <v>1468.6</v>
      </c>
      <c r="Q23" s="1157"/>
      <c r="R23" s="1060" cm="1">
        <f t="array" ref="R23">IF(Cdlac[[#This Row],[Quantity]]&gt;0,INDEX(HudFmrs,$P$18,Cdlac[[#This Row],[Bedrooms]]+1),"")</f>
        <v>1852</v>
      </c>
      <c r="S23" s="1060">
        <f>IF(Cdlac[[#This Row],[Quantity]]&gt;0,MAX(0,Cdlac[[#This Row],[Fair Market Rent]]-IF(AND($G$37,$G$38,$G$38&lt;&gt;"",NOT(Cdlac[[#This Row],[Federal]]),Cdlac[[#This Row],[Preservation Rent]]&lt;&gt;""),Cdlac[[#This Row],[Preservation Rent]],Cdlac[[#This Row],[Restricted Rent]])),"")</f>
        <v>383.40000000000009</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3</v>
      </c>
      <c r="N24" s="1066">
        <f>Application!AC730</f>
        <v>0.3</v>
      </c>
      <c r="O24" s="1066">
        <f>IF(Cdlac[[#This Row],[Quantity]]&gt;0,IF(Cdlac[[#This Row],[Federal]],30%,IF(AND(OR(NOT($G$38),$G$38=""),$G$43),40%,Cdlac[[#This Row],[iAMI]])),"")</f>
        <v>0.3</v>
      </c>
      <c r="P24" s="1060" cm="1">
        <f t="array" ref="P24">IF(Cdlac[[#This Row],[Quantity]]&gt;0,INDEX(TcacRents,$P$18,Cdlac[[#This Row],[Bedrooms]]+1)*Cdlac[[#This Row],[AMI]],"")</f>
        <v>754.8</v>
      </c>
      <c r="Q24" s="1157"/>
      <c r="R24" s="1060" cm="1">
        <f t="array" ref="R24">IF(Cdlac[[#This Row],[Quantity]]&gt;0,INDEX(HudFmrs,$P$18,Cdlac[[#This Row],[Bedrooms]]+1),"")</f>
        <v>2306</v>
      </c>
      <c r="S24" s="1060">
        <f>IF(Cdlac[[#This Row],[Quantity]]&gt;0,MAX(0,Cdlac[[#This Row],[Fair Market Rent]]-IF(AND($G$37,$G$38,$G$38&lt;&gt;"",NOT(Cdlac[[#This Row],[Federal]]),Cdlac[[#This Row],[Preservation Rent]]&lt;&gt;""),Cdlac[[#This Row],[Preservation Rent]],Cdlac[[#This Row],[Restricted Rent]])),"")</f>
        <v>1551.2</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1</v>
      </c>
    </row>
    <row r="25" spans="1:21" ht="15" customHeight="1">
      <c r="C25" s="1067">
        <v>1</v>
      </c>
      <c r="D25" s="1068">
        <v>1</v>
      </c>
      <c r="E25" s="1067">
        <f>SUMIFS(Cdlac[Quantity],Cdlac[Bedrooms],C25)</f>
        <v>48</v>
      </c>
      <c r="F25" s="1067">
        <f>E25</f>
        <v>48</v>
      </c>
      <c r="G25" s="1067">
        <f>D25*F25</f>
        <v>48</v>
      </c>
      <c r="L25" s="1039">
        <f>IFERROR(MIN(4,MATCH(Application!B731,UnitSizes,0)-1),"")</f>
        <v>2</v>
      </c>
      <c r="M25" s="1060">
        <f>Application!G731</f>
        <v>7</v>
      </c>
      <c r="N25" s="1066">
        <f>Application!AC731</f>
        <v>0.4</v>
      </c>
      <c r="O25" s="1066">
        <f>IF(Cdlac[[#This Row],[Quantity]]&gt;0,IF(Cdlac[[#This Row],[Federal]],30%,IF(AND(OR(NOT($G$38),$G$38=""),$G$43),40%,Cdlac[[#This Row],[iAMI]])),"")</f>
        <v>0.4</v>
      </c>
      <c r="P25" s="1060" cm="1">
        <f t="array" ref="P25">IF(Cdlac[[#This Row],[Quantity]]&gt;0,INDEX(TcacRents,$P$18,Cdlac[[#This Row],[Bedrooms]]+1)*Cdlac[[#This Row],[AMI]],"")</f>
        <v>1006.4000000000001</v>
      </c>
      <c r="Q25" s="1157"/>
      <c r="R25" s="1060" cm="1">
        <f t="array" ref="R25">IF(Cdlac[[#This Row],[Quantity]]&gt;0,INDEX(HudFmrs,$P$18,Cdlac[[#This Row],[Bedrooms]]+1),"")</f>
        <v>2306</v>
      </c>
      <c r="S25" s="1060">
        <f>IF(Cdlac[[#This Row],[Quantity]]&gt;0,MAX(0,Cdlac[[#This Row],[Fair Market Rent]]-IF(AND($G$37,$G$38,$G$38&lt;&gt;"",NOT(Cdlac[[#This Row],[Federal]]),Cdlac[[#This Row],[Preservation Rent]]&lt;&gt;""),Cdlac[[#This Row],[Preservation Rent]],Cdlac[[#This Row],[Restricted Rent]])),"")</f>
        <v>1299.5999999999999</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30</v>
      </c>
      <c r="F26" s="1070">
        <f>SUM(E26:E28)-SUM(F27:F28)</f>
        <v>30</v>
      </c>
      <c r="G26" s="1067">
        <f>D26*F26</f>
        <v>37.5</v>
      </c>
      <c r="H26" s="1069"/>
      <c r="I26" s="1069"/>
      <c r="L26" s="1039">
        <f>IFERROR(MIN(4,MATCH(Application!B732,UnitSizes,0)-1),"")</f>
        <v>2</v>
      </c>
      <c r="M26" s="1060">
        <f>Application!G732</f>
        <v>10</v>
      </c>
      <c r="N26" s="1066">
        <f>Application!AC732</f>
        <v>0.5</v>
      </c>
      <c r="O26" s="1066">
        <f>IF(Cdlac[[#This Row],[Quantity]]&gt;0,IF(Cdlac[[#This Row],[Federal]],30%,IF(AND(OR(NOT($G$38),$G$38=""),$G$43),40%,Cdlac[[#This Row],[iAMI]])),"")</f>
        <v>0.5</v>
      </c>
      <c r="P26" s="1060" cm="1">
        <f t="array" ref="P26">IF(Cdlac[[#This Row],[Quantity]]&gt;0,INDEX(TcacRents,$P$18,Cdlac[[#This Row],[Bedrooms]]+1)*Cdlac[[#This Row],[AMI]],"")</f>
        <v>1258</v>
      </c>
      <c r="Q26" s="1157"/>
      <c r="R26" s="1060" cm="1">
        <f t="array" ref="R26">IF(Cdlac[[#This Row],[Quantity]]&gt;0,INDEX(HudFmrs,$P$18,Cdlac[[#This Row],[Bedrooms]]+1),"")</f>
        <v>2306</v>
      </c>
      <c r="S26" s="1060">
        <f>IF(Cdlac[[#This Row],[Quantity]]&gt;0,MAX(0,Cdlac[[#This Row],[Fair Market Rent]]-IF(AND($G$37,$G$38,$G$38&lt;&gt;"",NOT(Cdlac[[#This Row],[Federal]]),Cdlac[[#This Row],[Preservation Rent]]&lt;&gt;""),Cdlac[[#This Row],[Preservation Rent]],Cdlac[[#This Row],[Restricted Rent]])),"")</f>
        <v>1048</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26</v>
      </c>
      <c r="F27" s="1070">
        <f>MIN(E27,ROUNDDOWN(E29*30%,0))</f>
        <v>26</v>
      </c>
      <c r="G27" s="1067">
        <f>D27*F27</f>
        <v>39</v>
      </c>
      <c r="H27" s="1069"/>
      <c r="I27" s="1069"/>
      <c r="L27" s="1039">
        <f>IFERROR(MIN(4,MATCH(Application!B733,UnitSizes,0)-1),"")</f>
        <v>2</v>
      </c>
      <c r="M27" s="1060">
        <f>Application!G733</f>
        <v>10</v>
      </c>
      <c r="N27" s="1066">
        <f>Application!AC733</f>
        <v>0.6</v>
      </c>
      <c r="O27" s="1066">
        <f>IF(Cdlac[[#This Row],[Quantity]]&gt;0,IF(Cdlac[[#This Row],[Federal]],30%,IF(AND(OR(NOT($G$38),$G$38=""),$G$43),40%,Cdlac[[#This Row],[iAMI]])),"")</f>
        <v>0.6</v>
      </c>
      <c r="P27" s="1060" cm="1">
        <f t="array" ref="P27">IF(Cdlac[[#This Row],[Quantity]]&gt;0,INDEX(TcacRents,$P$18,Cdlac[[#This Row],[Bedrooms]]+1)*Cdlac[[#This Row],[AMI]],"")</f>
        <v>1509.6</v>
      </c>
      <c r="Q27" s="1157"/>
      <c r="R27" s="1060" cm="1">
        <f t="array" ref="R27">IF(Cdlac[[#This Row],[Quantity]]&gt;0,INDEX(HudFmrs,$P$18,Cdlac[[#This Row],[Bedrooms]]+1),"")</f>
        <v>2306</v>
      </c>
      <c r="S27" s="1060">
        <f>IF(Cdlac[[#This Row],[Quantity]]&gt;0,MAX(0,Cdlac[[#This Row],[Fair Market Rent]]-IF(AND($G$37,$G$38,$G$38&lt;&gt;"",NOT(Cdlac[[#This Row],[Federal]]),Cdlac[[#This Row],[Preservation Rent]]&lt;&gt;""),Cdlac[[#This Row],[Preservation Rent]],Cdlac[[#This Row],[Restricted Rent]])),"")</f>
        <v>796.40000000000009</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3</v>
      </c>
      <c r="M28" s="1060">
        <f>Application!G734</f>
        <v>2</v>
      </c>
      <c r="N28" s="1066">
        <f>Application!AC734</f>
        <v>0.3</v>
      </c>
      <c r="O28" s="1066">
        <f>IF(Cdlac[[#This Row],[Quantity]]&gt;0,IF(Cdlac[[#This Row],[Federal]],30%,IF(AND(OR(NOT($G$38),$G$38=""),$G$43),40%,Cdlac[[#This Row],[iAMI]])),"")</f>
        <v>0.3</v>
      </c>
      <c r="P28" s="1060" cm="1">
        <f t="array" ref="P28">IF(Cdlac[[#This Row],[Quantity]]&gt;0,INDEX(TcacRents,$P$18,Cdlac[[#This Row],[Bedrooms]]+1)*Cdlac[[#This Row],[AMI]],"")</f>
        <v>873</v>
      </c>
      <c r="Q28" s="1157"/>
      <c r="R28" s="1060" cm="1">
        <f t="array" ref="R28">IF(Cdlac[[#This Row],[Quantity]]&gt;0,INDEX(HudFmrs,$P$18,Cdlac[[#This Row],[Bedrooms]]+1),"")</f>
        <v>3079</v>
      </c>
      <c r="S28" s="1060">
        <f>IF(Cdlac[[#This Row],[Quantity]]&gt;0,MAX(0,Cdlac[[#This Row],[Fair Market Rent]]-IF(AND($G$37,$G$38,$G$38&lt;&gt;"",NOT(Cdlac[[#This Row],[Federal]]),Cdlac[[#This Row],[Preservation Rent]]&lt;&gt;""),Cdlac[[#This Row],[Preservation Rent]],Cdlac[[#This Row],[Restricted Rent]])),"")</f>
        <v>2206</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1</v>
      </c>
    </row>
    <row r="29" spans="1:21" ht="15" customHeight="1">
      <c r="A29" s="1069"/>
      <c r="C29" s="2674" t="s">
        <v>1575</v>
      </c>
      <c r="D29" s="2675"/>
      <c r="E29" s="1084">
        <f>SUM(E24:E28)</f>
        <v>104</v>
      </c>
      <c r="F29" s="1084">
        <f>SUM(F24:F28)</f>
        <v>104</v>
      </c>
      <c r="G29" s="1085">
        <f>SUMPRODUCT(D24:D28,F24:F28)</f>
        <v>124.5</v>
      </c>
      <c r="H29" s="1069"/>
      <c r="I29" s="1069"/>
      <c r="L29" s="1039">
        <f>IFERROR(MIN(4,MATCH(Application!B735,UnitSizes,0)-1),"")</f>
        <v>3</v>
      </c>
      <c r="M29" s="1060">
        <f>Application!G735</f>
        <v>6</v>
      </c>
      <c r="N29" s="1066">
        <f>Application!AC735</f>
        <v>0.6</v>
      </c>
      <c r="O29" s="1066">
        <f>IF(Cdlac[[#This Row],[Quantity]]&gt;0,IF(Cdlac[[#This Row],[Federal]],30%,IF(AND(OR(NOT($G$38),$G$38=""),$G$43),40%,Cdlac[[#This Row],[iAMI]])),"")</f>
        <v>0.6</v>
      </c>
      <c r="P29" s="1060" cm="1">
        <f t="array" ref="P29">IF(Cdlac[[#This Row],[Quantity]]&gt;0,INDEX(TcacRents,$P$18,Cdlac[[#This Row],[Bedrooms]]+1)*Cdlac[[#This Row],[AMI]],"")</f>
        <v>1746</v>
      </c>
      <c r="Q29" s="1157"/>
      <c r="R29" s="1060" cm="1">
        <f t="array" ref="R29">IF(Cdlac[[#This Row],[Quantity]]&gt;0,INDEX(HudFmrs,$P$18,Cdlac[[#This Row],[Bedrooms]]+1),"")</f>
        <v>3079</v>
      </c>
      <c r="S29" s="1060">
        <f>IF(Cdlac[[#This Row],[Quantity]]&gt;0,MAX(0,Cdlac[[#This Row],[Fair Market Rent]]-IF(AND($G$37,$G$38,$G$38&lt;&gt;"",NOT(Cdlac[[#This Row],[Federal]]),Cdlac[[#This Row],[Preservation Rent]]&lt;&gt;""),Cdlac[[#This Row],[Preservation Rent]],Cdlac[[#This Row],[Restricted Rent]])),"")</f>
        <v>1333</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3</v>
      </c>
      <c r="M30" s="1060">
        <f>Application!G736</f>
        <v>18</v>
      </c>
      <c r="N30" s="1066">
        <f>Application!AC736</f>
        <v>0.8</v>
      </c>
      <c r="O30" s="1066">
        <f>IF(Cdlac[[#This Row],[Quantity]]&gt;0,IF(Cdlac[[#This Row],[Federal]],30%,IF(AND(OR(NOT($G$38),$G$38=""),$G$43),40%,Cdlac[[#This Row],[iAMI]])),"")</f>
        <v>0.8</v>
      </c>
      <c r="P30" s="1060" cm="1">
        <f t="array" ref="P30">IF(Cdlac[[#This Row],[Quantity]]&gt;0,INDEX(TcacRents,$P$18,Cdlac[[#This Row],[Bedrooms]]+1)*Cdlac[[#This Row],[AMI]],"")</f>
        <v>2328</v>
      </c>
      <c r="Q30" s="1157"/>
      <c r="R30" s="1060" cm="1">
        <f t="array" ref="R30">IF(Cdlac[[#This Row],[Quantity]]&gt;0,INDEX(HudFmrs,$P$18,Cdlac[[#This Row],[Bedrooms]]+1),"")</f>
        <v>3079</v>
      </c>
      <c r="S30" s="1060">
        <f>IF(Cdlac[[#This Row],[Quantity]]&gt;0,MAX(0,Cdlac[[#This Row],[Fair Market Rent]]-IF(AND($G$37,$G$38,$G$38&lt;&gt;"",NOT(Cdlac[[#This Row],[Federal]]),Cdlac[[#This Row],[Preservation Rent]]&lt;&gt;""),Cdlac[[#This Row],[Preservation Rent]],Cdlac[[#This Row],[Restricted Rent]])),"")</f>
        <v>751</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1959</v>
      </c>
      <c r="G31" s="1108">
        <f>G29</f>
        <v>124.5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1918</v>
      </c>
      <c r="F32" s="1107" t="s">
        <v>1966</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1952</v>
      </c>
      <c r="F33" s="1041"/>
      <c r="G33" s="1113">
        <f>G32*G31</f>
        <v>6225000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2572</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2207</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77" t="str">
        <f>IF(AND(G37,G38,G38&lt;&gt;""),"Enter the average rent charged for each unit type over the last three years, as documented with rent rolls or property audits, in cells Q20:Q44","")</f>
        <v/>
      </c>
      <c r="D39" s="2677"/>
      <c r="E39" s="2677"/>
      <c r="F39" s="2677"/>
      <c r="G39" s="2677"/>
      <c r="H39" s="2677"/>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77"/>
      <c r="D40" s="2677"/>
      <c r="E40" s="2677"/>
      <c r="F40" s="2677"/>
      <c r="G40" s="2677"/>
      <c r="H40" s="2677"/>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77"/>
      <c r="D41" s="2677"/>
      <c r="E41" s="2677"/>
      <c r="F41" s="2677"/>
      <c r="G41" s="2677"/>
      <c r="H41" s="2677"/>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1977</v>
      </c>
      <c r="G42" s="1114" cm="1">
        <f t="array" ref="G42">SUMPRODUCT(Cdlac[Quantity],Cdlac[iAMI],IF(Cdlac[Federal],0,1))/SUMIFS(Cdlac[Quantity],Cdlac[Federal],FALSE)</f>
        <v>0.60520833333333324</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1972</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1922</v>
      </c>
      <c r="G45" s="1073">
        <f>IFERROR(SUMPRODUCT(Cdlac[Quantity],Cdlac[Delta]),0)</f>
        <v>89953.2</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1978</v>
      </c>
      <c r="F46" s="1107" t="s">
        <v>1966</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1917</v>
      </c>
      <c r="F47" s="1041"/>
      <c r="G47" s="1117">
        <f>G45*G46</f>
        <v>16191576</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1969</v>
      </c>
      <c r="G51" s="1074">
        <f>SUMIFS(Cdlac[Quantity],Cdlac[iAMI],"&lt;=30%")</f>
        <v>12</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1968</v>
      </c>
      <c r="G52" s="1074">
        <f>ROUNDDOWN(E29*50%,0)</f>
        <v>52</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1928</v>
      </c>
      <c r="G54" s="1108">
        <f>MIN(G51:G52)</f>
        <v>12</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1918</v>
      </c>
      <c r="F55" s="1107" t="s">
        <v>1966</v>
      </c>
      <c r="G55" s="1118">
        <v>20000</v>
      </c>
      <c r="M55" s="1060"/>
      <c r="N55" s="1066"/>
      <c r="O55" s="1066"/>
      <c r="P55" s="1060"/>
      <c r="Q55" s="1157"/>
      <c r="R55" s="1060"/>
      <c r="S55" s="1060"/>
    </row>
    <row r="56" spans="2:21" ht="15" customHeight="1">
      <c r="E56" s="1112" t="s">
        <v>1950</v>
      </c>
      <c r="F56" s="1041"/>
      <c r="G56" s="1117">
        <f>G54*G55</f>
        <v>240000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1967</v>
      </c>
      <c r="G60" s="1202">
        <f>T18</f>
        <v>0</v>
      </c>
    </row>
    <row r="61" spans="2:21" ht="15" customHeight="1">
      <c r="E61" s="1111" t="s">
        <v>1968</v>
      </c>
      <c r="G61" s="1108">
        <f>ROUNDDOWN(E29*50%,0)</f>
        <v>52</v>
      </c>
    </row>
    <row r="62" spans="2:21" ht="15" customHeight="1">
      <c r="E62" s="1111"/>
      <c r="G62" s="1119"/>
    </row>
    <row r="63" spans="2:21" ht="15" customHeight="1">
      <c r="E63" s="1111" t="s">
        <v>1928</v>
      </c>
      <c r="G63" s="1108">
        <f>MIN(G60:G61)</f>
        <v>0</v>
      </c>
    </row>
    <row r="64" spans="2:21" ht="15" customHeight="1">
      <c r="E64" s="1111" t="s">
        <v>1918</v>
      </c>
      <c r="F64" s="1107" t="s">
        <v>1966</v>
      </c>
      <c r="G64" s="1118">
        <v>10000</v>
      </c>
    </row>
    <row r="65" spans="5:7" ht="15" customHeight="1">
      <c r="E65" s="1112" t="s">
        <v>1951</v>
      </c>
      <c r="F65" s="1041"/>
      <c r="G65" s="1117">
        <f>G63*G64</f>
        <v>0</v>
      </c>
    </row>
    <row r="66" spans="5:7" ht="15" customHeight="1">
      <c r="E66" s="1112"/>
      <c r="F66" s="1041"/>
      <c r="G66" s="1117"/>
    </row>
    <row r="67" spans="5:7" ht="15" customHeight="1">
      <c r="E67" s="1079" t="s">
        <v>2577</v>
      </c>
      <c r="G67" s="1039" t="b">
        <f>Application!V227="Yes"</f>
        <v>0</v>
      </c>
    </row>
    <row r="68" spans="5:7" ht="15" customHeight="1">
      <c r="E68" s="1079" t="s">
        <v>2578</v>
      </c>
      <c r="G68" s="1202">
        <f>SUMIF(Application!AK726:AK760,"Homeless",Application!G726:G760)</f>
        <v>0</v>
      </c>
    </row>
    <row r="69" spans="5:7" ht="15" customHeight="1">
      <c r="E69" s="1079"/>
    </row>
    <row r="70" spans="5:7" ht="15" customHeight="1">
      <c r="E70" s="1079" t="s">
        <v>2579</v>
      </c>
      <c r="G70" s="1203"/>
    </row>
    <row r="71" spans="5:7" ht="15" customHeight="1">
      <c r="E71" s="1079" t="s">
        <v>2580</v>
      </c>
      <c r="G71" s="1203"/>
    </row>
    <row r="72" spans="5:7" ht="15" customHeight="1">
      <c r="E72" s="1079" t="s">
        <v>2581</v>
      </c>
      <c r="G72" s="1202">
        <f>IF(G71=0,0,(G70/G71)*100000)</f>
        <v>0</v>
      </c>
    </row>
    <row r="73" spans="5:7" ht="15" customHeight="1">
      <c r="E73" s="1079" t="s">
        <v>2582</v>
      </c>
      <c r="G73" s="1203"/>
    </row>
    <row r="74" spans="5:7" ht="15" customHeight="1">
      <c r="E74" s="1079" t="s">
        <v>2583</v>
      </c>
      <c r="G74" s="1203"/>
    </row>
    <row r="75" spans="5:7" ht="15" customHeight="1">
      <c r="E75" s="1079" t="s">
        <v>2584</v>
      </c>
      <c r="G75" s="1202">
        <f>IF(G74=0,0,(G73/G74)*100000)</f>
        <v>0</v>
      </c>
    </row>
    <row r="76" spans="5:7" ht="15" customHeight="1">
      <c r="E76" s="1112"/>
      <c r="F76" s="1041"/>
      <c r="G76" s="1117"/>
    </row>
    <row r="77" spans="5:7" ht="15" customHeight="1">
      <c r="E77" s="1111" t="s">
        <v>1928</v>
      </c>
      <c r="G77" s="1108">
        <f>IF(OR(G75&gt;G72,G71&lt;100000),G75*G68,G72*G68)</f>
        <v>0</v>
      </c>
    </row>
    <row r="78" spans="5:7" ht="15" customHeight="1">
      <c r="E78" s="1111" t="s">
        <v>1918</v>
      </c>
      <c r="F78" s="1107" t="s">
        <v>1966</v>
      </c>
      <c r="G78" s="1118">
        <v>100</v>
      </c>
    </row>
    <row r="79" spans="5:7" ht="15" customHeight="1">
      <c r="E79" s="1112" t="s">
        <v>1951</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1954</v>
      </c>
      <c r="G83" s="1038" t="s">
        <v>545</v>
      </c>
      <c r="L83" s="2646" t="s">
        <v>1943</v>
      </c>
      <c r="M83" s="2647"/>
      <c r="N83" s="1125">
        <v>30000</v>
      </c>
    </row>
    <row r="84" spans="2:14" ht="15" customHeight="1">
      <c r="C84" s="1072" t="s">
        <v>1955</v>
      </c>
      <c r="G84" s="1076" t="str">
        <f>IF(Application!D211="Large Family","Yes","No")</f>
        <v>Yes</v>
      </c>
      <c r="L84" s="2650" t="s">
        <v>1911</v>
      </c>
      <c r="M84" s="2651"/>
      <c r="N84" s="1126">
        <v>20000</v>
      </c>
    </row>
    <row r="85" spans="2:14" ht="15" customHeight="1" thickBot="1">
      <c r="C85" s="1072" t="s">
        <v>1941</v>
      </c>
      <c r="G85" s="1038" t="s">
        <v>669</v>
      </c>
      <c r="L85" s="2652" t="s">
        <v>1944</v>
      </c>
      <c r="M85" s="2653"/>
      <c r="N85" s="1127">
        <v>10000</v>
      </c>
    </row>
    <row r="86" spans="2:14" ht="15" customHeight="1" thickBot="1">
      <c r="C86" s="1072" t="s">
        <v>1942</v>
      </c>
      <c r="G86" s="1039" t="str">
        <f>Application!T193</f>
        <v>Highest Resource</v>
      </c>
    </row>
    <row r="87" spans="2:14" ht="15" customHeight="1">
      <c r="C87" s="2680" t="s">
        <v>2209</v>
      </c>
      <c r="D87" s="2680"/>
      <c r="E87" s="2680"/>
      <c r="F87" s="2680"/>
      <c r="G87" s="1038" t="s">
        <v>669</v>
      </c>
      <c r="L87" s="1121" t="str">
        <f>'Points System'!H651</f>
        <v>(i)</v>
      </c>
      <c r="M87" s="2648" t="s">
        <v>1397</v>
      </c>
      <c r="N87" s="2649"/>
    </row>
    <row r="88" spans="2:14" ht="15" customHeight="1">
      <c r="C88" s="2680"/>
      <c r="D88" s="2680"/>
      <c r="E88" s="2680"/>
      <c r="F88" s="2680"/>
      <c r="L88" s="1122" t="str">
        <f>'Points System'!H663</f>
        <v>N/A</v>
      </c>
      <c r="M88" s="2640" t="s">
        <v>1930</v>
      </c>
      <c r="N88" s="2641"/>
    </row>
    <row r="89" spans="2:14" ht="15" customHeight="1">
      <c r="C89" s="1072"/>
      <c r="L89" s="1122" t="str">
        <f>'Points System'!H698</f>
        <v>(i)</v>
      </c>
      <c r="M89" s="2640" t="s">
        <v>1931</v>
      </c>
      <c r="N89" s="2641"/>
    </row>
    <row r="90" spans="2:14" ht="15" customHeight="1">
      <c r="E90" s="1079" t="s">
        <v>1973</v>
      </c>
      <c r="G90" s="1074" t="b">
        <f>OR(AND(COUNTIFS(G84:G85,"Yes")&gt;=1,G83="Yes"),G87="Yes")</f>
        <v>1</v>
      </c>
      <c r="L90" s="1122" t="str">
        <f>IF(OR('Points System'!H722="(ii)",'Points System'!H722="(i)"),"(i)","N/A")</f>
        <v>(i)</v>
      </c>
      <c r="M90" s="2640" t="s">
        <v>1932</v>
      </c>
      <c r="N90" s="2641"/>
    </row>
    <row r="91" spans="2:14" ht="15" customHeight="1">
      <c r="E91" s="1079"/>
      <c r="G91" s="1074"/>
      <c r="L91" s="1123" t="str">
        <f>'Points System'!H736</f>
        <v>N/A</v>
      </c>
      <c r="M91" s="2640" t="s">
        <v>1423</v>
      </c>
      <c r="N91" s="2641"/>
    </row>
    <row r="92" spans="2:14" ht="15" customHeight="1">
      <c r="E92" s="1079" t="s">
        <v>1918</v>
      </c>
      <c r="G92" s="1073">
        <f>IFERROR(IF($G$87="Yes",30000,INDEX(N83:N85,MATCH(LEFT(G86,17),L83:L85,0))),0)</f>
        <v>30000</v>
      </c>
      <c r="L92" s="1122" t="str">
        <f>'Points System'!H748</f>
        <v>N/A</v>
      </c>
      <c r="M92" s="2640" t="s">
        <v>1933</v>
      </c>
      <c r="N92" s="2641"/>
    </row>
    <row r="93" spans="2:14" ht="15" customHeight="1">
      <c r="E93" s="1079" t="str">
        <f>E110</f>
        <v>Bedroom-Adjusted Low-Income Units</v>
      </c>
      <c r="F93" s="1107" t="s">
        <v>1966</v>
      </c>
      <c r="G93" s="1108">
        <f>G29</f>
        <v>124.5</v>
      </c>
      <c r="L93" s="1122" t="str">
        <f>'Points System'!H764</f>
        <v>N/A</v>
      </c>
      <c r="M93" s="2640" t="s">
        <v>1934</v>
      </c>
      <c r="N93" s="2641"/>
    </row>
    <row r="94" spans="2:14" ht="15" customHeight="1" thickBot="1">
      <c r="D94" s="1041"/>
      <c r="E94" s="1112" t="s">
        <v>2212</v>
      </c>
      <c r="F94" s="1041"/>
      <c r="G94" s="1117">
        <f>G93*G92*G90</f>
        <v>3735000</v>
      </c>
      <c r="L94" s="1124" t="str">
        <f>'Points System'!H776</f>
        <v>(i)</v>
      </c>
      <c r="M94" s="2642" t="s">
        <v>1426</v>
      </c>
      <c r="N94" s="2643"/>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1949</v>
      </c>
      <c r="G98" s="1038"/>
    </row>
    <row r="99" spans="2:9" ht="15" customHeight="1">
      <c r="F99" s="1110"/>
    </row>
    <row r="100" spans="2:9" ht="15" customHeight="1">
      <c r="E100" s="1079" t="s">
        <v>1973</v>
      </c>
      <c r="G100" s="1074" t="b">
        <f>G98="Yes"</f>
        <v>0</v>
      </c>
    </row>
    <row r="101" spans="2:9" ht="15" customHeight="1"/>
    <row r="102" spans="2:9" ht="15" customHeight="1">
      <c r="E102" s="1079" t="str">
        <f>E110</f>
        <v>Bedroom-Adjusted Low-Income Units</v>
      </c>
      <c r="G102" s="1108">
        <f>G29</f>
        <v>124.5</v>
      </c>
    </row>
    <row r="103" spans="2:9" ht="15" customHeight="1">
      <c r="E103" s="1079" t="s">
        <v>1918</v>
      </c>
      <c r="F103" s="1107" t="s">
        <v>1966</v>
      </c>
      <c r="G103" s="1045">
        <v>20000</v>
      </c>
    </row>
    <row r="104" spans="2:9" ht="15" customHeight="1">
      <c r="E104" s="1112" t="s">
        <v>2213</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1929</v>
      </c>
      <c r="G108" s="1108">
        <f>VLOOKUP('Points System'!$H$619,'Points System'!$AO$599:$AP$604,2,FALSE)</f>
        <v>4</v>
      </c>
    </row>
    <row r="109" spans="2:9" ht="15" customHeight="1">
      <c r="E109" s="1079" t="s">
        <v>1918</v>
      </c>
      <c r="F109" s="1107" t="s">
        <v>1966</v>
      </c>
      <c r="G109" s="1071">
        <v>4000</v>
      </c>
    </row>
    <row r="110" spans="2:9" ht="15" customHeight="1">
      <c r="E110" s="1079" t="s">
        <v>1970</v>
      </c>
      <c r="F110" s="1107" t="s">
        <v>1966</v>
      </c>
      <c r="G110" s="1120">
        <f>G29</f>
        <v>124.5</v>
      </c>
    </row>
    <row r="111" spans="2:9" ht="15" customHeight="1">
      <c r="E111" s="1112" t="s">
        <v>1935</v>
      </c>
      <c r="F111" s="1041"/>
      <c r="G111" s="1117">
        <f>G108*G109*G110</f>
        <v>1992000</v>
      </c>
    </row>
    <row r="112" spans="2:9" ht="15" customHeight="1">
      <c r="C112" s="1072"/>
      <c r="G112" s="1108"/>
    </row>
    <row r="113" spans="2:7" ht="15" customHeight="1">
      <c r="E113" s="1079" t="s">
        <v>1971</v>
      </c>
      <c r="G113" s="1108">
        <f>COUNTIFS(L87:L94,"(i)")</f>
        <v>4</v>
      </c>
    </row>
    <row r="114" spans="2:7" ht="15" customHeight="1">
      <c r="E114" s="1079" t="s">
        <v>1918</v>
      </c>
      <c r="F114" s="1107" t="s">
        <v>1966</v>
      </c>
      <c r="G114" s="1118">
        <v>4000</v>
      </c>
    </row>
    <row r="115" spans="2:7" ht="15" customHeight="1">
      <c r="E115" s="1112" t="s">
        <v>1936</v>
      </c>
      <c r="F115" s="1041"/>
      <c r="G115" s="1117">
        <f>G110*G113*G114</f>
        <v>1992000</v>
      </c>
    </row>
    <row r="116" spans="2:7" ht="15" customHeight="1"/>
    <row r="117" spans="2:7" ht="15" customHeight="1">
      <c r="C117" s="1075" t="s">
        <v>1938</v>
      </c>
    </row>
    <row r="118" spans="2:7" ht="15" customHeight="1">
      <c r="C118" s="1072" t="s">
        <v>1939</v>
      </c>
      <c r="G118" s="1038"/>
    </row>
    <row r="119" spans="2:7" ht="15" customHeight="1">
      <c r="C119" s="1072" t="s">
        <v>1940</v>
      </c>
      <c r="G119" s="1038"/>
    </row>
    <row r="120" spans="2:7" ht="15" customHeight="1">
      <c r="C120" s="1072" t="s">
        <v>2095</v>
      </c>
      <c r="G120" s="1038"/>
    </row>
    <row r="121" spans="2:7">
      <c r="C121" s="1072" t="s">
        <v>2096</v>
      </c>
      <c r="G121" s="1038"/>
    </row>
    <row r="123" spans="2:7">
      <c r="B123" s="1073"/>
      <c r="C123" s="1072"/>
      <c r="E123" s="1079" t="s">
        <v>1973</v>
      </c>
      <c r="G123" s="1074" t="b">
        <f>COUNTIFS(G118:G121,"Yes")&gt;=1</f>
        <v>0</v>
      </c>
    </row>
    <row r="124" spans="2:7">
      <c r="E124" s="1072"/>
    </row>
    <row r="125" spans="2:7" ht="15">
      <c r="E125" s="1079" t="s">
        <v>1970</v>
      </c>
      <c r="F125" s="1107" t="s">
        <v>1966</v>
      </c>
      <c r="G125" s="1108">
        <f>G29</f>
        <v>124.5</v>
      </c>
    </row>
    <row r="126" spans="2:7" ht="15">
      <c r="E126" s="1079" t="s">
        <v>1918</v>
      </c>
      <c r="F126" s="1107" t="s">
        <v>1966</v>
      </c>
      <c r="G126" s="1118">
        <v>25000</v>
      </c>
    </row>
    <row r="127" spans="2:7" ht="15">
      <c r="E127" s="1112" t="s">
        <v>1937</v>
      </c>
      <c r="F127" s="1041"/>
      <c r="G127" s="1117">
        <f>G123*G126*G110</f>
        <v>0</v>
      </c>
    </row>
    <row r="128" spans="2:7">
      <c r="C128" s="1072"/>
      <c r="E128" s="1072"/>
    </row>
    <row r="129" spans="2:9" ht="15">
      <c r="E129" s="1112" t="s">
        <v>2214</v>
      </c>
      <c r="G129" s="1117">
        <f>G127+G115+G111</f>
        <v>3984000</v>
      </c>
    </row>
    <row r="131" spans="2:9" ht="15">
      <c r="B131" s="1061" t="s">
        <v>139</v>
      </c>
      <c r="C131" s="1062"/>
      <c r="D131" s="1062"/>
      <c r="E131" s="1062"/>
      <c r="F131" s="1062"/>
      <c r="G131" s="1062"/>
      <c r="H131" s="1062"/>
      <c r="I131" s="1063"/>
    </row>
    <row r="133" spans="2:9">
      <c r="C133" s="2676" t="s">
        <v>2181</v>
      </c>
      <c r="D133" s="2676"/>
      <c r="E133" s="2676"/>
      <c r="F133" s="2676"/>
    </row>
    <row r="134" spans="2:9">
      <c r="C134" s="2676"/>
      <c r="D134" s="2676"/>
      <c r="E134" s="2676"/>
      <c r="F134" s="2676"/>
      <c r="G134" s="1038"/>
    </row>
    <row r="135" spans="2:9" ht="14.25" customHeight="1"/>
    <row r="136" spans="2:9">
      <c r="C136" s="1039" t="s">
        <v>2183</v>
      </c>
      <c r="G136" s="2678"/>
      <c r="H136" s="2678"/>
    </row>
    <row r="137" spans="2:9">
      <c r="G137" s="2678"/>
      <c r="H137" s="2678"/>
    </row>
    <row r="138" spans="2:9">
      <c r="G138" s="2679"/>
      <c r="H138" s="2679"/>
    </row>
    <row r="140" spans="2:9">
      <c r="C140" s="2676" t="s">
        <v>2592</v>
      </c>
      <c r="D140" s="2676"/>
      <c r="E140" s="2676"/>
      <c r="F140" s="2676"/>
    </row>
    <row r="141" spans="2:9">
      <c r="C141" s="2676"/>
      <c r="D141" s="2676"/>
      <c r="E141" s="2676"/>
      <c r="F141" s="2676"/>
      <c r="G141" s="1038"/>
    </row>
    <row r="142" spans="2:9">
      <c r="C142" s="2676"/>
      <c r="D142" s="2676"/>
      <c r="E142" s="2676"/>
      <c r="F142" s="2676"/>
    </row>
    <row r="144" spans="2:9">
      <c r="C144" s="2676" t="s">
        <v>2591</v>
      </c>
      <c r="D144" s="2676"/>
      <c r="E144" s="2676"/>
      <c r="F144" s="2676"/>
    </row>
    <row r="145" spans="2:9">
      <c r="C145" s="2676"/>
      <c r="D145" s="2676"/>
      <c r="E145" s="2676"/>
      <c r="F145" s="2676"/>
      <c r="G145" s="1038"/>
    </row>
    <row r="146" spans="2:9">
      <c r="C146" s="2676"/>
      <c r="D146" s="2676"/>
      <c r="E146" s="2676"/>
      <c r="F146" s="2676"/>
    </row>
    <row r="147" spans="2:9">
      <c r="C147" s="2676"/>
      <c r="D147" s="2676"/>
      <c r="E147" s="2676"/>
      <c r="F147" s="2676"/>
    </row>
    <row r="149" spans="2:9" ht="15">
      <c r="B149" s="1061" t="s">
        <v>1975</v>
      </c>
      <c r="C149" s="1062"/>
      <c r="D149" s="1062"/>
      <c r="E149" s="1062"/>
      <c r="F149" s="1062"/>
      <c r="G149" s="1062"/>
      <c r="H149" s="1062"/>
      <c r="I149" s="1063"/>
    </row>
    <row r="151" spans="2:9">
      <c r="E151" s="1079" t="s">
        <v>582</v>
      </c>
      <c r="G151" s="1039" t="str">
        <f>IF(Application!T189="","",Application!T189)</f>
        <v>Riverside</v>
      </c>
    </row>
    <row r="152" spans="2:9">
      <c r="E152" s="1079"/>
      <c r="G152" s="1073"/>
    </row>
    <row r="153" spans="2:9">
      <c r="E153" s="1079" t="str">
        <f>"2-Bedroom "&amp;G151&amp;" County Basis Limit"</f>
        <v>2-Bedroom Riverside County Basis Limit</v>
      </c>
      <c r="G153" s="1073">
        <f>Application!R997</f>
        <v>531200</v>
      </c>
    </row>
    <row r="154" spans="2:9">
      <c r="E154" s="1079" t="s">
        <v>1974</v>
      </c>
      <c r="G154" s="1073">
        <f>MEDIAN((Application!CU160:CU217))</f>
        <v>560000</v>
      </c>
    </row>
    <row r="155" spans="2:9" ht="15">
      <c r="D155" s="1041"/>
      <c r="E155" s="1112" t="s">
        <v>1976</v>
      </c>
      <c r="F155" s="1128"/>
      <c r="G155" s="1129">
        <f>((G153-G154)/G154)*0.25</f>
        <v>-1.2857142857142857E-2</v>
      </c>
      <c r="H155" s="1037"/>
      <c r="I155" s="1037"/>
    </row>
    <row r="156" spans="2:9">
      <c r="D156" s="1040"/>
      <c r="E156" s="1040"/>
    </row>
    <row r="157" spans="2:9" ht="15">
      <c r="B157" s="1061" t="s">
        <v>2215</v>
      </c>
      <c r="C157" s="1062"/>
      <c r="D157" s="1062"/>
      <c r="E157" s="1062"/>
      <c r="F157" s="1062"/>
      <c r="G157" s="1062"/>
      <c r="H157" s="1062"/>
      <c r="I157" s="1063"/>
    </row>
    <row r="159" spans="2:9">
      <c r="E159" s="1079" t="s">
        <v>2572</v>
      </c>
      <c r="G159" s="1039" t="b">
        <f>G37</f>
        <v>0</v>
      </c>
    </row>
    <row r="160" spans="2:9">
      <c r="C160" s="2673" t="s">
        <v>2216</v>
      </c>
      <c r="D160" s="2673"/>
      <c r="E160" s="2673"/>
      <c r="F160" s="2673"/>
    </row>
    <row r="161" spans="2:7">
      <c r="B161" s="1040"/>
      <c r="C161" s="2673"/>
      <c r="D161" s="2673"/>
      <c r="E161" s="2673"/>
      <c r="F161" s="2673"/>
      <c r="G161" s="1038"/>
    </row>
    <row r="162" spans="2:7">
      <c r="B162" s="1040"/>
      <c r="C162" s="1040"/>
      <c r="D162" s="1040"/>
      <c r="E162" s="1040"/>
      <c r="F162" s="1040"/>
    </row>
    <row r="163" spans="2:7">
      <c r="E163" s="1079" t="s">
        <v>2218</v>
      </c>
      <c r="G163" s="1162"/>
    </row>
    <row r="165" spans="2:7">
      <c r="E165" s="1079" t="s">
        <v>2220</v>
      </c>
      <c r="G165" s="1161">
        <f>IF(I9=0,0,G163/I9)</f>
        <v>0</v>
      </c>
    </row>
    <row r="166" spans="2:7">
      <c r="E166" s="1079" t="s">
        <v>2217</v>
      </c>
      <c r="G166" s="1159">
        <f>I9*0.15</f>
        <v>1786491.5999999999</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82" firstPageNumber="43" fitToHeight="0"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F12" sqref="F12"/>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1" t="s">
        <v>909</v>
      </c>
      <c r="B1" s="2681"/>
      <c r="C1" s="2681"/>
      <c r="D1" s="2681"/>
      <c r="E1" s="2681"/>
      <c r="F1" s="2681"/>
      <c r="G1" s="2681"/>
      <c r="H1" s="2681"/>
      <c r="I1" s="2681"/>
      <c r="J1" s="2681"/>
      <c r="K1" s="204"/>
      <c r="L1" s="204"/>
    </row>
    <row r="2" spans="1:12">
      <c r="A2" s="210"/>
      <c r="B2" s="210"/>
      <c r="C2" s="210"/>
      <c r="D2" s="210"/>
      <c r="E2" s="210"/>
      <c r="F2" s="210"/>
      <c r="G2" s="210"/>
      <c r="H2" s="210"/>
      <c r="I2" s="210"/>
      <c r="J2" s="210"/>
    </row>
    <row r="3" spans="1:12" ht="100.5">
      <c r="A3" s="426" t="s">
        <v>910</v>
      </c>
      <c r="B3" s="426" t="s">
        <v>2202</v>
      </c>
      <c r="C3" s="426" t="s">
        <v>2203</v>
      </c>
      <c r="D3" s="1140" t="s">
        <v>2204</v>
      </c>
      <c r="E3" s="204"/>
      <c r="F3" s="1140" t="s">
        <v>911</v>
      </c>
      <c r="G3" s="426" t="s">
        <v>912</v>
      </c>
      <c r="H3" s="427"/>
      <c r="I3" s="426" t="s">
        <v>913</v>
      </c>
      <c r="J3" s="426" t="s">
        <v>914</v>
      </c>
      <c r="K3" s="204"/>
      <c r="L3" s="305"/>
    </row>
    <row r="4" spans="1:12">
      <c r="A4" s="428" t="str">
        <f>Application!B726</f>
        <v>1 Bedroom</v>
      </c>
      <c r="B4" s="1077">
        <f>Application!G726</f>
        <v>3</v>
      </c>
      <c r="C4" s="1155" t="s">
        <v>385</v>
      </c>
      <c r="D4" s="428">
        <f>Application!O726</f>
        <v>629.4</v>
      </c>
      <c r="E4" s="429"/>
      <c r="F4" s="1078">
        <v>1954.7</v>
      </c>
      <c r="G4" s="428">
        <f>F4*B4</f>
        <v>5864.1</v>
      </c>
      <c r="H4" s="429"/>
      <c r="I4" s="428">
        <f t="shared" ref="I4:I27" si="0">IF(F4=0,"",(F4-D4))</f>
        <v>1325.3000000000002</v>
      </c>
      <c r="J4" s="428">
        <f t="shared" ref="J4:J27" si="1">IF(F4=0,"",(I4*B4))</f>
        <v>3975.9000000000005</v>
      </c>
      <c r="K4" s="204"/>
      <c r="L4" s="305"/>
    </row>
    <row r="5" spans="1:12">
      <c r="A5" s="428" t="str">
        <f>Application!B727</f>
        <v>1 Bedroom</v>
      </c>
      <c r="B5" s="1077">
        <f>Application!G727</f>
        <v>4</v>
      </c>
      <c r="C5" s="1155"/>
      <c r="D5" s="428">
        <f>Application!O727</f>
        <v>629.4</v>
      </c>
      <c r="E5" s="429"/>
      <c r="F5" s="1078"/>
      <c r="G5" s="428">
        <f t="shared" ref="G5:G38" si="2">F5*B5</f>
        <v>0</v>
      </c>
      <c r="H5" s="429"/>
      <c r="I5" s="428" t="str">
        <f t="shared" si="0"/>
        <v/>
      </c>
      <c r="J5" s="428" t="str">
        <f t="shared" si="1"/>
        <v/>
      </c>
      <c r="K5" s="204"/>
      <c r="L5" s="305"/>
    </row>
    <row r="6" spans="1:12">
      <c r="A6" s="428" t="str">
        <f>Application!B728</f>
        <v>1 Bedroom</v>
      </c>
      <c r="B6" s="1077">
        <f>Application!G728</f>
        <v>18</v>
      </c>
      <c r="C6" s="1155"/>
      <c r="D6" s="428">
        <f>Application!O728</f>
        <v>1049</v>
      </c>
      <c r="E6" s="429"/>
      <c r="F6" s="1078"/>
      <c r="G6" s="428">
        <f t="shared" si="2"/>
        <v>0</v>
      </c>
      <c r="H6" s="429"/>
      <c r="I6" s="428" t="str">
        <f t="shared" si="0"/>
        <v/>
      </c>
      <c r="J6" s="428" t="str">
        <f t="shared" si="1"/>
        <v/>
      </c>
      <c r="K6" s="204"/>
      <c r="L6" s="305"/>
    </row>
    <row r="7" spans="1:12">
      <c r="A7" s="428" t="str">
        <f>Application!B729</f>
        <v>1 Bedroom</v>
      </c>
      <c r="B7" s="1077">
        <f>Application!G729</f>
        <v>23</v>
      </c>
      <c r="C7" s="1155"/>
      <c r="D7" s="428">
        <f>Application!O729</f>
        <v>1469</v>
      </c>
      <c r="E7" s="429"/>
      <c r="F7" s="1078"/>
      <c r="G7" s="428">
        <f>F7*B7</f>
        <v>0</v>
      </c>
      <c r="H7" s="429"/>
      <c r="I7" s="428" t="str">
        <f>IF(F7=0,"",(F7-D7))</f>
        <v/>
      </c>
      <c r="J7" s="428" t="str">
        <f>IF(F7=0,"",(I7*B7))</f>
        <v/>
      </c>
      <c r="K7" s="204"/>
      <c r="L7" s="305"/>
    </row>
    <row r="8" spans="1:12">
      <c r="A8" s="428" t="str">
        <f>Application!B730</f>
        <v>2 Bedrooms</v>
      </c>
      <c r="B8" s="1077">
        <f>Application!G730</f>
        <v>3</v>
      </c>
      <c r="C8" s="1155" t="s">
        <v>385</v>
      </c>
      <c r="D8" s="428">
        <f>Application!O730</f>
        <v>755</v>
      </c>
      <c r="E8" s="429"/>
      <c r="F8" s="1078">
        <v>2421</v>
      </c>
      <c r="G8" s="428">
        <f>F8*B8</f>
        <v>7263</v>
      </c>
      <c r="H8" s="429"/>
      <c r="I8" s="428">
        <f>IF(F8=0,"",(F8-D8))</f>
        <v>1666</v>
      </c>
      <c r="J8" s="428">
        <f>IF(F8=0,"",(I8*B8))</f>
        <v>4998</v>
      </c>
      <c r="K8" s="204"/>
      <c r="L8" s="305"/>
    </row>
    <row r="9" spans="1:12">
      <c r="A9" s="428" t="str">
        <f>Application!B731</f>
        <v>2 Bedrooms</v>
      </c>
      <c r="B9" s="1077">
        <f>Application!G731</f>
        <v>7</v>
      </c>
      <c r="C9" s="1155"/>
      <c r="D9" s="428">
        <f>Application!O731</f>
        <v>1006.6</v>
      </c>
      <c r="E9" s="429"/>
      <c r="F9" s="1078"/>
      <c r="G9" s="428">
        <f t="shared" si="2"/>
        <v>0</v>
      </c>
      <c r="H9" s="429"/>
      <c r="I9" s="428" t="str">
        <f t="shared" si="0"/>
        <v/>
      </c>
      <c r="J9" s="428" t="str">
        <f t="shared" si="1"/>
        <v/>
      </c>
      <c r="K9" s="204"/>
      <c r="L9" s="305"/>
    </row>
    <row r="10" spans="1:12">
      <c r="A10" s="428" t="str">
        <f>Application!B732</f>
        <v>2 Bedrooms</v>
      </c>
      <c r="B10" s="1077">
        <f>Application!G732</f>
        <v>10</v>
      </c>
      <c r="C10" s="1155"/>
      <c r="D10" s="428">
        <f>Application!O732</f>
        <v>1258</v>
      </c>
      <c r="E10" s="429"/>
      <c r="F10" s="1078"/>
      <c r="G10" s="428">
        <f t="shared" si="2"/>
        <v>0</v>
      </c>
      <c r="H10" s="429"/>
      <c r="I10" s="428" t="str">
        <f t="shared" si="0"/>
        <v/>
      </c>
      <c r="J10" s="428" t="str">
        <f t="shared" si="1"/>
        <v/>
      </c>
      <c r="K10" s="204"/>
      <c r="L10" s="305"/>
    </row>
    <row r="11" spans="1:12">
      <c r="A11" s="428" t="str">
        <f>Application!B733</f>
        <v>2 Bedrooms</v>
      </c>
      <c r="B11" s="1077">
        <f>Application!G733</f>
        <v>10</v>
      </c>
      <c r="C11" s="1155"/>
      <c r="D11" s="428">
        <f>Application!O733</f>
        <v>1509.6</v>
      </c>
      <c r="E11" s="429"/>
      <c r="F11" s="1078"/>
      <c r="G11" s="428">
        <f t="shared" si="2"/>
        <v>0</v>
      </c>
      <c r="H11" s="429"/>
      <c r="I11" s="428" t="str">
        <f t="shared" si="0"/>
        <v/>
      </c>
      <c r="J11" s="428" t="str">
        <f t="shared" si="1"/>
        <v/>
      </c>
      <c r="K11" s="204"/>
      <c r="L11" s="305"/>
    </row>
    <row r="12" spans="1:12">
      <c r="A12" s="428" t="str">
        <f>Application!B734</f>
        <v>3 Bedrooms</v>
      </c>
      <c r="B12" s="1077">
        <f>Application!G734</f>
        <v>2</v>
      </c>
      <c r="C12" s="1155" t="s">
        <v>385</v>
      </c>
      <c r="D12" s="428">
        <f>Application!O734</f>
        <v>873</v>
      </c>
      <c r="E12" s="429"/>
      <c r="F12" s="1078">
        <v>2912</v>
      </c>
      <c r="G12" s="428">
        <f t="shared" si="2"/>
        <v>5824</v>
      </c>
      <c r="H12" s="429"/>
      <c r="I12" s="428">
        <f t="shared" si="0"/>
        <v>2039</v>
      </c>
      <c r="J12" s="428">
        <f t="shared" si="1"/>
        <v>4078</v>
      </c>
      <c r="K12" s="204"/>
      <c r="L12" s="305"/>
    </row>
    <row r="13" spans="1:12">
      <c r="A13" s="428" t="str">
        <f>Application!B735</f>
        <v>3 Bedrooms</v>
      </c>
      <c r="B13" s="1077">
        <f>Application!G735</f>
        <v>6</v>
      </c>
      <c r="C13" s="1155"/>
      <c r="D13" s="428">
        <f>Application!O735</f>
        <v>1746</v>
      </c>
      <c r="E13" s="429"/>
      <c r="F13" s="1078"/>
      <c r="G13" s="428">
        <f t="shared" si="2"/>
        <v>0</v>
      </c>
      <c r="H13" s="429"/>
      <c r="I13" s="428" t="str">
        <f t="shared" si="0"/>
        <v/>
      </c>
      <c r="J13" s="428" t="str">
        <f t="shared" si="1"/>
        <v/>
      </c>
      <c r="K13" s="204"/>
      <c r="L13" s="305"/>
    </row>
    <row r="14" spans="1:12">
      <c r="A14" s="428" t="str">
        <f>Application!B736</f>
        <v>3 Bedrooms</v>
      </c>
      <c r="B14" s="1077">
        <f>Application!G736</f>
        <v>18</v>
      </c>
      <c r="C14" s="1155"/>
      <c r="D14" s="428">
        <f>Application!O736</f>
        <v>2328</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148188</v>
      </c>
      <c r="E40" s="429"/>
      <c r="F40" s="429"/>
      <c r="G40" s="432">
        <f>SUM(G4:G38)*12</f>
        <v>227413.19999999998</v>
      </c>
      <c r="H40" s="433"/>
      <c r="I40" s="431"/>
      <c r="J40" s="432">
        <f>SUM(J4:J38)*12</f>
        <v>156622.80000000002</v>
      </c>
      <c r="K40" s="204"/>
      <c r="L40" s="306"/>
    </row>
    <row r="41" spans="1:12" ht="15">
      <c r="A41" s="430"/>
      <c r="B41" s="431"/>
      <c r="C41" s="431"/>
      <c r="D41" s="433"/>
      <c r="E41" s="429"/>
      <c r="F41" s="429"/>
      <c r="G41" s="433"/>
      <c r="H41" s="433"/>
      <c r="I41" s="431"/>
      <c r="J41" s="433"/>
      <c r="K41" s="204"/>
      <c r="L41" s="306"/>
    </row>
    <row r="42" spans="1:12">
      <c r="A42" s="304" t="s">
        <v>2205</v>
      </c>
    </row>
    <row r="43" spans="1:12">
      <c r="A43" s="2682" t="s">
        <v>2426</v>
      </c>
      <c r="B43" s="2682"/>
      <c r="C43" s="2682"/>
      <c r="D43" s="2682"/>
      <c r="E43" s="2682"/>
      <c r="F43" s="2682"/>
      <c r="G43" s="2682"/>
      <c r="H43" s="2682"/>
      <c r="I43" s="2682"/>
      <c r="J43" s="2682"/>
    </row>
    <row r="44" spans="1:12">
      <c r="A44" s="2682"/>
      <c r="B44" s="2682"/>
      <c r="C44" s="2682"/>
      <c r="D44" s="2682"/>
      <c r="E44" s="2682"/>
      <c r="F44" s="2682"/>
      <c r="G44" s="2682"/>
      <c r="H44" s="2682"/>
      <c r="I44" s="2682"/>
      <c r="J44" s="2682"/>
    </row>
    <row r="45" spans="1:12">
      <c r="A45" s="2682" t="s">
        <v>2206</v>
      </c>
      <c r="B45" s="2682"/>
      <c r="C45" s="2682"/>
      <c r="D45" s="2682"/>
      <c r="E45" s="2682"/>
      <c r="F45" s="2682"/>
      <c r="G45" s="2682"/>
      <c r="H45" s="2682"/>
      <c r="I45" s="2682"/>
      <c r="J45" s="2682"/>
    </row>
    <row r="46" spans="1:12">
      <c r="A46" s="2682"/>
      <c r="B46" s="2682"/>
      <c r="C46" s="2682"/>
      <c r="D46" s="2682"/>
      <c r="E46" s="2682"/>
      <c r="F46" s="2682"/>
      <c r="G46" s="2682"/>
      <c r="H46" s="2682"/>
      <c r="I46" s="2682"/>
      <c r="J46" s="2682"/>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XFC77"/>
  <sheetViews>
    <sheetView topLeftCell="A27" workbookViewId="0">
      <selection activeCell="A56" sqref="A56"/>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2049</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1778256</v>
      </c>
      <c r="G4" s="219">
        <f>E4*$C$4</f>
        <v>1822712.4</v>
      </c>
      <c r="I4" s="219">
        <f>G4*$C$4</f>
        <v>1868280.2099999997</v>
      </c>
      <c r="K4" s="219">
        <f>I4*$C$4</f>
        <v>1914987.2152499997</v>
      </c>
      <c r="M4" s="219">
        <f>K4*$C$4</f>
        <v>1962861.8956312495</v>
      </c>
      <c r="O4" s="219">
        <f>M4*$C$4</f>
        <v>2011933.4430220306</v>
      </c>
      <c r="Q4" s="219">
        <f>O4*$C$4</f>
        <v>2062231.7790975813</v>
      </c>
      <c r="S4" s="219">
        <f>Q4*$C$4</f>
        <v>2113787.5735750208</v>
      </c>
      <c r="U4" s="219">
        <f>S4*$C$4</f>
        <v>2166632.2629143959</v>
      </c>
      <c r="W4" s="219">
        <f>U4*$C$4</f>
        <v>2220798.0694872555</v>
      </c>
      <c r="Y4" s="219">
        <f>W4*$C$4</f>
        <v>2276318.0212244368</v>
      </c>
      <c r="AA4" s="219">
        <f>Y4*$C$4</f>
        <v>2333225.9717550473</v>
      </c>
      <c r="AC4" s="219">
        <f>AA4*$C$4</f>
        <v>2391556.6210489231</v>
      </c>
      <c r="AE4" s="219">
        <f>AC4*$C$4</f>
        <v>2451345.536575146</v>
      </c>
      <c r="AG4" s="219">
        <f>AE4*$C$4</f>
        <v>2512629.1749895243</v>
      </c>
    </row>
    <row r="5" spans="1:34" s="210" customFormat="1" ht="14.25">
      <c r="B5" s="210" t="s">
        <v>838</v>
      </c>
      <c r="C5" s="238">
        <f>IF(Application!$D$211="Special Needs",(((0.1*Application!$T$212)+(0.05*(1-Application!$T$212)))),0.05)</f>
        <v>0.05</v>
      </c>
      <c r="E5" s="221">
        <f>-E4*$C$5</f>
        <v>-88912.8</v>
      </c>
      <c r="F5" s="221"/>
      <c r="G5" s="221">
        <f>-G4*$C$5</f>
        <v>-91135.62</v>
      </c>
      <c r="H5" s="221"/>
      <c r="I5" s="221">
        <f>-I4*$C$5</f>
        <v>-93414.010499999989</v>
      </c>
      <c r="J5" s="221"/>
      <c r="K5" s="221">
        <f>-K4*$C$5</f>
        <v>-95749.360762499986</v>
      </c>
      <c r="L5" s="221"/>
      <c r="M5" s="221">
        <f>-M4*$C$5</f>
        <v>-98143.094781562482</v>
      </c>
      <c r="N5" s="221"/>
      <c r="O5" s="221">
        <f>-O4*$C$5</f>
        <v>-100596.67215110153</v>
      </c>
      <c r="P5" s="221"/>
      <c r="Q5" s="221">
        <f>-Q4*$C$5</f>
        <v>-103111.58895487907</v>
      </c>
      <c r="R5" s="221"/>
      <c r="S5" s="221">
        <f>-S4*$C$5</f>
        <v>-105689.37867875105</v>
      </c>
      <c r="T5" s="221"/>
      <c r="U5" s="221">
        <f>-U4*$C$5</f>
        <v>-108331.61314571981</v>
      </c>
      <c r="V5" s="221"/>
      <c r="W5" s="221">
        <f>-W4*$C$5</f>
        <v>-111039.90347436279</v>
      </c>
      <c r="X5" s="221"/>
      <c r="Y5" s="221">
        <f>-Y4*$C$5</f>
        <v>-113815.90106122184</v>
      </c>
      <c r="Z5" s="221"/>
      <c r="AA5" s="221">
        <f>-AA4*$C$5</f>
        <v>-116661.29858775238</v>
      </c>
      <c r="AB5" s="221"/>
      <c r="AC5" s="221">
        <f>-AC4*$C$5</f>
        <v>-119577.83105244616</v>
      </c>
      <c r="AD5" s="221"/>
      <c r="AE5" s="221">
        <f>-AE4*$C$5</f>
        <v>-122567.27682875731</v>
      </c>
      <c r="AF5" s="221"/>
      <c r="AG5" s="221">
        <f>-AG4*$C$5</f>
        <v>-125631.45874947622</v>
      </c>
    </row>
    <row r="6" spans="1:34" s="210" customFormat="1" ht="14.25">
      <c r="A6" s="210" t="s">
        <v>836</v>
      </c>
      <c r="C6" s="237">
        <v>1.0249999999999999</v>
      </c>
      <c r="E6" s="222">
        <f>Application!Z817</f>
        <v>156622.80000000002</v>
      </c>
      <c r="F6" s="222"/>
      <c r="G6" s="222">
        <f>E6*$C$6</f>
        <v>160538.37</v>
      </c>
      <c r="H6" s="222"/>
      <c r="I6" s="222">
        <f>G6*$C$6</f>
        <v>164551.82924999998</v>
      </c>
      <c r="J6" s="222"/>
      <c r="K6" s="222">
        <f>I6*$C$6</f>
        <v>168665.62498124997</v>
      </c>
      <c r="L6" s="222"/>
      <c r="M6" s="222">
        <f>K6*$C$6</f>
        <v>172882.2656057812</v>
      </c>
      <c r="N6" s="222"/>
      <c r="O6" s="222">
        <f>M6*$C$6</f>
        <v>177204.32224592572</v>
      </c>
      <c r="P6" s="222"/>
      <c r="Q6" s="222">
        <f>O6*$C$6</f>
        <v>181634.43030207386</v>
      </c>
      <c r="R6" s="222"/>
      <c r="S6" s="222">
        <f>Q6*$C$6</f>
        <v>186175.29105962568</v>
      </c>
      <c r="T6" s="222"/>
      <c r="U6" s="222">
        <f>S6*$C$6</f>
        <v>190829.67333611631</v>
      </c>
      <c r="V6" s="222"/>
      <c r="W6" s="222">
        <f>U6*$C$6</f>
        <v>195600.4151695192</v>
      </c>
      <c r="X6" s="222"/>
      <c r="Y6" s="222">
        <f>W6*$C$6</f>
        <v>200490.42554875716</v>
      </c>
      <c r="Z6" s="222"/>
      <c r="AA6" s="222">
        <f>Y6*$C$6</f>
        <v>205502.68618747607</v>
      </c>
      <c r="AB6" s="222"/>
      <c r="AC6" s="222">
        <f>AA6*$C$6</f>
        <v>210640.25334216293</v>
      </c>
      <c r="AD6" s="222"/>
      <c r="AE6" s="222">
        <f>AC6*$C$6</f>
        <v>215906.25967571698</v>
      </c>
      <c r="AF6" s="222"/>
      <c r="AG6" s="222">
        <f>AE6*$C$6</f>
        <v>221303.91616760989</v>
      </c>
    </row>
    <row r="7" spans="1:34" s="210" customFormat="1" ht="14.25">
      <c r="B7" s="210" t="s">
        <v>838</v>
      </c>
      <c r="C7" s="238">
        <f>IF(Application!$D$211="Special Needs",(((0.1*Application!$T$212)+(0.05*(1-Application!$T$212)))),0.05)</f>
        <v>0.05</v>
      </c>
      <c r="E7" s="221">
        <f>-E6*$C$7</f>
        <v>-7831.1400000000012</v>
      </c>
      <c r="F7" s="221"/>
      <c r="G7" s="221">
        <f>-G6*$C$7</f>
        <v>-8026.9184999999998</v>
      </c>
      <c r="H7" s="221"/>
      <c r="I7" s="221">
        <f>-I6*$C$7</f>
        <v>-8227.5914624999987</v>
      </c>
      <c r="J7" s="221"/>
      <c r="K7" s="221">
        <f>-K6*$C$7</f>
        <v>-8433.2812490624983</v>
      </c>
      <c r="L7" s="221"/>
      <c r="M7" s="221">
        <f>-M6*$C$7</f>
        <v>-8644.1132802890606</v>
      </c>
      <c r="N7" s="221"/>
      <c r="O7" s="221">
        <f>-O6*$C$7</f>
        <v>-8860.2161122962862</v>
      </c>
      <c r="P7" s="221"/>
      <c r="Q7" s="221">
        <f>-Q6*$C$7</f>
        <v>-9081.7215151036926</v>
      </c>
      <c r="R7" s="221"/>
      <c r="S7" s="221">
        <f>-S6*$C$7</f>
        <v>-9308.7645529812853</v>
      </c>
      <c r="T7" s="221"/>
      <c r="U7" s="221">
        <f>-U6*$C$7</f>
        <v>-9541.483666805816</v>
      </c>
      <c r="V7" s="221"/>
      <c r="W7" s="221">
        <f>-W6*$C$7</f>
        <v>-9780.020758475961</v>
      </c>
      <c r="X7" s="221"/>
      <c r="Y7" s="221">
        <f>-Y6*$C$7</f>
        <v>-10024.52127743786</v>
      </c>
      <c r="Z7" s="221"/>
      <c r="AA7" s="221">
        <f>-AA6*$C$7</f>
        <v>-10275.134309373803</v>
      </c>
      <c r="AB7" s="221"/>
      <c r="AC7" s="221">
        <f>-AC6*$C$7</f>
        <v>-10532.012667108147</v>
      </c>
      <c r="AD7" s="221"/>
      <c r="AE7" s="221">
        <f>-AE6*$C$7</f>
        <v>-10795.312983785851</v>
      </c>
      <c r="AF7" s="221"/>
      <c r="AG7" s="221">
        <f>-AG6*$C$7</f>
        <v>-11065.195808380495</v>
      </c>
    </row>
    <row r="8" spans="1:34" s="210" customFormat="1" ht="14.25">
      <c r="A8" s="210" t="s">
        <v>288</v>
      </c>
      <c r="C8" s="237">
        <v>1.0249999999999999</v>
      </c>
      <c r="E8" s="222">
        <f>Application!Z825</f>
        <v>15600</v>
      </c>
      <c r="F8" s="222"/>
      <c r="G8" s="222">
        <f>E8*$C$8</f>
        <v>15989.999999999998</v>
      </c>
      <c r="H8" s="222"/>
      <c r="I8" s="222">
        <f>G8*$C$8</f>
        <v>16389.749999999996</v>
      </c>
      <c r="J8" s="222"/>
      <c r="K8" s="222">
        <f>I8*$C$8</f>
        <v>16799.493749999994</v>
      </c>
      <c r="L8" s="222"/>
      <c r="M8" s="222">
        <f>K8*$C$8</f>
        <v>17219.481093749993</v>
      </c>
      <c r="N8" s="222"/>
      <c r="O8" s="222">
        <f>M8*$C$8</f>
        <v>17649.968121093742</v>
      </c>
      <c r="P8" s="222"/>
      <c r="Q8" s="222">
        <f>O8*$C$8</f>
        <v>18091.217324121084</v>
      </c>
      <c r="R8" s="222"/>
      <c r="S8" s="222">
        <f>Q8*$C$8</f>
        <v>18543.497757224108</v>
      </c>
      <c r="T8" s="222"/>
      <c r="U8" s="222">
        <f>S8*$C$8</f>
        <v>19007.08520115471</v>
      </c>
      <c r="V8" s="222"/>
      <c r="W8" s="222">
        <f>U8*$C$8</f>
        <v>19482.262331183578</v>
      </c>
      <c r="X8" s="222"/>
      <c r="Y8" s="222">
        <f>W8*$C$8</f>
        <v>19969.318889463164</v>
      </c>
      <c r="Z8" s="222"/>
      <c r="AA8" s="222">
        <f>Y8*$C$8</f>
        <v>20468.55186169974</v>
      </c>
      <c r="AB8" s="222"/>
      <c r="AC8" s="222">
        <f>AA8*$C$8</f>
        <v>20980.265658242231</v>
      </c>
      <c r="AD8" s="222"/>
      <c r="AE8" s="222">
        <f>AC8*$C$8</f>
        <v>21504.772299698285</v>
      </c>
      <c r="AF8" s="222"/>
      <c r="AG8" s="222">
        <f>AE8*$C$8</f>
        <v>22042.391607190741</v>
      </c>
    </row>
    <row r="9" spans="1:34" s="210" customFormat="1" ht="14.25">
      <c r="B9" s="210" t="s">
        <v>838</v>
      </c>
      <c r="C9" s="238">
        <f>IF(Application!$D$211="Special Needs",(((0.1*Application!$T$212)+(0.05*(1-Application!$T$212)))),0.05)</f>
        <v>0.05</v>
      </c>
      <c r="E9" s="221">
        <f>-E8*$C$9</f>
        <v>-780</v>
      </c>
      <c r="F9" s="221"/>
      <c r="G9" s="221">
        <f>-G8*$C$9</f>
        <v>-799.5</v>
      </c>
      <c r="H9" s="221"/>
      <c r="I9" s="221">
        <f>-I8*$C$9</f>
        <v>-819.48749999999984</v>
      </c>
      <c r="J9" s="221"/>
      <c r="K9" s="221">
        <f>-K8*$C$9</f>
        <v>-839.97468749999973</v>
      </c>
      <c r="L9" s="221"/>
      <c r="M9" s="221">
        <f>-M8*$C$9</f>
        <v>-860.97405468749969</v>
      </c>
      <c r="N9" s="221"/>
      <c r="O9" s="221">
        <f>-O8*$C$9</f>
        <v>-882.49840605468717</v>
      </c>
      <c r="P9" s="221"/>
      <c r="Q9" s="221">
        <f>-Q8*$C$9</f>
        <v>-904.56086620605424</v>
      </c>
      <c r="R9" s="221"/>
      <c r="S9" s="221">
        <f>-S8*$C$9</f>
        <v>-927.17488786120543</v>
      </c>
      <c r="T9" s="221"/>
      <c r="U9" s="221">
        <f>-U8*$C$9</f>
        <v>-950.35426005773559</v>
      </c>
      <c r="V9" s="221"/>
      <c r="W9" s="221">
        <f>-W8*$C$9</f>
        <v>-974.11311655917893</v>
      </c>
      <c r="X9" s="221"/>
      <c r="Y9" s="221">
        <f>-Y8*$C$9</f>
        <v>-998.46594447315829</v>
      </c>
      <c r="Z9" s="221"/>
      <c r="AA9" s="221">
        <f>-AA8*$C$9</f>
        <v>-1023.4275930849871</v>
      </c>
      <c r="AB9" s="221"/>
      <c r="AC9" s="221">
        <f>-AC8*$C$9</f>
        <v>-1049.0132829121117</v>
      </c>
      <c r="AD9" s="221"/>
      <c r="AE9" s="221">
        <f>-AE8*$C$9</f>
        <v>-1075.2386149849142</v>
      </c>
      <c r="AF9" s="221"/>
      <c r="AG9" s="221">
        <f>-AG8*$C$9</f>
        <v>-1102.1195803595372</v>
      </c>
    </row>
    <row r="10" spans="1:34" s="210" customFormat="1" ht="14.25">
      <c r="A10" s="1137" t="s">
        <v>2177</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859</v>
      </c>
      <c r="C11" s="216"/>
      <c r="E11" s="223">
        <f>SUM(E4:E10)</f>
        <v>1852954.86</v>
      </c>
      <c r="G11" s="223">
        <f>SUM(G4:G10)</f>
        <v>1899278.7315</v>
      </c>
      <c r="I11" s="223">
        <f>SUM(I4:I10)</f>
        <v>1946760.6997874996</v>
      </c>
      <c r="K11" s="223">
        <f>SUM(K4:K10)</f>
        <v>1995429.7172821872</v>
      </c>
      <c r="M11" s="223">
        <f>SUM(M4:M10)</f>
        <v>2045315.4602142419</v>
      </c>
      <c r="O11" s="223">
        <f>SUM(O4:O10)</f>
        <v>2096448.3467195977</v>
      </c>
      <c r="Q11" s="223">
        <f>SUM(Q4:Q10)</f>
        <v>2148859.5553875873</v>
      </c>
      <c r="S11" s="223">
        <f>SUM(S4:S10)</f>
        <v>2202581.044272277</v>
      </c>
      <c r="U11" s="223">
        <f>SUM(U4:U10)</f>
        <v>2257645.5703790835</v>
      </c>
      <c r="W11" s="223">
        <f>SUM(W4:W10)</f>
        <v>2314086.7096385607</v>
      </c>
      <c r="Y11" s="223">
        <f>SUM(Y4:Y10)</f>
        <v>2371938.8773795241</v>
      </c>
      <c r="AA11" s="223">
        <f>SUM(AA4:AA10)</f>
        <v>2431237.3493140116</v>
      </c>
      <c r="AC11" s="223">
        <f>SUM(AC4:AC10)</f>
        <v>2492018.2830468612</v>
      </c>
      <c r="AE11" s="223">
        <f>SUM(AE4:AE10)</f>
        <v>2554318.7401230331</v>
      </c>
      <c r="AG11" s="223">
        <f>SUM(AG4:AG10)</f>
        <v>2618176.7086261087</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117247</v>
      </c>
      <c r="G15" s="219">
        <f>E15*$C$14</f>
        <v>121350.64499999999</v>
      </c>
      <c r="I15" s="219">
        <f>G15*$C$14</f>
        <v>125597.91757499998</v>
      </c>
      <c r="K15" s="219">
        <f>I15*$C$14</f>
        <v>129993.84469012497</v>
      </c>
      <c r="M15" s="219">
        <f>K15*$C$14</f>
        <v>134543.62925427934</v>
      </c>
      <c r="O15" s="219">
        <f>M15*$C$14</f>
        <v>139252.65627817911</v>
      </c>
      <c r="Q15" s="219">
        <f>O15*$C$14</f>
        <v>144126.49924791537</v>
      </c>
      <c r="S15" s="219">
        <f>Q15*$C$14</f>
        <v>149170.9267215924</v>
      </c>
      <c r="U15" s="219">
        <f>S15*$C$14</f>
        <v>154391.90915684812</v>
      </c>
      <c r="W15" s="219">
        <f>U15*$C$14</f>
        <v>159795.6259773378</v>
      </c>
      <c r="Y15" s="219">
        <f>W15*$C$14</f>
        <v>165388.47288654459</v>
      </c>
      <c r="AA15" s="219">
        <f>Y15*$C$14</f>
        <v>171177.06943757363</v>
      </c>
      <c r="AC15" s="219">
        <f>AA15*$C$14</f>
        <v>177168.26686788868</v>
      </c>
      <c r="AE15" s="219">
        <f>AC15*$C$14</f>
        <v>183369.15620826479</v>
      </c>
      <c r="AG15" s="219">
        <f>AE15*$C$14</f>
        <v>189787.07667555404</v>
      </c>
    </row>
    <row r="16" spans="1:34" s="210" customFormat="1" ht="14.25">
      <c r="A16" s="210" t="s">
        <v>344</v>
      </c>
      <c r="C16" s="233"/>
      <c r="E16" s="222">
        <f>Application!W857</f>
        <v>92783</v>
      </c>
      <c r="F16" s="222"/>
      <c r="G16" s="222">
        <f t="shared" ref="G16:AG21" si="0">E16*$C$14</f>
        <v>96030.404999999999</v>
      </c>
      <c r="H16" s="222"/>
      <c r="I16" s="222">
        <f t="shared" si="0"/>
        <v>99391.469174999991</v>
      </c>
      <c r="J16" s="222"/>
      <c r="K16" s="222">
        <f t="shared" si="0"/>
        <v>102870.17059612498</v>
      </c>
      <c r="L16" s="222"/>
      <c r="M16" s="222">
        <f t="shared" si="0"/>
        <v>106470.62656698935</v>
      </c>
      <c r="N16" s="222"/>
      <c r="O16" s="222">
        <f t="shared" si="0"/>
        <v>110197.09849683396</v>
      </c>
      <c r="P16" s="222"/>
      <c r="Q16" s="222">
        <f t="shared" si="0"/>
        <v>114053.99694422314</v>
      </c>
      <c r="R16" s="222"/>
      <c r="S16" s="222">
        <f t="shared" si="0"/>
        <v>118045.88683727094</v>
      </c>
      <c r="T16" s="222"/>
      <c r="U16" s="222">
        <f t="shared" si="0"/>
        <v>122177.49287657542</v>
      </c>
      <c r="V16" s="222"/>
      <c r="W16" s="222">
        <f t="shared" si="0"/>
        <v>126453.70512725554</v>
      </c>
      <c r="X16" s="222"/>
      <c r="Y16" s="222">
        <f t="shared" si="0"/>
        <v>130879.58480670948</v>
      </c>
      <c r="Z16" s="222"/>
      <c r="AA16" s="222">
        <f t="shared" si="0"/>
        <v>135460.37027494429</v>
      </c>
      <c r="AB16" s="222"/>
      <c r="AC16" s="222">
        <f t="shared" si="0"/>
        <v>140201.48323456733</v>
      </c>
      <c r="AD16" s="222"/>
      <c r="AE16" s="222">
        <f t="shared" si="0"/>
        <v>145108.53514777718</v>
      </c>
      <c r="AF16" s="222"/>
      <c r="AG16" s="222">
        <f t="shared" si="0"/>
        <v>150187.33387794936</v>
      </c>
    </row>
    <row r="17" spans="1:33" s="210" customFormat="1" ht="14.25">
      <c r="A17" s="210" t="s">
        <v>561</v>
      </c>
      <c r="C17" s="233"/>
      <c r="E17" s="222">
        <f>Application!W863</f>
        <v>123169</v>
      </c>
      <c r="F17" s="222"/>
      <c r="G17" s="222">
        <f t="shared" si="0"/>
        <v>127479.91499999999</v>
      </c>
      <c r="H17" s="222"/>
      <c r="I17" s="222">
        <f t="shared" si="0"/>
        <v>131941.71202499999</v>
      </c>
      <c r="J17" s="222"/>
      <c r="K17" s="222">
        <f t="shared" si="0"/>
        <v>136559.67194587499</v>
      </c>
      <c r="L17" s="222"/>
      <c r="M17" s="222">
        <f t="shared" si="0"/>
        <v>141339.26046398061</v>
      </c>
      <c r="N17" s="222"/>
      <c r="O17" s="222">
        <f t="shared" si="0"/>
        <v>146286.13458021992</v>
      </c>
      <c r="P17" s="222"/>
      <c r="Q17" s="222">
        <f t="shared" si="0"/>
        <v>151406.1492905276</v>
      </c>
      <c r="R17" s="222"/>
      <c r="S17" s="222">
        <f t="shared" si="0"/>
        <v>156705.36451569604</v>
      </c>
      <c r="T17" s="222"/>
      <c r="U17" s="222">
        <f t="shared" si="0"/>
        <v>162190.05227374539</v>
      </c>
      <c r="V17" s="222"/>
      <c r="W17" s="222">
        <f t="shared" si="0"/>
        <v>167866.70410332645</v>
      </c>
      <c r="X17" s="222"/>
      <c r="Y17" s="222">
        <f t="shared" si="0"/>
        <v>173742.03874694285</v>
      </c>
      <c r="Z17" s="222"/>
      <c r="AA17" s="222">
        <f t="shared" si="0"/>
        <v>179823.01010308583</v>
      </c>
      <c r="AB17" s="222"/>
      <c r="AC17" s="222">
        <f t="shared" si="0"/>
        <v>186116.81545669382</v>
      </c>
      <c r="AD17" s="222"/>
      <c r="AE17" s="222">
        <f t="shared" si="0"/>
        <v>192630.90399767808</v>
      </c>
      <c r="AF17" s="222"/>
      <c r="AG17" s="222">
        <f t="shared" si="0"/>
        <v>199372.98563759681</v>
      </c>
    </row>
    <row r="18" spans="1:33" s="210" customFormat="1" ht="14.25">
      <c r="A18" s="210" t="s">
        <v>842</v>
      </c>
      <c r="C18" s="233"/>
      <c r="E18" s="222">
        <f>Application!W870</f>
        <v>187769</v>
      </c>
      <c r="F18" s="222"/>
      <c r="G18" s="222">
        <f t="shared" si="0"/>
        <v>194340.91499999998</v>
      </c>
      <c r="H18" s="222"/>
      <c r="I18" s="222">
        <f t="shared" si="0"/>
        <v>201142.84702499997</v>
      </c>
      <c r="J18" s="222"/>
      <c r="K18" s="222">
        <f t="shared" si="0"/>
        <v>208182.84667087495</v>
      </c>
      <c r="L18" s="222"/>
      <c r="M18" s="222">
        <f t="shared" si="0"/>
        <v>215469.24630435556</v>
      </c>
      <c r="N18" s="222"/>
      <c r="O18" s="222">
        <f t="shared" si="0"/>
        <v>223010.669925008</v>
      </c>
      <c r="P18" s="222"/>
      <c r="Q18" s="222">
        <f t="shared" si="0"/>
        <v>230816.04337238325</v>
      </c>
      <c r="R18" s="222"/>
      <c r="S18" s="222">
        <f t="shared" si="0"/>
        <v>238894.60489041664</v>
      </c>
      <c r="T18" s="222"/>
      <c r="U18" s="222">
        <f t="shared" si="0"/>
        <v>247255.9160615812</v>
      </c>
      <c r="V18" s="222"/>
      <c r="W18" s="222">
        <f t="shared" si="0"/>
        <v>255909.87312373653</v>
      </c>
      <c r="X18" s="222"/>
      <c r="Y18" s="222">
        <f t="shared" si="0"/>
        <v>264866.7186830673</v>
      </c>
      <c r="Z18" s="222"/>
      <c r="AA18" s="222">
        <f t="shared" si="0"/>
        <v>274137.05383697466</v>
      </c>
      <c r="AB18" s="222"/>
      <c r="AC18" s="222">
        <f t="shared" si="0"/>
        <v>283731.85072126874</v>
      </c>
      <c r="AD18" s="222"/>
      <c r="AE18" s="222">
        <f t="shared" si="0"/>
        <v>293662.46549651312</v>
      </c>
      <c r="AF18" s="222"/>
      <c r="AG18" s="222">
        <f t="shared" si="0"/>
        <v>303940.65178889106</v>
      </c>
    </row>
    <row r="19" spans="1:33" s="210" customFormat="1" ht="14.25">
      <c r="A19" s="210" t="s">
        <v>155</v>
      </c>
      <c r="C19" s="233"/>
      <c r="E19" s="222">
        <f>Application!W872</f>
        <v>79703</v>
      </c>
      <c r="F19" s="222"/>
      <c r="G19" s="222">
        <f t="shared" si="0"/>
        <v>82492.604999999996</v>
      </c>
      <c r="H19" s="222"/>
      <c r="I19" s="222">
        <f t="shared" si="0"/>
        <v>85379.846174999984</v>
      </c>
      <c r="J19" s="222"/>
      <c r="K19" s="222">
        <f t="shared" si="0"/>
        <v>88368.14079112497</v>
      </c>
      <c r="L19" s="222"/>
      <c r="M19" s="222">
        <f t="shared" si="0"/>
        <v>91461.02571881433</v>
      </c>
      <c r="N19" s="222"/>
      <c r="O19" s="222">
        <f t="shared" si="0"/>
        <v>94662.161618972823</v>
      </c>
      <c r="P19" s="222"/>
      <c r="Q19" s="222">
        <f t="shared" si="0"/>
        <v>97975.337275636863</v>
      </c>
      <c r="R19" s="222"/>
      <c r="S19" s="222">
        <f t="shared" si="0"/>
        <v>101404.47408028414</v>
      </c>
      <c r="T19" s="222"/>
      <c r="U19" s="222">
        <f t="shared" si="0"/>
        <v>104953.63067309407</v>
      </c>
      <c r="V19" s="222"/>
      <c r="W19" s="222">
        <f t="shared" si="0"/>
        <v>108627.00774665235</v>
      </c>
      <c r="X19" s="222"/>
      <c r="Y19" s="222">
        <f t="shared" si="0"/>
        <v>112428.95301778517</v>
      </c>
      <c r="Z19" s="222"/>
      <c r="AA19" s="222">
        <f t="shared" si="0"/>
        <v>116363.96637340765</v>
      </c>
      <c r="AB19" s="222"/>
      <c r="AC19" s="222">
        <f t="shared" si="0"/>
        <v>120436.70519647691</v>
      </c>
      <c r="AD19" s="222"/>
      <c r="AE19" s="222">
        <f t="shared" si="0"/>
        <v>124651.98987835359</v>
      </c>
      <c r="AF19" s="222"/>
      <c r="AG19" s="222">
        <f t="shared" si="0"/>
        <v>129014.80952409595</v>
      </c>
    </row>
    <row r="20" spans="1:33" s="210" customFormat="1" ht="14.25">
      <c r="A20" s="210" t="s">
        <v>390</v>
      </c>
      <c r="C20" s="233"/>
      <c r="E20" s="222">
        <f>Application!W881</f>
        <v>101529</v>
      </c>
      <c r="F20" s="222"/>
      <c r="G20" s="222">
        <f t="shared" si="0"/>
        <v>105082.51499999998</v>
      </c>
      <c r="H20" s="222"/>
      <c r="I20" s="222">
        <f t="shared" si="0"/>
        <v>108760.40302499998</v>
      </c>
      <c r="J20" s="222"/>
      <c r="K20" s="222">
        <f t="shared" si="0"/>
        <v>112567.01713087497</v>
      </c>
      <c r="L20" s="222"/>
      <c r="M20" s="222">
        <f t="shared" si="0"/>
        <v>116506.86273045558</v>
      </c>
      <c r="N20" s="222"/>
      <c r="O20" s="222">
        <f t="shared" si="0"/>
        <v>120584.60292602151</v>
      </c>
      <c r="P20" s="222"/>
      <c r="Q20" s="222">
        <f t="shared" si="0"/>
        <v>124805.06402843226</v>
      </c>
      <c r="R20" s="222"/>
      <c r="S20" s="222">
        <f t="shared" si="0"/>
        <v>129173.24126942738</v>
      </c>
      <c r="T20" s="222"/>
      <c r="U20" s="222">
        <f t="shared" si="0"/>
        <v>133694.30471385733</v>
      </c>
      <c r="V20" s="222"/>
      <c r="W20" s="222">
        <f t="shared" si="0"/>
        <v>138373.60537884233</v>
      </c>
      <c r="X20" s="222"/>
      <c r="Y20" s="222">
        <f t="shared" si="0"/>
        <v>143216.6815671018</v>
      </c>
      <c r="Z20" s="222"/>
      <c r="AA20" s="222">
        <f t="shared" si="0"/>
        <v>148229.26542195035</v>
      </c>
      <c r="AB20" s="222"/>
      <c r="AC20" s="222">
        <f t="shared" si="0"/>
        <v>153417.28971171859</v>
      </c>
      <c r="AD20" s="222"/>
      <c r="AE20" s="222">
        <f t="shared" si="0"/>
        <v>158786.89485162872</v>
      </c>
      <c r="AF20" s="222"/>
      <c r="AG20" s="222">
        <f t="shared" si="0"/>
        <v>164344.43617143572</v>
      </c>
    </row>
    <row r="21" spans="1:33" s="210" customFormat="1" ht="14.25">
      <c r="A21" s="226" t="s">
        <v>962</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843</v>
      </c>
      <c r="C22" s="233"/>
      <c r="E22" s="223">
        <f>SUM(E15:E21)</f>
        <v>702200</v>
      </c>
      <c r="G22" s="223">
        <f>SUM(G15:G21)</f>
        <v>726776.99999999988</v>
      </c>
      <c r="I22" s="223">
        <f>SUM(I15:I21)</f>
        <v>752214.19499999983</v>
      </c>
      <c r="K22" s="223">
        <f>SUM(K15:K21)</f>
        <v>778541.69182499987</v>
      </c>
      <c r="M22" s="223">
        <f>SUM(M15:M21)</f>
        <v>805790.65103887476</v>
      </c>
      <c r="O22" s="223">
        <f>SUM(O15:O21)</f>
        <v>833993.32382523536</v>
      </c>
      <c r="Q22" s="223">
        <f>SUM(Q15:Q21)</f>
        <v>863183.09015911841</v>
      </c>
      <c r="S22" s="223">
        <f>SUM(S15:S21)</f>
        <v>893394.49831468752</v>
      </c>
      <c r="U22" s="223">
        <f>SUM(U15:U21)</f>
        <v>924663.30575570161</v>
      </c>
      <c r="W22" s="223">
        <f>SUM(W15:W21)</f>
        <v>957026.52145715104</v>
      </c>
      <c r="Y22" s="223">
        <f>SUM(Y15:Y21)</f>
        <v>990522.44970815117</v>
      </c>
      <c r="AA22" s="223">
        <f>SUM(AA15:AA21)</f>
        <v>1025190.7354479365</v>
      </c>
      <c r="AC22" s="223">
        <f>SUM(AC15:AC21)</f>
        <v>1061072.4111886141</v>
      </c>
      <c r="AE22" s="223">
        <f>SUM(AE15:AE21)</f>
        <v>1098209.9455802154</v>
      </c>
      <c r="AG22" s="223">
        <f>SUM(AG15:AG21)</f>
        <v>1136647.293675523</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Application!AC897</f>
        <v>24300</v>
      </c>
      <c r="F27" s="222"/>
      <c r="G27" s="222">
        <f>E27*$C$27</f>
        <v>25150.499999999996</v>
      </c>
      <c r="H27" s="222"/>
      <c r="I27" s="222">
        <f>G27*$C$27</f>
        <v>26030.767499999994</v>
      </c>
      <c r="J27" s="222"/>
      <c r="K27" s="222">
        <f>I27*$C$27</f>
        <v>26941.844362499993</v>
      </c>
      <c r="L27" s="222"/>
      <c r="M27" s="222">
        <f>K27*$C$27</f>
        <v>27884.808915187492</v>
      </c>
      <c r="N27" s="222"/>
      <c r="O27" s="222">
        <f>M27*$C$27</f>
        <v>28860.777227219052</v>
      </c>
      <c r="P27" s="222"/>
      <c r="Q27" s="222">
        <f>O27*$C$27</f>
        <v>29870.904430171719</v>
      </c>
      <c r="R27" s="222"/>
      <c r="S27" s="222">
        <f>Q27*$C$27</f>
        <v>30916.386085227725</v>
      </c>
      <c r="T27" s="222"/>
      <c r="U27" s="222">
        <f>S27*$C$27</f>
        <v>31998.459598210691</v>
      </c>
      <c r="V27" s="222"/>
      <c r="W27" s="222">
        <f>U27*$C$27</f>
        <v>33118.405684148063</v>
      </c>
      <c r="X27" s="222"/>
      <c r="Y27" s="222">
        <f>W27*$C$27</f>
        <v>34277.549883093241</v>
      </c>
      <c r="Z27" s="222"/>
      <c r="AA27" s="222">
        <f>Y27*$C$27</f>
        <v>35477.264129001502</v>
      </c>
      <c r="AB27" s="222"/>
      <c r="AC27" s="222">
        <f>AA27*$C$27</f>
        <v>36718.968373516553</v>
      </c>
      <c r="AD27" s="222"/>
      <c r="AE27" s="222">
        <f>AC27*$C$27</f>
        <v>38004.13226658963</v>
      </c>
      <c r="AF27" s="222"/>
      <c r="AG27" s="222">
        <f>AE27*$C$27</f>
        <v>39334.276895920266</v>
      </c>
    </row>
    <row r="28" spans="1:33" s="210" customFormat="1" ht="14.25">
      <c r="A28" s="210" t="s">
        <v>846</v>
      </c>
      <c r="C28" s="237"/>
      <c r="E28" s="222">
        <f>Application!AC898</f>
        <v>26250</v>
      </c>
      <c r="F28" s="222"/>
      <c r="G28" s="222">
        <f>$E$28</f>
        <v>26250</v>
      </c>
      <c r="H28" s="222"/>
      <c r="I28" s="222">
        <f>$E$28</f>
        <v>26250</v>
      </c>
      <c r="J28" s="222"/>
      <c r="K28" s="222">
        <f>$E$28</f>
        <v>26250</v>
      </c>
      <c r="L28" s="222"/>
      <c r="M28" s="222">
        <f>$E$28</f>
        <v>26250</v>
      </c>
      <c r="N28" s="222"/>
      <c r="O28" s="222">
        <f>$E$28</f>
        <v>26250</v>
      </c>
      <c r="P28" s="222"/>
      <c r="Q28" s="222">
        <f>$E$28</f>
        <v>26250</v>
      </c>
      <c r="R28" s="222"/>
      <c r="S28" s="222">
        <f>$E$28</f>
        <v>26250</v>
      </c>
      <c r="T28" s="222"/>
      <c r="U28" s="222">
        <f>$E$28</f>
        <v>26250</v>
      </c>
      <c r="V28" s="222"/>
      <c r="W28" s="222">
        <f>$E$28</f>
        <v>26250</v>
      </c>
      <c r="X28" s="222"/>
      <c r="Y28" s="222">
        <f>$E$28</f>
        <v>26250</v>
      </c>
      <c r="Z28" s="222"/>
      <c r="AA28" s="222">
        <f>$E$28</f>
        <v>26250</v>
      </c>
      <c r="AB28" s="222"/>
      <c r="AC28" s="222">
        <f>$E$28</f>
        <v>26250</v>
      </c>
      <c r="AD28" s="222"/>
      <c r="AE28" s="222">
        <f>$E$28</f>
        <v>26250</v>
      </c>
      <c r="AF28" s="222"/>
      <c r="AG28" s="222">
        <f>$E$28</f>
        <v>26250</v>
      </c>
    </row>
    <row r="29" spans="1:33" s="210" customFormat="1" ht="14.25">
      <c r="A29" s="210" t="s">
        <v>1669</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Application!AC900</f>
        <v>15750</v>
      </c>
      <c r="F30" s="222"/>
      <c r="G30" s="222">
        <f>E30*$C$30</f>
        <v>16065</v>
      </c>
      <c r="H30" s="222"/>
      <c r="I30" s="222">
        <f>G30*$C$30</f>
        <v>16386.3</v>
      </c>
      <c r="J30" s="222"/>
      <c r="K30" s="222">
        <f>I30*$C$30</f>
        <v>16714.025999999998</v>
      </c>
      <c r="L30" s="222"/>
      <c r="M30" s="222">
        <f>K30*$C$30</f>
        <v>17048.306519999998</v>
      </c>
      <c r="N30" s="222"/>
      <c r="O30" s="222">
        <f>M30*$C$30</f>
        <v>17389.272650399998</v>
      </c>
      <c r="P30" s="222"/>
      <c r="Q30" s="222">
        <f>O30*$C$30</f>
        <v>17737.058103407999</v>
      </c>
      <c r="R30" s="222"/>
      <c r="S30" s="222">
        <f>Q30*$C$30</f>
        <v>18091.799265476158</v>
      </c>
      <c r="T30" s="222"/>
      <c r="U30" s="222">
        <f>S30*$C$30</f>
        <v>18453.635250785683</v>
      </c>
      <c r="V30" s="222"/>
      <c r="W30" s="222">
        <f>U30*$C$30</f>
        <v>18822.707955801397</v>
      </c>
      <c r="X30" s="222"/>
      <c r="Y30" s="222">
        <f>W30*$C$30</f>
        <v>19199.162114917424</v>
      </c>
      <c r="Z30" s="222"/>
      <c r="AA30" s="222">
        <f>Y30*$C$30</f>
        <v>19583.145357215773</v>
      </c>
      <c r="AB30" s="222"/>
      <c r="AC30" s="222">
        <f>AA30*$C$30</f>
        <v>19974.80826436009</v>
      </c>
      <c r="AD30" s="222"/>
      <c r="AE30" s="222">
        <f>AC30*$C$30</f>
        <v>20374.304429647291</v>
      </c>
      <c r="AF30" s="222"/>
      <c r="AG30" s="222">
        <f>AE30*$C$30</f>
        <v>20781.790518240236</v>
      </c>
    </row>
    <row r="31" spans="1:33" s="210" customFormat="1" ht="14.25">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Bond Issuer Fees</v>
      </c>
      <c r="C32" s="316">
        <v>1.0349999999999999</v>
      </c>
      <c r="E32" s="222">
        <f>Application!AC903</f>
        <v>5955</v>
      </c>
      <c r="F32" s="222"/>
      <c r="G32" s="222">
        <f>E32*$C$32</f>
        <v>6163.4249999999993</v>
      </c>
      <c r="H32" s="222"/>
      <c r="I32" s="222">
        <f>G32*$C$32</f>
        <v>6379.144874999999</v>
      </c>
      <c r="J32" s="222"/>
      <c r="K32" s="222">
        <f>I32*$C$32</f>
        <v>6602.4149456249988</v>
      </c>
      <c r="L32" s="222"/>
      <c r="M32" s="222">
        <f>K32*$C$32</f>
        <v>6833.4994687218732</v>
      </c>
      <c r="N32" s="222"/>
      <c r="O32" s="222">
        <f>M32*$C$32</f>
        <v>7072.6719501271382</v>
      </c>
      <c r="P32" s="222"/>
      <c r="Q32" s="222">
        <f>O32*$C$32</f>
        <v>7320.215468381587</v>
      </c>
      <c r="R32" s="222"/>
      <c r="S32" s="222">
        <f>Q32*$C$32</f>
        <v>7576.4230097749423</v>
      </c>
      <c r="T32" s="222"/>
      <c r="U32" s="222">
        <f>S32*$C$32</f>
        <v>7841.5978151170648</v>
      </c>
      <c r="V32" s="222"/>
      <c r="W32" s="222">
        <f>U32*$C$32</f>
        <v>8116.053738646161</v>
      </c>
      <c r="X32" s="222"/>
      <c r="Y32" s="222">
        <f>W32*$C$32</f>
        <v>8400.1156194987761</v>
      </c>
      <c r="Z32" s="222"/>
      <c r="AA32" s="222">
        <f>Y32*$C$32</f>
        <v>8694.1196661812319</v>
      </c>
      <c r="AB32" s="222"/>
      <c r="AC32" s="222">
        <f>AA32*$C$32</f>
        <v>8998.413854497574</v>
      </c>
      <c r="AD32" s="222"/>
      <c r="AE32" s="222">
        <f>AC32*$C$32</f>
        <v>9313.3583394049892</v>
      </c>
      <c r="AF32" s="222"/>
      <c r="AG32" s="222">
        <f>AE32*$C$32</f>
        <v>9639.3258812841632</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774455</v>
      </c>
      <c r="G35" s="223">
        <f>SUM(G22:G33)</f>
        <v>800405.92499999993</v>
      </c>
      <c r="I35" s="223">
        <f>SUM(I22:I33)</f>
        <v>827260.40737499984</v>
      </c>
      <c r="K35" s="223">
        <f>SUM(K22:K33)</f>
        <v>855049.97713312483</v>
      </c>
      <c r="M35" s="223">
        <f>SUM(M22:M33)</f>
        <v>883807.26594278414</v>
      </c>
      <c r="O35" s="223">
        <f>SUM(O22:O33)</f>
        <v>913566.0456529815</v>
      </c>
      <c r="Q35" s="223">
        <f>SUM(Q22:Q33)</f>
        <v>944361.26816107961</v>
      </c>
      <c r="S35" s="223">
        <f>SUM(S22:S33)</f>
        <v>976229.1066751664</v>
      </c>
      <c r="U35" s="223">
        <f>SUM(U22:U33)</f>
        <v>1009206.9984198151</v>
      </c>
      <c r="W35" s="223">
        <f>SUM(W22:W33)</f>
        <v>1043333.6888357467</v>
      </c>
      <c r="Y35" s="223">
        <f>SUM(Y22:Y33)</f>
        <v>1078649.2773256607</v>
      </c>
      <c r="AA35" s="223">
        <f>SUM(AA22:AA33)</f>
        <v>1115195.2646003349</v>
      </c>
      <c r="AC35" s="223">
        <f>SUM(AC22:AC33)</f>
        <v>1153014.6016809882</v>
      </c>
      <c r="AE35" s="223">
        <f>SUM(AE22:AE33)</f>
        <v>1192151.7406158573</v>
      </c>
      <c r="AG35" s="223">
        <f>SUM(AG22:AG33)</f>
        <v>1232652.6869709678</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1078499.8600000001</v>
      </c>
      <c r="G37" s="223">
        <f>G11-G35</f>
        <v>1098872.8064999999</v>
      </c>
      <c r="I37" s="223">
        <f>I11-I35</f>
        <v>1119500.2924124999</v>
      </c>
      <c r="K37" s="223">
        <f>K11-K35</f>
        <v>1140379.7401490624</v>
      </c>
      <c r="M37" s="223">
        <f>M11-M35</f>
        <v>1161508.1942714578</v>
      </c>
      <c r="O37" s="223">
        <f>O11-O35</f>
        <v>1182882.3010666161</v>
      </c>
      <c r="Q37" s="223">
        <f>Q11-Q35</f>
        <v>1204498.2872265077</v>
      </c>
      <c r="S37" s="223">
        <f>S11-S35</f>
        <v>1226351.9375971106</v>
      </c>
      <c r="U37" s="223">
        <f>U11-U35</f>
        <v>1248438.5719592683</v>
      </c>
      <c r="W37" s="223">
        <f>W11-W35</f>
        <v>1270753.020802814</v>
      </c>
      <c r="Y37" s="223">
        <f>Y11-Y35</f>
        <v>1293289.6000538634</v>
      </c>
      <c r="AA37" s="223">
        <f>AA11-AA35</f>
        <v>1316042.0847136767</v>
      </c>
      <c r="AC37" s="223">
        <f>AC11-AC35</f>
        <v>1339003.681365873</v>
      </c>
      <c r="AE37" s="223">
        <f>AE11-AE35</f>
        <v>1362166.9995071758</v>
      </c>
      <c r="AG37" s="223">
        <f>AG11-AG35</f>
        <v>1385524.0216551409</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 xml:space="preserve">Citi Community Capital </v>
      </c>
      <c r="B40" s="226"/>
      <c r="C40" s="220"/>
      <c r="E40" s="222">
        <f>Application!AF635</f>
        <v>801356.90836435882</v>
      </c>
      <c r="F40" s="222"/>
      <c r="G40" s="222">
        <f>$E$40</f>
        <v>801356.90836435882</v>
      </c>
      <c r="H40" s="222"/>
      <c r="I40" s="222">
        <f>$E$40</f>
        <v>801356.90836435882</v>
      </c>
      <c r="J40" s="222"/>
      <c r="K40" s="222">
        <f>$E$40</f>
        <v>801356.90836435882</v>
      </c>
      <c r="L40" s="222"/>
      <c r="M40" s="222">
        <f>$E$40</f>
        <v>801356.90836435882</v>
      </c>
      <c r="N40" s="222"/>
      <c r="O40" s="222">
        <f>$E$40</f>
        <v>801356.90836435882</v>
      </c>
      <c r="P40" s="222"/>
      <c r="Q40" s="222">
        <f>$E$40</f>
        <v>801356.90836435882</v>
      </c>
      <c r="R40" s="222"/>
      <c r="S40" s="222">
        <f>$E$40</f>
        <v>801356.90836435882</v>
      </c>
      <c r="T40" s="222"/>
      <c r="U40" s="222">
        <f>$E$40</f>
        <v>801356.90836435882</v>
      </c>
      <c r="V40" s="222"/>
      <c r="W40" s="222">
        <f>$E$40</f>
        <v>801356.90836435882</v>
      </c>
      <c r="X40" s="222"/>
      <c r="Y40" s="222">
        <f>$E$40</f>
        <v>801356.90836435882</v>
      </c>
      <c r="Z40" s="222"/>
      <c r="AA40" s="222">
        <f>$E$40</f>
        <v>801356.90836435882</v>
      </c>
      <c r="AB40" s="222"/>
      <c r="AC40" s="222">
        <f>$E$40</f>
        <v>801356.90836435882</v>
      </c>
      <c r="AD40" s="222"/>
      <c r="AE40" s="222">
        <f>$E$40</f>
        <v>801356.90836435882</v>
      </c>
      <c r="AF40" s="222"/>
      <c r="AG40" s="222">
        <f>$E$40</f>
        <v>801356.90836435882</v>
      </c>
    </row>
    <row r="41" spans="1:33" s="210" customFormat="1" ht="14.25">
      <c r="A41" s="225" t="str">
        <f>A40</f>
        <v xml:space="preserve">Citi Community Capital </v>
      </c>
      <c r="B41" s="226"/>
      <c r="C41" s="220"/>
      <c r="E41" s="222">
        <f>Application!AF636</f>
        <v>136366.96091036027</v>
      </c>
      <c r="F41" s="222"/>
      <c r="G41" s="222">
        <f>$E$41</f>
        <v>136366.96091036027</v>
      </c>
      <c r="H41" s="222"/>
      <c r="I41" s="222">
        <f>$E$41</f>
        <v>136366.96091036027</v>
      </c>
      <c r="J41" s="222"/>
      <c r="K41" s="222">
        <f>$E$41</f>
        <v>136366.96091036027</v>
      </c>
      <c r="L41" s="222"/>
      <c r="M41" s="222">
        <f>$E$41</f>
        <v>136366.96091036027</v>
      </c>
      <c r="N41" s="222"/>
      <c r="O41" s="222">
        <f>$E$41</f>
        <v>136366.96091036027</v>
      </c>
      <c r="P41" s="222"/>
      <c r="Q41" s="222">
        <f>$E$41</f>
        <v>136366.96091036027</v>
      </c>
      <c r="R41" s="222"/>
      <c r="S41" s="222">
        <f>$E$41</f>
        <v>136366.96091036027</v>
      </c>
      <c r="T41" s="222"/>
      <c r="U41" s="222">
        <f>$E$41</f>
        <v>136366.96091036027</v>
      </c>
      <c r="V41" s="222"/>
      <c r="W41" s="222">
        <f>$E$41</f>
        <v>136366.96091036027</v>
      </c>
      <c r="X41" s="222"/>
      <c r="Y41" s="222">
        <f>$E$41</f>
        <v>136366.96091036027</v>
      </c>
      <c r="Z41" s="222"/>
      <c r="AA41" s="222">
        <f>$E$41</f>
        <v>136366.96091036027</v>
      </c>
      <c r="AB41" s="222"/>
      <c r="AC41" s="222">
        <f>$E$41</f>
        <v>136366.96091036027</v>
      </c>
      <c r="AD41" s="222"/>
      <c r="AE41" s="222">
        <f>$E$41</f>
        <v>136366.96091036027</v>
      </c>
      <c r="AF41" s="222"/>
      <c r="AG41" s="222">
        <f>$E$41</f>
        <v>136366.96091036027</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937723.86927471915</v>
      </c>
      <c r="G43" s="223">
        <f>SUM(G40:G42)</f>
        <v>937723.86927471915</v>
      </c>
      <c r="I43" s="223">
        <f>SUM(I40:I42)</f>
        <v>937723.86927471915</v>
      </c>
      <c r="K43" s="223">
        <f>SUM(K40:K42)</f>
        <v>937723.86927471915</v>
      </c>
      <c r="M43" s="223">
        <f>SUM(M40:M42)</f>
        <v>937723.86927471915</v>
      </c>
      <c r="O43" s="223">
        <f>SUM(O40:O42)</f>
        <v>937723.86927471915</v>
      </c>
      <c r="Q43" s="223">
        <f>SUM(Q40:Q42)</f>
        <v>937723.86927471915</v>
      </c>
      <c r="S43" s="223">
        <f>SUM(S40:S42)</f>
        <v>937723.86927471915</v>
      </c>
      <c r="U43" s="223">
        <f>SUM(U40:U42)</f>
        <v>937723.86927471915</v>
      </c>
      <c r="W43" s="223">
        <f>SUM(W40:W42)</f>
        <v>937723.86927471915</v>
      </c>
      <c r="Y43" s="223">
        <f>SUM(Y40:Y42)</f>
        <v>937723.86927471915</v>
      </c>
      <c r="AA43" s="223">
        <f>SUM(AA40:AA42)</f>
        <v>937723.86927471915</v>
      </c>
      <c r="AC43" s="223">
        <f>SUM(AC40:AC42)</f>
        <v>937723.86927471915</v>
      </c>
      <c r="AE43" s="223">
        <f>SUM(AE40:AE42)</f>
        <v>937723.86927471915</v>
      </c>
      <c r="AG43" s="223">
        <f>SUM(AG40:AG42)</f>
        <v>937723.86927471915</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140775.99072528095</v>
      </c>
      <c r="G45" s="223">
        <f>G37-G43</f>
        <v>161148.9372252808</v>
      </c>
      <c r="I45" s="223">
        <f>I37-I43</f>
        <v>181776.42313778074</v>
      </c>
      <c r="K45" s="223">
        <f>K37-K43</f>
        <v>202655.87087434321</v>
      </c>
      <c r="M45" s="223">
        <f>M37-M43</f>
        <v>223784.32499673869</v>
      </c>
      <c r="O45" s="223">
        <f>O37-O43</f>
        <v>245158.43179189693</v>
      </c>
      <c r="Q45" s="223">
        <f>Q37-Q43</f>
        <v>266774.41795178852</v>
      </c>
      <c r="S45" s="223">
        <f>S37-S43</f>
        <v>288628.06832239148</v>
      </c>
      <c r="U45" s="223">
        <f>U37-U43</f>
        <v>310714.70268454915</v>
      </c>
      <c r="W45" s="223">
        <f>W37-W43</f>
        <v>333029.1515280949</v>
      </c>
      <c r="Y45" s="223">
        <f>Y37-Y43</f>
        <v>355565.73077914421</v>
      </c>
      <c r="AA45" s="223">
        <f>AA37-AA43</f>
        <v>378318.21543895756</v>
      </c>
      <c r="AC45" s="223">
        <f>AC37-AC43</f>
        <v>401279.81209115381</v>
      </c>
      <c r="AE45" s="223">
        <f>AE37-AE43</f>
        <v>424443.13023245661</v>
      </c>
      <c r="AG45" s="223">
        <f>AG37-AG43</f>
        <v>447800.15238042176</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7.2175093995013401E-2</v>
      </c>
      <c r="G47" s="227">
        <f>G45/(G4+G6+G8)</f>
        <v>8.0605067505341438E-2</v>
      </c>
      <c r="I47" s="227">
        <f>I45/(I4+I6+I8)</f>
        <v>8.8705099707294052E-2</v>
      </c>
      <c r="K47" s="227">
        <f>K45/(K4+K6+K8)</f>
        <v>9.6482013705221414E-2</v>
      </c>
      <c r="M47" s="227">
        <f>M45/(M4+M6+M8)</f>
        <v>0.10394245429731068</v>
      </c>
      <c r="O47" s="227">
        <f>O45/(O4+O6+O8)</f>
        <v>0.11109289220825853</v>
      </c>
      <c r="Q47" s="227">
        <f>Q45/(Q4+Q6+Q8)</f>
        <v>0.11793962821757666</v>
      </c>
      <c r="S47" s="227">
        <f>S45/(S4+S6+S8)</f>
        <v>0.12448879718606008</v>
      </c>
      <c r="U47" s="227">
        <f>U45/(U4+U6+U8)</f>
        <v>0.13074637198289626</v>
      </c>
      <c r="W47" s="227">
        <f>W45/(W4+W6+W8)</f>
        <v>0.13671816731582434</v>
      </c>
      <c r="Y47" s="227">
        <f>Y45/(Y4+Y6+Y8)</f>
        <v>0.1424098434666953</v>
      </c>
      <c r="AA47" s="227">
        <f>AA45/(AA4+AA6+AA8)</f>
        <v>0.14782690993473641</v>
      </c>
      <c r="AC47" s="227">
        <f>AC45/(AC4+AC6+AC8)</f>
        <v>0.15297472898975015</v>
      </c>
      <c r="AE47" s="227">
        <f>AE45/(AE4+AE6+AE8)</f>
        <v>0.15785851913744012</v>
      </c>
      <c r="AG47" s="227">
        <f>AG45/(AG4+AG6+AG8)</f>
        <v>0.16248335849898959</v>
      </c>
    </row>
    <row r="48" spans="1:33" s="227" customFormat="1" ht="14.25">
      <c r="A48" s="227" t="s">
        <v>852</v>
      </c>
      <c r="C48" s="220"/>
      <c r="E48" s="227">
        <f>E45/E43</f>
        <v>0.15012520779082214</v>
      </c>
      <c r="G48" s="227">
        <f>G45/G43</f>
        <v>0.17185116269880296</v>
      </c>
      <c r="I48" s="227">
        <f>I45/I43</f>
        <v>0.1938485614943079</v>
      </c>
      <c r="K48" s="227">
        <f>K45/K43</f>
        <v>0.21611465540606004</v>
      </c>
      <c r="M48" s="227">
        <f>M45/M43</f>
        <v>0.23864629271922477</v>
      </c>
      <c r="O48" s="227">
        <f>O45/O43</f>
        <v>0.26143989699389253</v>
      </c>
      <c r="Q48" s="227">
        <f>Q45/Q43</f>
        <v>0.28449144432904827</v>
      </c>
      <c r="S48" s="227">
        <f>S45/S43</f>
        <v>0.30779643963380215</v>
      </c>
      <c r="U48" s="227">
        <f>U45/U43</f>
        <v>0.33134989186621738</v>
      </c>
      <c r="W48" s="227">
        <f>W45/W43</f>
        <v>0.35514628819854582</v>
      </c>
      <c r="Y48" s="227">
        <f>Y45/Y43</f>
        <v>0.37917956706610861</v>
      </c>
      <c r="AA48" s="227">
        <f>AA45/AA43</f>
        <v>0.40344309005546281</v>
      </c>
      <c r="AC48" s="227">
        <f>AC45/AC43</f>
        <v>0.42792961258576362</v>
      </c>
      <c r="AE48" s="227">
        <f>AE45/AE43</f>
        <v>0.45263125333552762</v>
      </c>
      <c r="AG48" s="227">
        <f>AG45/AG43</f>
        <v>0.47753946236515443</v>
      </c>
    </row>
    <row r="49" spans="1:34" s="228" customFormat="1" ht="14.25">
      <c r="A49" s="228" t="s">
        <v>850</v>
      </c>
      <c r="C49" s="229"/>
      <c r="E49" s="228">
        <f>E37/E43</f>
        <v>1.1501252077908222</v>
      </c>
      <c r="G49" s="228">
        <f>G37/G43</f>
        <v>1.1718511626988029</v>
      </c>
      <c r="I49" s="228">
        <f>I37/I43</f>
        <v>1.193848561494308</v>
      </c>
      <c r="K49" s="228">
        <f>K37/K43</f>
        <v>1.21611465540606</v>
      </c>
      <c r="M49" s="228">
        <f>M37/M43</f>
        <v>1.2386462927192248</v>
      </c>
      <c r="O49" s="228">
        <f>O37/O43</f>
        <v>1.2614398969938925</v>
      </c>
      <c r="Q49" s="228">
        <f>Q37/Q43</f>
        <v>1.2844914443290483</v>
      </c>
      <c r="S49" s="228">
        <f>S37/S43</f>
        <v>1.3077964396338022</v>
      </c>
      <c r="U49" s="228">
        <f>U37/U43</f>
        <v>1.3313498918662174</v>
      </c>
      <c r="W49" s="228">
        <f>W37/W43</f>
        <v>1.3551462881985459</v>
      </c>
      <c r="Y49" s="228">
        <f>Y37/Y43</f>
        <v>1.3791795670661087</v>
      </c>
      <c r="AA49" s="228">
        <f>AA37/AA43</f>
        <v>1.4034430900554629</v>
      </c>
      <c r="AC49" s="228">
        <f>AC37/AC43</f>
        <v>1.4279296125857637</v>
      </c>
      <c r="AE49" s="228">
        <f>AE37/AE43</f>
        <v>1.4526312533355277</v>
      </c>
      <c r="AG49" s="228">
        <f>AG37/AG43</f>
        <v>1.4775394623651545</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5" t="s">
        <v>2752</v>
      </c>
      <c r="B52" s="2685"/>
      <c r="C52" s="2685"/>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v>1.03</v>
      </c>
      <c r="E53" s="960">
        <v>15000</v>
      </c>
      <c r="G53" s="956">
        <f>E53*$C$53</f>
        <v>15450</v>
      </c>
      <c r="I53" s="956">
        <f>G53*$C$53</f>
        <v>15913.5</v>
      </c>
      <c r="K53" s="956">
        <f>I53*$C$53</f>
        <v>16390.904999999999</v>
      </c>
      <c r="M53" s="956">
        <f>K53*$C$53</f>
        <v>16882.632149999998</v>
      </c>
      <c r="O53" s="956">
        <f>M53*$C$53</f>
        <v>17389.1111145</v>
      </c>
      <c r="Q53" s="956">
        <f>O53*$C$53</f>
        <v>17910.784447934999</v>
      </c>
      <c r="S53" s="956">
        <f>Q53*$C$53</f>
        <v>18448.10798137305</v>
      </c>
      <c r="U53" s="956">
        <f>S53*$C$53</f>
        <v>19001.551220814243</v>
      </c>
      <c r="W53" s="956">
        <f>U53*$C$53</f>
        <v>19571.597757438671</v>
      </c>
      <c r="Y53" s="956">
        <f>W53*$C$53</f>
        <v>20158.745690161832</v>
      </c>
      <c r="AA53" s="956">
        <f>Y53*$C$53</f>
        <v>20763.508060866687</v>
      </c>
      <c r="AC53" s="956">
        <f>AA53*$C$53</f>
        <v>21386.413302692687</v>
      </c>
      <c r="AE53" s="956">
        <f>AC53*$C$53</f>
        <v>22028.005701773469</v>
      </c>
      <c r="AG53" s="956">
        <f>AE53*$C$53</f>
        <v>22688.845872826674</v>
      </c>
    </row>
    <row r="54" spans="1:34" s="3" customFormat="1">
      <c r="A54" s="3" t="s">
        <v>855</v>
      </c>
      <c r="C54" s="954"/>
      <c r="E54" s="961">
        <v>7500</v>
      </c>
      <c r="F54" s="956"/>
      <c r="G54" s="956">
        <f t="shared" ref="G54:AG57" si="1">E54*$C$53</f>
        <v>7725</v>
      </c>
      <c r="H54" s="956"/>
      <c r="I54" s="956">
        <f t="shared" si="1"/>
        <v>7956.75</v>
      </c>
      <c r="J54" s="956"/>
      <c r="K54" s="956">
        <f t="shared" si="1"/>
        <v>8195.4524999999994</v>
      </c>
      <c r="L54" s="956"/>
      <c r="M54" s="956">
        <f t="shared" si="1"/>
        <v>8441.3160749999988</v>
      </c>
      <c r="N54" s="956"/>
      <c r="O54" s="956">
        <f t="shared" si="1"/>
        <v>8694.5555572499998</v>
      </c>
      <c r="P54" s="956"/>
      <c r="Q54" s="956">
        <f t="shared" si="1"/>
        <v>8955.3922239674994</v>
      </c>
      <c r="R54" s="956"/>
      <c r="S54" s="956">
        <f t="shared" si="1"/>
        <v>9224.0539906865251</v>
      </c>
      <c r="T54" s="956"/>
      <c r="U54" s="956">
        <f t="shared" si="1"/>
        <v>9500.7756104071213</v>
      </c>
      <c r="V54" s="956"/>
      <c r="W54" s="956">
        <f t="shared" si="1"/>
        <v>9785.7988787193353</v>
      </c>
      <c r="X54" s="956"/>
      <c r="Y54" s="956">
        <f t="shared" si="1"/>
        <v>10079.372845080916</v>
      </c>
      <c r="Z54" s="956"/>
      <c r="AA54" s="956">
        <f t="shared" si="1"/>
        <v>10381.754030433343</v>
      </c>
      <c r="AB54" s="956"/>
      <c r="AC54" s="956">
        <f t="shared" si="1"/>
        <v>10693.206651346343</v>
      </c>
      <c r="AD54" s="956"/>
      <c r="AE54" s="956">
        <f t="shared" si="1"/>
        <v>11014.002850886734</v>
      </c>
      <c r="AF54" s="956"/>
      <c r="AG54" s="956">
        <f t="shared" si="1"/>
        <v>11344.422936413337</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22500</v>
      </c>
      <c r="F58" s="956"/>
      <c r="G58" s="956">
        <f>SUM(G53:G57)</f>
        <v>23175</v>
      </c>
      <c r="H58" s="956"/>
      <c r="I58" s="956">
        <f>SUM(I53:I57)</f>
        <v>23870.25</v>
      </c>
      <c r="J58" s="956"/>
      <c r="K58" s="956">
        <f>SUM(K53:K57)</f>
        <v>24586.357499999998</v>
      </c>
      <c r="L58" s="956"/>
      <c r="M58" s="956">
        <f>SUM(M53:M57)</f>
        <v>25323.948224999996</v>
      </c>
      <c r="N58" s="956"/>
      <c r="O58" s="956">
        <f>SUM(O53:O57)</f>
        <v>26083.666671749997</v>
      </c>
      <c r="P58" s="956"/>
      <c r="Q58" s="956">
        <f>SUM(Q53:Q57)</f>
        <v>26866.176671902496</v>
      </c>
      <c r="R58" s="956"/>
      <c r="S58" s="956">
        <f>SUM(S53:S57)</f>
        <v>27672.161972059577</v>
      </c>
      <c r="T58" s="956"/>
      <c r="U58" s="956">
        <f>SUM(U53:U57)</f>
        <v>28502.326831221362</v>
      </c>
      <c r="V58" s="956"/>
      <c r="W58" s="956">
        <f>SUM(W53:W57)</f>
        <v>29357.396636158006</v>
      </c>
      <c r="X58" s="956"/>
      <c r="Y58" s="956">
        <f>SUM(Y53:Y57)</f>
        <v>30238.118535242749</v>
      </c>
      <c r="Z58" s="956"/>
      <c r="AA58" s="956">
        <f>SUM(AA53:AA57)</f>
        <v>31145.262091300028</v>
      </c>
      <c r="AB58" s="956"/>
      <c r="AC58" s="956">
        <f>SUM(AC53:AC57)</f>
        <v>32079.61995403903</v>
      </c>
      <c r="AD58" s="956"/>
      <c r="AE58" s="956">
        <f>SUM(AE53:AE57)</f>
        <v>33042.008552660205</v>
      </c>
      <c r="AF58" s="956"/>
      <c r="AG58" s="956">
        <f>SUM(AG53:AG57)</f>
        <v>34033.268809240013</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118275.99072528095</v>
      </c>
      <c r="G60" s="958">
        <f>G45-G58</f>
        <v>137973.9372252808</v>
      </c>
      <c r="I60" s="958">
        <f>I45-I58</f>
        <v>157906.17313778074</v>
      </c>
      <c r="K60" s="958">
        <f>K45-K58</f>
        <v>178069.51337434322</v>
      </c>
      <c r="M60" s="958">
        <f>M45-M58</f>
        <v>198460.37677173869</v>
      </c>
      <c r="O60" s="958">
        <f>O45-O58</f>
        <v>219074.76512014694</v>
      </c>
      <c r="Q60" s="958">
        <f>Q45-Q58</f>
        <v>239908.24127988602</v>
      </c>
      <c r="S60" s="958">
        <f>S45-S58</f>
        <v>260955.9063503319</v>
      </c>
      <c r="U60" s="958">
        <f>U45-U58</f>
        <v>282212.3758533278</v>
      </c>
      <c r="W60" s="958">
        <f>W45-W58</f>
        <v>303671.7548919369</v>
      </c>
      <c r="Y60" s="958">
        <f>Y45-Y58</f>
        <v>325327.61224390147</v>
      </c>
      <c r="AA60" s="958">
        <f>AA45-AA58</f>
        <v>347172.95334765752</v>
      </c>
      <c r="AC60" s="958">
        <f>AC45-AC58</f>
        <v>369200.19213711476</v>
      </c>
      <c r="AE60" s="958">
        <f>AE45-AE58</f>
        <v>391401.12167979637</v>
      </c>
      <c r="AG60" s="958">
        <f>AG45-AG58</f>
        <v>413766.88357118174</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1</v>
      </c>
      <c r="E62" s="960">
        <f>E60*$C$62</f>
        <v>118275.99072528095</v>
      </c>
      <c r="G62" s="958">
        <f>MIN(G60*$C$62,'Sources and Uses Budget'!$H$99-SUM('15 Year Pro Forma'!$E$62:F62))</f>
        <v>137973.9372252808</v>
      </c>
      <c r="I62" s="958">
        <f>MIN(I60*$C$62,'Sources and Uses Budget'!$H$99-SUM('15 Year Pro Forma'!$E$62:H62))</f>
        <v>157906.17313778074</v>
      </c>
      <c r="K62" s="958">
        <f>MIN(K60*$C$62,'Sources and Uses Budget'!$H$99-SUM('15 Year Pro Forma'!$E$62:J62))</f>
        <v>178069.51337434322</v>
      </c>
      <c r="M62" s="958">
        <f>MIN(M60*$C$62,'Sources and Uses Budget'!$H$99-SUM('15 Year Pro Forma'!$E$62:L62))</f>
        <v>198460.37677173869</v>
      </c>
      <c r="O62" s="958">
        <f>MIN(O60*$C$62,'Sources and Uses Budget'!$H$99-SUM('15 Year Pro Forma'!$E$62:N62))</f>
        <v>219074.76512014694</v>
      </c>
      <c r="Q62" s="958">
        <f>MIN(Q60*$C$62,'Sources and Uses Budget'!$H$99-SUM('15 Year Pro Forma'!$E$62:P62))</f>
        <v>239908.24127988602</v>
      </c>
      <c r="S62" s="958">
        <f>MIN(S60*$C$62,'Sources and Uses Budget'!$H$99-SUM('15 Year Pro Forma'!$E$62:R62))</f>
        <v>260955.9063503319</v>
      </c>
      <c r="U62" s="958">
        <f>MIN(U60*$C$62,'Sources and Uses Budget'!$H$99-SUM('15 Year Pro Forma'!$E$62:T62))</f>
        <v>282212.3758533278</v>
      </c>
      <c r="W62" s="958">
        <f>MIN(W60*$C$62,'Sources and Uses Budget'!$H$99-SUM('15 Year Pro Forma'!$E$62:V62))</f>
        <v>303671.7548919369</v>
      </c>
      <c r="Y62" s="958">
        <f>MIN(Y60*$C$62,'Sources and Uses Budget'!$H$99-SUM('15 Year Pro Forma'!$E$62:X62))</f>
        <v>325327.61224390147</v>
      </c>
      <c r="AA62" s="958">
        <f>MIN(AA60*$C$62,'Sources and Uses Budget'!$H$99-SUM('15 Year Pro Forma'!$E$62:Z62))</f>
        <v>347172.95334765752</v>
      </c>
      <c r="AC62" s="958">
        <f>MIN(AC60*$C$62,'Sources and Uses Budget'!$H$99-SUM('15 Year Pro Forma'!$E$62:AB62))</f>
        <v>369200.19213711476</v>
      </c>
      <c r="AE62" s="958">
        <f>MIN(AE60*$C$62,'Sources and Uses Budget'!$H$99-SUM('15 Year Pro Forma'!$E$62:AD62))</f>
        <v>391401.12167979637</v>
      </c>
      <c r="AG62" s="958">
        <f>MIN(AG60*$C$62,'Sources and Uses Budget'!$H$99-SUM('15 Year Pro Forma'!$E$62:AF62))</f>
        <v>347528.08586147614</v>
      </c>
    </row>
    <row r="63" spans="1:34" s="958" customFormat="1">
      <c r="A63" s="2685" t="s">
        <v>2752</v>
      </c>
      <c r="B63" s="2685"/>
      <c r="C63" s="2685"/>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1023 1025:2047 2049:3071 3073:4095 4097:5119 5121:6143 6145:7167 7169:8191 8193:9215 9217:10239 10241:11263 11265:12287 12289:13311 13313:14335 14337:15359 15361:16383" s="3" customFormat="1">
      <c r="A65" s="3" t="s">
        <v>861</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1023 1025:2047 2049:3071 3073:4095 4097:5119 5121:6143 6145:7167 7169:8191 8193:9215 9217:10239 10241:11263 11265:12287 12289:13311 13313:14335 14337:15359 15361:16383" s="958" customFormat="1">
      <c r="A66" s="960" t="s">
        <v>2753</v>
      </c>
      <c r="B66" s="960"/>
      <c r="C66" s="959"/>
      <c r="E66" s="958">
        <f>E60-E62</f>
        <v>0</v>
      </c>
      <c r="G66" s="958">
        <f t="shared" ref="G66" si="2">G60-G62</f>
        <v>0</v>
      </c>
      <c r="I66" s="958">
        <f t="shared" ref="I66" si="3">I60-I62</f>
        <v>0</v>
      </c>
      <c r="K66" s="958">
        <f t="shared" ref="K66" si="4">K60-K62</f>
        <v>0</v>
      </c>
      <c r="M66" s="958">
        <f t="shared" ref="M66" si="5">M60-M62</f>
        <v>0</v>
      </c>
      <c r="O66" s="958">
        <f t="shared" ref="O66" si="6">O60-O62</f>
        <v>0</v>
      </c>
      <c r="Q66" s="958">
        <f t="shared" ref="Q66" si="7">Q60-Q62</f>
        <v>0</v>
      </c>
      <c r="S66" s="958">
        <f t="shared" ref="S66" si="8">S60-S62</f>
        <v>0</v>
      </c>
      <c r="U66" s="958">
        <f t="shared" ref="U66" si="9">U60-U62</f>
        <v>0</v>
      </c>
      <c r="W66" s="958">
        <f t="shared" ref="W66" si="10">W60-W62</f>
        <v>0</v>
      </c>
      <c r="Y66" s="958">
        <f t="shared" ref="Y66" si="11">Y60-Y62</f>
        <v>0</v>
      </c>
      <c r="AA66" s="958">
        <f t="shared" ref="AA66" si="12">AA60-AA62</f>
        <v>0</v>
      </c>
      <c r="AC66" s="958">
        <f t="shared" ref="AC66" si="13">AC60-AC62</f>
        <v>0</v>
      </c>
      <c r="AE66" s="958">
        <f t="shared" ref="AE66" si="14">AE60-AE62</f>
        <v>0</v>
      </c>
      <c r="AG66" s="960">
        <f t="shared" ref="AG66" si="15">AG60-AG62</f>
        <v>66238.797709705599</v>
      </c>
      <c r="AI66" s="960">
        <f t="shared" ref="AI66" si="16">AI60-AI62</f>
        <v>0</v>
      </c>
      <c r="AK66" s="960">
        <f t="shared" ref="AK66" si="17">AK60-AK62</f>
        <v>0</v>
      </c>
      <c r="AM66" s="960">
        <f t="shared" ref="AM66" si="18">AM60-AM62</f>
        <v>0</v>
      </c>
      <c r="AO66" s="960">
        <f t="shared" ref="AO66" si="19">AO60-AO62</f>
        <v>0</v>
      </c>
      <c r="AQ66" s="960">
        <f t="shared" ref="AQ66" si="20">AQ60-AQ62</f>
        <v>0</v>
      </c>
      <c r="AS66" s="960">
        <f t="shared" ref="AS66" si="21">AS60-AS62</f>
        <v>0</v>
      </c>
      <c r="AU66" s="960">
        <f t="shared" ref="AU66" si="22">AU60-AU62</f>
        <v>0</v>
      </c>
      <c r="AW66" s="960">
        <f t="shared" ref="AW66" si="23">AW60-AW62</f>
        <v>0</v>
      </c>
      <c r="AY66" s="960">
        <f t="shared" ref="AY66" si="24">AY60-AY62</f>
        <v>0</v>
      </c>
      <c r="BA66" s="960">
        <f t="shared" ref="BA66" si="25">BA60-BA62</f>
        <v>0</v>
      </c>
      <c r="BC66" s="960">
        <f t="shared" ref="BC66" si="26">BC60-BC62</f>
        <v>0</v>
      </c>
      <c r="BE66" s="960">
        <f t="shared" ref="BE66" si="27">BE60-BE62</f>
        <v>0</v>
      </c>
      <c r="BG66" s="960">
        <f t="shared" ref="BG66" si="28">BG60-BG62</f>
        <v>0</v>
      </c>
      <c r="BI66" s="960">
        <f t="shared" ref="BI66" si="29">BI60-BI62</f>
        <v>0</v>
      </c>
      <c r="BK66" s="960">
        <f t="shared" ref="BK66" si="30">BK60-BK62</f>
        <v>0</v>
      </c>
      <c r="BM66" s="960">
        <f t="shared" ref="BM66" si="31">BM60-BM62</f>
        <v>0</v>
      </c>
      <c r="BO66" s="960">
        <f t="shared" ref="BO66" si="32">BO60-BO62</f>
        <v>0</v>
      </c>
      <c r="BQ66" s="960">
        <f t="shared" ref="BQ66" si="33">BQ60-BQ62</f>
        <v>0</v>
      </c>
      <c r="BS66" s="960">
        <f t="shared" ref="BS66" si="34">BS60-BS62</f>
        <v>0</v>
      </c>
      <c r="BU66" s="960">
        <f t="shared" ref="BU66" si="35">BU60-BU62</f>
        <v>0</v>
      </c>
      <c r="BW66" s="960">
        <f t="shared" ref="BW66" si="36">BW60-BW62</f>
        <v>0</v>
      </c>
      <c r="BY66" s="960">
        <f t="shared" ref="BY66" si="37">BY60-BY62</f>
        <v>0</v>
      </c>
      <c r="CA66" s="960">
        <f t="shared" ref="CA66" si="38">CA60-CA62</f>
        <v>0</v>
      </c>
      <c r="CC66" s="960">
        <f t="shared" ref="CC66" si="39">CC60-CC62</f>
        <v>0</v>
      </c>
      <c r="CE66" s="960">
        <f t="shared" ref="CE66" si="40">CE60-CE62</f>
        <v>0</v>
      </c>
      <c r="CG66" s="960">
        <f t="shared" ref="CG66" si="41">CG60-CG62</f>
        <v>0</v>
      </c>
      <c r="CI66" s="960">
        <f t="shared" ref="CI66" si="42">CI60-CI62</f>
        <v>0</v>
      </c>
      <c r="CK66" s="960">
        <f t="shared" ref="CK66" si="43">CK60-CK62</f>
        <v>0</v>
      </c>
      <c r="CM66" s="960">
        <f t="shared" ref="CM66" si="44">CM60-CM62</f>
        <v>0</v>
      </c>
      <c r="CO66" s="960">
        <f t="shared" ref="CO66" si="45">CO60-CO62</f>
        <v>0</v>
      </c>
      <c r="CQ66" s="960">
        <f t="shared" ref="CQ66" si="46">CQ60-CQ62</f>
        <v>0</v>
      </c>
      <c r="CS66" s="960">
        <f t="shared" ref="CS66" si="47">CS60-CS62</f>
        <v>0</v>
      </c>
      <c r="CU66" s="960">
        <f t="shared" ref="CU66" si="48">CU60-CU62</f>
        <v>0</v>
      </c>
      <c r="CW66" s="960">
        <f t="shared" ref="CW66" si="49">CW60-CW62</f>
        <v>0</v>
      </c>
      <c r="CY66" s="960">
        <f t="shared" ref="CY66" si="50">CY60-CY62</f>
        <v>0</v>
      </c>
      <c r="DA66" s="960">
        <f t="shared" ref="DA66" si="51">DA60-DA62</f>
        <v>0</v>
      </c>
      <c r="DC66" s="960">
        <f t="shared" ref="DC66" si="52">DC60-DC62</f>
        <v>0</v>
      </c>
      <c r="DE66" s="960">
        <f t="shared" ref="DE66" si="53">DE60-DE62</f>
        <v>0</v>
      </c>
      <c r="DG66" s="960">
        <f t="shared" ref="DG66" si="54">DG60-DG62</f>
        <v>0</v>
      </c>
      <c r="DI66" s="960">
        <f t="shared" ref="DI66" si="55">DI60-DI62</f>
        <v>0</v>
      </c>
      <c r="DK66" s="960">
        <f t="shared" ref="DK66" si="56">DK60-DK62</f>
        <v>0</v>
      </c>
      <c r="DM66" s="960">
        <f t="shared" ref="DM66" si="57">DM60-DM62</f>
        <v>0</v>
      </c>
      <c r="DO66" s="960">
        <f t="shared" ref="DO66" si="58">DO60-DO62</f>
        <v>0</v>
      </c>
      <c r="DQ66" s="960">
        <f t="shared" ref="DQ66" si="59">DQ60-DQ62</f>
        <v>0</v>
      </c>
      <c r="DS66" s="960">
        <f t="shared" ref="DS66" si="60">DS60-DS62</f>
        <v>0</v>
      </c>
      <c r="DU66" s="960">
        <f t="shared" ref="DU66" si="61">DU60-DU62</f>
        <v>0</v>
      </c>
      <c r="DW66" s="960">
        <f t="shared" ref="DW66" si="62">DW60-DW62</f>
        <v>0</v>
      </c>
      <c r="DY66" s="960">
        <f t="shared" ref="DY66" si="63">DY60-DY62</f>
        <v>0</v>
      </c>
      <c r="EA66" s="960">
        <f t="shared" ref="EA66" si="64">EA60-EA62</f>
        <v>0</v>
      </c>
      <c r="EC66" s="960">
        <f t="shared" ref="EC66" si="65">EC60-EC62</f>
        <v>0</v>
      </c>
      <c r="EE66" s="960">
        <f t="shared" ref="EE66" si="66">EE60-EE62</f>
        <v>0</v>
      </c>
      <c r="EG66" s="960">
        <f t="shared" ref="EG66" si="67">EG60-EG62</f>
        <v>0</v>
      </c>
      <c r="EI66" s="960">
        <f t="shared" ref="EI66" si="68">EI60-EI62</f>
        <v>0</v>
      </c>
      <c r="EK66" s="960">
        <f t="shared" ref="EK66" si="69">EK60-EK62</f>
        <v>0</v>
      </c>
      <c r="EM66" s="960">
        <f t="shared" ref="EM66" si="70">EM60-EM62</f>
        <v>0</v>
      </c>
      <c r="EO66" s="960">
        <f t="shared" ref="EO66" si="71">EO60-EO62</f>
        <v>0</v>
      </c>
      <c r="EQ66" s="960">
        <f t="shared" ref="EQ66" si="72">EQ60-EQ62</f>
        <v>0</v>
      </c>
      <c r="ES66" s="960">
        <f t="shared" ref="ES66" si="73">ES60-ES62</f>
        <v>0</v>
      </c>
      <c r="EU66" s="960">
        <f t="shared" ref="EU66" si="74">EU60-EU62</f>
        <v>0</v>
      </c>
      <c r="EW66" s="960">
        <f t="shared" ref="EW66" si="75">EW60-EW62</f>
        <v>0</v>
      </c>
      <c r="EY66" s="960">
        <f t="shared" ref="EY66" si="76">EY60-EY62</f>
        <v>0</v>
      </c>
      <c r="FA66" s="960">
        <f t="shared" ref="FA66" si="77">FA60-FA62</f>
        <v>0</v>
      </c>
      <c r="FC66" s="960">
        <f t="shared" ref="FC66" si="78">FC60-FC62</f>
        <v>0</v>
      </c>
      <c r="FE66" s="960">
        <f t="shared" ref="FE66" si="79">FE60-FE62</f>
        <v>0</v>
      </c>
      <c r="FG66" s="960">
        <f t="shared" ref="FG66" si="80">FG60-FG62</f>
        <v>0</v>
      </c>
      <c r="FI66" s="960">
        <f t="shared" ref="FI66" si="81">FI60-FI62</f>
        <v>0</v>
      </c>
      <c r="FK66" s="960">
        <f t="shared" ref="FK66" si="82">FK60-FK62</f>
        <v>0</v>
      </c>
      <c r="FM66" s="960">
        <f t="shared" ref="FM66" si="83">FM60-FM62</f>
        <v>0</v>
      </c>
      <c r="FO66" s="960">
        <f t="shared" ref="FO66" si="84">FO60-FO62</f>
        <v>0</v>
      </c>
      <c r="FQ66" s="960">
        <f t="shared" ref="FQ66" si="85">FQ60-FQ62</f>
        <v>0</v>
      </c>
      <c r="FS66" s="960">
        <f t="shared" ref="FS66" si="86">FS60-FS62</f>
        <v>0</v>
      </c>
      <c r="FU66" s="960">
        <f t="shared" ref="FU66" si="87">FU60-FU62</f>
        <v>0</v>
      </c>
      <c r="FW66" s="960">
        <f t="shared" ref="FW66" si="88">FW60-FW62</f>
        <v>0</v>
      </c>
      <c r="FY66" s="960">
        <f t="shared" ref="FY66" si="89">FY60-FY62</f>
        <v>0</v>
      </c>
      <c r="GA66" s="960">
        <f t="shared" ref="GA66" si="90">GA60-GA62</f>
        <v>0</v>
      </c>
      <c r="GC66" s="960">
        <f t="shared" ref="GC66" si="91">GC60-GC62</f>
        <v>0</v>
      </c>
      <c r="GE66" s="960">
        <f t="shared" ref="GE66" si="92">GE60-GE62</f>
        <v>0</v>
      </c>
      <c r="GG66" s="960">
        <f t="shared" ref="GG66" si="93">GG60-GG62</f>
        <v>0</v>
      </c>
      <c r="GI66" s="960">
        <f t="shared" ref="GI66" si="94">GI60-GI62</f>
        <v>0</v>
      </c>
      <c r="GK66" s="960">
        <f t="shared" ref="GK66" si="95">GK60-GK62</f>
        <v>0</v>
      </c>
      <c r="GM66" s="960">
        <f t="shared" ref="GM66" si="96">GM60-GM62</f>
        <v>0</v>
      </c>
      <c r="GO66" s="960">
        <f t="shared" ref="GO66" si="97">GO60-GO62</f>
        <v>0</v>
      </c>
      <c r="GQ66" s="960">
        <f t="shared" ref="GQ66" si="98">GQ60-GQ62</f>
        <v>0</v>
      </c>
      <c r="GS66" s="960">
        <f t="shared" ref="GS66" si="99">GS60-GS62</f>
        <v>0</v>
      </c>
      <c r="GU66" s="960">
        <f t="shared" ref="GU66" si="100">GU60-GU62</f>
        <v>0</v>
      </c>
      <c r="GW66" s="960">
        <f t="shared" ref="GW66" si="101">GW60-GW62</f>
        <v>0</v>
      </c>
      <c r="GY66" s="960">
        <f t="shared" ref="GY66" si="102">GY60-GY62</f>
        <v>0</v>
      </c>
      <c r="HA66" s="960">
        <f t="shared" ref="HA66" si="103">HA60-HA62</f>
        <v>0</v>
      </c>
      <c r="HC66" s="960">
        <f t="shared" ref="HC66" si="104">HC60-HC62</f>
        <v>0</v>
      </c>
      <c r="HE66" s="960">
        <f t="shared" ref="HE66" si="105">HE60-HE62</f>
        <v>0</v>
      </c>
      <c r="HG66" s="960">
        <f t="shared" ref="HG66" si="106">HG60-HG62</f>
        <v>0</v>
      </c>
      <c r="HI66" s="960">
        <f t="shared" ref="HI66" si="107">HI60-HI62</f>
        <v>0</v>
      </c>
      <c r="HK66" s="960">
        <f t="shared" ref="HK66" si="108">HK60-HK62</f>
        <v>0</v>
      </c>
      <c r="HM66" s="960">
        <f t="shared" ref="HM66" si="109">HM60-HM62</f>
        <v>0</v>
      </c>
      <c r="HO66" s="960">
        <f t="shared" ref="HO66" si="110">HO60-HO62</f>
        <v>0</v>
      </c>
      <c r="HQ66" s="960">
        <f t="shared" ref="HQ66" si="111">HQ60-HQ62</f>
        <v>0</v>
      </c>
      <c r="HS66" s="960">
        <f t="shared" ref="HS66" si="112">HS60-HS62</f>
        <v>0</v>
      </c>
      <c r="HU66" s="960">
        <f t="shared" ref="HU66" si="113">HU60-HU62</f>
        <v>0</v>
      </c>
      <c r="HW66" s="960">
        <f t="shared" ref="HW66" si="114">HW60-HW62</f>
        <v>0</v>
      </c>
      <c r="HY66" s="960">
        <f t="shared" ref="HY66" si="115">HY60-HY62</f>
        <v>0</v>
      </c>
      <c r="IA66" s="960">
        <f t="shared" ref="IA66" si="116">IA60-IA62</f>
        <v>0</v>
      </c>
      <c r="IC66" s="960">
        <f t="shared" ref="IC66" si="117">IC60-IC62</f>
        <v>0</v>
      </c>
      <c r="IE66" s="960">
        <f t="shared" ref="IE66" si="118">IE60-IE62</f>
        <v>0</v>
      </c>
      <c r="IG66" s="960">
        <f t="shared" ref="IG66" si="119">IG60-IG62</f>
        <v>0</v>
      </c>
      <c r="II66" s="960">
        <f t="shared" ref="II66" si="120">II60-II62</f>
        <v>0</v>
      </c>
      <c r="IK66" s="960">
        <f t="shared" ref="IK66" si="121">IK60-IK62</f>
        <v>0</v>
      </c>
      <c r="IM66" s="960">
        <f t="shared" ref="IM66" si="122">IM60-IM62</f>
        <v>0</v>
      </c>
      <c r="IO66" s="960">
        <f t="shared" ref="IO66" si="123">IO60-IO62</f>
        <v>0</v>
      </c>
      <c r="IQ66" s="960">
        <f t="shared" ref="IQ66" si="124">IQ60-IQ62</f>
        <v>0</v>
      </c>
      <c r="IS66" s="960">
        <f t="shared" ref="IS66" si="125">IS60-IS62</f>
        <v>0</v>
      </c>
      <c r="IU66" s="960">
        <f t="shared" ref="IU66" si="126">IU60-IU62</f>
        <v>0</v>
      </c>
      <c r="IW66" s="960">
        <f t="shared" ref="IW66" si="127">IW60-IW62</f>
        <v>0</v>
      </c>
      <c r="IY66" s="960">
        <f t="shared" ref="IY66" si="128">IY60-IY62</f>
        <v>0</v>
      </c>
      <c r="JA66" s="960">
        <f t="shared" ref="JA66" si="129">JA60-JA62</f>
        <v>0</v>
      </c>
      <c r="JC66" s="960">
        <f t="shared" ref="JC66" si="130">JC60-JC62</f>
        <v>0</v>
      </c>
      <c r="JE66" s="960">
        <f t="shared" ref="JE66" si="131">JE60-JE62</f>
        <v>0</v>
      </c>
      <c r="JG66" s="960">
        <f t="shared" ref="JG66" si="132">JG60-JG62</f>
        <v>0</v>
      </c>
      <c r="JI66" s="960">
        <f t="shared" ref="JI66" si="133">JI60-JI62</f>
        <v>0</v>
      </c>
      <c r="JK66" s="960">
        <f t="shared" ref="JK66" si="134">JK60-JK62</f>
        <v>0</v>
      </c>
      <c r="JM66" s="960">
        <f t="shared" ref="JM66" si="135">JM60-JM62</f>
        <v>0</v>
      </c>
      <c r="JO66" s="960">
        <f t="shared" ref="JO66" si="136">JO60-JO62</f>
        <v>0</v>
      </c>
      <c r="JQ66" s="960">
        <f t="shared" ref="JQ66" si="137">JQ60-JQ62</f>
        <v>0</v>
      </c>
      <c r="JS66" s="960">
        <f t="shared" ref="JS66" si="138">JS60-JS62</f>
        <v>0</v>
      </c>
      <c r="JU66" s="960">
        <f t="shared" ref="JU66" si="139">JU60-JU62</f>
        <v>0</v>
      </c>
      <c r="JW66" s="960">
        <f t="shared" ref="JW66" si="140">JW60-JW62</f>
        <v>0</v>
      </c>
      <c r="JY66" s="960">
        <f t="shared" ref="JY66" si="141">JY60-JY62</f>
        <v>0</v>
      </c>
      <c r="KA66" s="960">
        <f t="shared" ref="KA66" si="142">KA60-KA62</f>
        <v>0</v>
      </c>
      <c r="KC66" s="960">
        <f t="shared" ref="KC66" si="143">KC60-KC62</f>
        <v>0</v>
      </c>
      <c r="KE66" s="960">
        <f t="shared" ref="KE66" si="144">KE60-KE62</f>
        <v>0</v>
      </c>
      <c r="KG66" s="960">
        <f t="shared" ref="KG66" si="145">KG60-KG62</f>
        <v>0</v>
      </c>
      <c r="KI66" s="960">
        <f t="shared" ref="KI66" si="146">KI60-KI62</f>
        <v>0</v>
      </c>
      <c r="KK66" s="960">
        <f t="shared" ref="KK66" si="147">KK60-KK62</f>
        <v>0</v>
      </c>
      <c r="KM66" s="960">
        <f t="shared" ref="KM66" si="148">KM60-KM62</f>
        <v>0</v>
      </c>
      <c r="KO66" s="960">
        <f t="shared" ref="KO66" si="149">KO60-KO62</f>
        <v>0</v>
      </c>
      <c r="KQ66" s="960">
        <f t="shared" ref="KQ66" si="150">KQ60-KQ62</f>
        <v>0</v>
      </c>
      <c r="KS66" s="960">
        <f t="shared" ref="KS66" si="151">KS60-KS62</f>
        <v>0</v>
      </c>
      <c r="KU66" s="960">
        <f t="shared" ref="KU66" si="152">KU60-KU62</f>
        <v>0</v>
      </c>
      <c r="KW66" s="960">
        <f t="shared" ref="KW66" si="153">KW60-KW62</f>
        <v>0</v>
      </c>
      <c r="KY66" s="960">
        <f t="shared" ref="KY66" si="154">KY60-KY62</f>
        <v>0</v>
      </c>
      <c r="LA66" s="960">
        <f t="shared" ref="LA66" si="155">LA60-LA62</f>
        <v>0</v>
      </c>
      <c r="LC66" s="960">
        <f t="shared" ref="LC66" si="156">LC60-LC62</f>
        <v>0</v>
      </c>
      <c r="LE66" s="960">
        <f t="shared" ref="LE66" si="157">LE60-LE62</f>
        <v>0</v>
      </c>
      <c r="LG66" s="960">
        <f t="shared" ref="LG66" si="158">LG60-LG62</f>
        <v>0</v>
      </c>
      <c r="LI66" s="960">
        <f t="shared" ref="LI66" si="159">LI60-LI62</f>
        <v>0</v>
      </c>
      <c r="LK66" s="960">
        <f t="shared" ref="LK66" si="160">LK60-LK62</f>
        <v>0</v>
      </c>
      <c r="LM66" s="960">
        <f t="shared" ref="LM66" si="161">LM60-LM62</f>
        <v>0</v>
      </c>
      <c r="LO66" s="960">
        <f t="shared" ref="LO66" si="162">LO60-LO62</f>
        <v>0</v>
      </c>
      <c r="LQ66" s="960">
        <f t="shared" ref="LQ66" si="163">LQ60-LQ62</f>
        <v>0</v>
      </c>
      <c r="LS66" s="960">
        <f t="shared" ref="LS66" si="164">LS60-LS62</f>
        <v>0</v>
      </c>
      <c r="LU66" s="960">
        <f t="shared" ref="LU66" si="165">LU60-LU62</f>
        <v>0</v>
      </c>
      <c r="LW66" s="960">
        <f t="shared" ref="LW66" si="166">LW60-LW62</f>
        <v>0</v>
      </c>
      <c r="LY66" s="960">
        <f t="shared" ref="LY66" si="167">LY60-LY62</f>
        <v>0</v>
      </c>
      <c r="MA66" s="960">
        <f t="shared" ref="MA66" si="168">MA60-MA62</f>
        <v>0</v>
      </c>
      <c r="MC66" s="960">
        <f t="shared" ref="MC66" si="169">MC60-MC62</f>
        <v>0</v>
      </c>
      <c r="ME66" s="960">
        <f t="shared" ref="ME66" si="170">ME60-ME62</f>
        <v>0</v>
      </c>
      <c r="MG66" s="960">
        <f t="shared" ref="MG66" si="171">MG60-MG62</f>
        <v>0</v>
      </c>
      <c r="MI66" s="960">
        <f t="shared" ref="MI66" si="172">MI60-MI62</f>
        <v>0</v>
      </c>
      <c r="MK66" s="960">
        <f t="shared" ref="MK66" si="173">MK60-MK62</f>
        <v>0</v>
      </c>
      <c r="MM66" s="960">
        <f t="shared" ref="MM66" si="174">MM60-MM62</f>
        <v>0</v>
      </c>
      <c r="MO66" s="960">
        <f t="shared" ref="MO66" si="175">MO60-MO62</f>
        <v>0</v>
      </c>
      <c r="MQ66" s="960">
        <f t="shared" ref="MQ66" si="176">MQ60-MQ62</f>
        <v>0</v>
      </c>
      <c r="MS66" s="960">
        <f t="shared" ref="MS66" si="177">MS60-MS62</f>
        <v>0</v>
      </c>
      <c r="MU66" s="960">
        <f t="shared" ref="MU66" si="178">MU60-MU62</f>
        <v>0</v>
      </c>
      <c r="MW66" s="960">
        <f t="shared" ref="MW66" si="179">MW60-MW62</f>
        <v>0</v>
      </c>
      <c r="MY66" s="960">
        <f t="shared" ref="MY66" si="180">MY60-MY62</f>
        <v>0</v>
      </c>
      <c r="NA66" s="960">
        <f t="shared" ref="NA66" si="181">NA60-NA62</f>
        <v>0</v>
      </c>
      <c r="NC66" s="960">
        <f t="shared" ref="NC66" si="182">NC60-NC62</f>
        <v>0</v>
      </c>
      <c r="NE66" s="960">
        <f t="shared" ref="NE66" si="183">NE60-NE62</f>
        <v>0</v>
      </c>
      <c r="NG66" s="960">
        <f t="shared" ref="NG66" si="184">NG60-NG62</f>
        <v>0</v>
      </c>
      <c r="NI66" s="960">
        <f t="shared" ref="NI66" si="185">NI60-NI62</f>
        <v>0</v>
      </c>
      <c r="NK66" s="960">
        <f t="shared" ref="NK66" si="186">NK60-NK62</f>
        <v>0</v>
      </c>
      <c r="NM66" s="960">
        <f t="shared" ref="NM66" si="187">NM60-NM62</f>
        <v>0</v>
      </c>
      <c r="NO66" s="960">
        <f t="shared" ref="NO66" si="188">NO60-NO62</f>
        <v>0</v>
      </c>
      <c r="NQ66" s="960">
        <f t="shared" ref="NQ66" si="189">NQ60-NQ62</f>
        <v>0</v>
      </c>
      <c r="NS66" s="960">
        <f t="shared" ref="NS66" si="190">NS60-NS62</f>
        <v>0</v>
      </c>
      <c r="NU66" s="960">
        <f t="shared" ref="NU66" si="191">NU60-NU62</f>
        <v>0</v>
      </c>
      <c r="NW66" s="960">
        <f t="shared" ref="NW66" si="192">NW60-NW62</f>
        <v>0</v>
      </c>
      <c r="NY66" s="960">
        <f t="shared" ref="NY66" si="193">NY60-NY62</f>
        <v>0</v>
      </c>
      <c r="OA66" s="960">
        <f t="shared" ref="OA66" si="194">OA60-OA62</f>
        <v>0</v>
      </c>
      <c r="OC66" s="960">
        <f t="shared" ref="OC66" si="195">OC60-OC62</f>
        <v>0</v>
      </c>
      <c r="OE66" s="960">
        <f t="shared" ref="OE66" si="196">OE60-OE62</f>
        <v>0</v>
      </c>
      <c r="OG66" s="960">
        <f t="shared" ref="OG66" si="197">OG60-OG62</f>
        <v>0</v>
      </c>
      <c r="OI66" s="960">
        <f t="shared" ref="OI66" si="198">OI60-OI62</f>
        <v>0</v>
      </c>
      <c r="OK66" s="960">
        <f t="shared" ref="OK66" si="199">OK60-OK62</f>
        <v>0</v>
      </c>
      <c r="OM66" s="960">
        <f t="shared" ref="OM66" si="200">OM60-OM62</f>
        <v>0</v>
      </c>
      <c r="OO66" s="960">
        <f t="shared" ref="OO66" si="201">OO60-OO62</f>
        <v>0</v>
      </c>
      <c r="OQ66" s="960">
        <f t="shared" ref="OQ66" si="202">OQ60-OQ62</f>
        <v>0</v>
      </c>
      <c r="OS66" s="960">
        <f t="shared" ref="OS66" si="203">OS60-OS62</f>
        <v>0</v>
      </c>
      <c r="OU66" s="960">
        <f t="shared" ref="OU66" si="204">OU60-OU62</f>
        <v>0</v>
      </c>
      <c r="OW66" s="960">
        <f t="shared" ref="OW66" si="205">OW60-OW62</f>
        <v>0</v>
      </c>
      <c r="OY66" s="960">
        <f t="shared" ref="OY66" si="206">OY60-OY62</f>
        <v>0</v>
      </c>
      <c r="PA66" s="960">
        <f t="shared" ref="PA66" si="207">PA60-PA62</f>
        <v>0</v>
      </c>
      <c r="PC66" s="960">
        <f t="shared" ref="PC66" si="208">PC60-PC62</f>
        <v>0</v>
      </c>
      <c r="PE66" s="960">
        <f t="shared" ref="PE66" si="209">PE60-PE62</f>
        <v>0</v>
      </c>
      <c r="PG66" s="960">
        <f t="shared" ref="PG66" si="210">PG60-PG62</f>
        <v>0</v>
      </c>
      <c r="PI66" s="960">
        <f t="shared" ref="PI66" si="211">PI60-PI62</f>
        <v>0</v>
      </c>
      <c r="PK66" s="960">
        <f t="shared" ref="PK66" si="212">PK60-PK62</f>
        <v>0</v>
      </c>
      <c r="PM66" s="960">
        <f t="shared" ref="PM66" si="213">PM60-PM62</f>
        <v>0</v>
      </c>
      <c r="PO66" s="960">
        <f t="shared" ref="PO66" si="214">PO60-PO62</f>
        <v>0</v>
      </c>
      <c r="PQ66" s="960">
        <f t="shared" ref="PQ66" si="215">PQ60-PQ62</f>
        <v>0</v>
      </c>
      <c r="PS66" s="960">
        <f t="shared" ref="PS66" si="216">PS60-PS62</f>
        <v>0</v>
      </c>
      <c r="PU66" s="960">
        <f t="shared" ref="PU66" si="217">PU60-PU62</f>
        <v>0</v>
      </c>
      <c r="PW66" s="960">
        <f t="shared" ref="PW66" si="218">PW60-PW62</f>
        <v>0</v>
      </c>
      <c r="PY66" s="960">
        <f t="shared" ref="PY66" si="219">PY60-PY62</f>
        <v>0</v>
      </c>
      <c r="QA66" s="960">
        <f t="shared" ref="QA66" si="220">QA60-QA62</f>
        <v>0</v>
      </c>
      <c r="QC66" s="960">
        <f t="shared" ref="QC66" si="221">QC60-QC62</f>
        <v>0</v>
      </c>
      <c r="QE66" s="960">
        <f t="shared" ref="QE66" si="222">QE60-QE62</f>
        <v>0</v>
      </c>
      <c r="QG66" s="960">
        <f t="shared" ref="QG66" si="223">QG60-QG62</f>
        <v>0</v>
      </c>
      <c r="QI66" s="960">
        <f t="shared" ref="QI66" si="224">QI60-QI62</f>
        <v>0</v>
      </c>
      <c r="QK66" s="960">
        <f t="shared" ref="QK66" si="225">QK60-QK62</f>
        <v>0</v>
      </c>
      <c r="QM66" s="960">
        <f t="shared" ref="QM66" si="226">QM60-QM62</f>
        <v>0</v>
      </c>
      <c r="QO66" s="960">
        <f t="shared" ref="QO66" si="227">QO60-QO62</f>
        <v>0</v>
      </c>
      <c r="QQ66" s="960">
        <f t="shared" ref="QQ66" si="228">QQ60-QQ62</f>
        <v>0</v>
      </c>
      <c r="QS66" s="960">
        <f t="shared" ref="QS66" si="229">QS60-QS62</f>
        <v>0</v>
      </c>
      <c r="QU66" s="960">
        <f t="shared" ref="QU66" si="230">QU60-QU62</f>
        <v>0</v>
      </c>
      <c r="QW66" s="960">
        <f t="shared" ref="QW66" si="231">QW60-QW62</f>
        <v>0</v>
      </c>
      <c r="QY66" s="960">
        <f t="shared" ref="QY66" si="232">QY60-QY62</f>
        <v>0</v>
      </c>
      <c r="RA66" s="960">
        <f t="shared" ref="RA66" si="233">RA60-RA62</f>
        <v>0</v>
      </c>
      <c r="RC66" s="960">
        <f t="shared" ref="RC66" si="234">RC60-RC62</f>
        <v>0</v>
      </c>
      <c r="RE66" s="960">
        <f t="shared" ref="RE66" si="235">RE60-RE62</f>
        <v>0</v>
      </c>
      <c r="RG66" s="960">
        <f t="shared" ref="RG66" si="236">RG60-RG62</f>
        <v>0</v>
      </c>
      <c r="RI66" s="960">
        <f t="shared" ref="RI66" si="237">RI60-RI62</f>
        <v>0</v>
      </c>
      <c r="RK66" s="960">
        <f t="shared" ref="RK66" si="238">RK60-RK62</f>
        <v>0</v>
      </c>
      <c r="RM66" s="960">
        <f t="shared" ref="RM66" si="239">RM60-RM62</f>
        <v>0</v>
      </c>
      <c r="RO66" s="960">
        <f t="shared" ref="RO66" si="240">RO60-RO62</f>
        <v>0</v>
      </c>
      <c r="RQ66" s="960">
        <f t="shared" ref="RQ66" si="241">RQ60-RQ62</f>
        <v>0</v>
      </c>
      <c r="RS66" s="960">
        <f t="shared" ref="RS66" si="242">RS60-RS62</f>
        <v>0</v>
      </c>
      <c r="RU66" s="960">
        <f t="shared" ref="RU66" si="243">RU60-RU62</f>
        <v>0</v>
      </c>
      <c r="RW66" s="960">
        <f t="shared" ref="RW66" si="244">RW60-RW62</f>
        <v>0</v>
      </c>
      <c r="RY66" s="960">
        <f t="shared" ref="RY66" si="245">RY60-RY62</f>
        <v>0</v>
      </c>
      <c r="SA66" s="960">
        <f t="shared" ref="SA66" si="246">SA60-SA62</f>
        <v>0</v>
      </c>
      <c r="SC66" s="960">
        <f t="shared" ref="SC66" si="247">SC60-SC62</f>
        <v>0</v>
      </c>
      <c r="SE66" s="960">
        <f t="shared" ref="SE66" si="248">SE60-SE62</f>
        <v>0</v>
      </c>
      <c r="SG66" s="960">
        <f t="shared" ref="SG66" si="249">SG60-SG62</f>
        <v>0</v>
      </c>
      <c r="SI66" s="960">
        <f t="shared" ref="SI66" si="250">SI60-SI62</f>
        <v>0</v>
      </c>
      <c r="SK66" s="960">
        <f t="shared" ref="SK66" si="251">SK60-SK62</f>
        <v>0</v>
      </c>
      <c r="SM66" s="960">
        <f t="shared" ref="SM66" si="252">SM60-SM62</f>
        <v>0</v>
      </c>
      <c r="SO66" s="960">
        <f t="shared" ref="SO66" si="253">SO60-SO62</f>
        <v>0</v>
      </c>
      <c r="SQ66" s="960">
        <f t="shared" ref="SQ66" si="254">SQ60-SQ62</f>
        <v>0</v>
      </c>
      <c r="SS66" s="960">
        <f t="shared" ref="SS66" si="255">SS60-SS62</f>
        <v>0</v>
      </c>
      <c r="SU66" s="960">
        <f t="shared" ref="SU66" si="256">SU60-SU62</f>
        <v>0</v>
      </c>
      <c r="SW66" s="960">
        <f t="shared" ref="SW66" si="257">SW60-SW62</f>
        <v>0</v>
      </c>
      <c r="SY66" s="960">
        <f t="shared" ref="SY66" si="258">SY60-SY62</f>
        <v>0</v>
      </c>
      <c r="TA66" s="960">
        <f t="shared" ref="TA66" si="259">TA60-TA62</f>
        <v>0</v>
      </c>
      <c r="TC66" s="960">
        <f t="shared" ref="TC66" si="260">TC60-TC62</f>
        <v>0</v>
      </c>
      <c r="TE66" s="960">
        <f t="shared" ref="TE66" si="261">TE60-TE62</f>
        <v>0</v>
      </c>
      <c r="TG66" s="960">
        <f t="shared" ref="TG66" si="262">TG60-TG62</f>
        <v>0</v>
      </c>
      <c r="TI66" s="960">
        <f t="shared" ref="TI66" si="263">TI60-TI62</f>
        <v>0</v>
      </c>
      <c r="TK66" s="960">
        <f t="shared" ref="TK66" si="264">TK60-TK62</f>
        <v>0</v>
      </c>
      <c r="TM66" s="960">
        <f t="shared" ref="TM66" si="265">TM60-TM62</f>
        <v>0</v>
      </c>
      <c r="TO66" s="960">
        <f t="shared" ref="TO66" si="266">TO60-TO62</f>
        <v>0</v>
      </c>
      <c r="TQ66" s="960">
        <f t="shared" ref="TQ66" si="267">TQ60-TQ62</f>
        <v>0</v>
      </c>
      <c r="TS66" s="960">
        <f t="shared" ref="TS66" si="268">TS60-TS62</f>
        <v>0</v>
      </c>
      <c r="TU66" s="960">
        <f t="shared" ref="TU66" si="269">TU60-TU62</f>
        <v>0</v>
      </c>
      <c r="TW66" s="960">
        <f t="shared" ref="TW66" si="270">TW60-TW62</f>
        <v>0</v>
      </c>
      <c r="TY66" s="960">
        <f t="shared" ref="TY66" si="271">TY60-TY62</f>
        <v>0</v>
      </c>
      <c r="UA66" s="960">
        <f t="shared" ref="UA66" si="272">UA60-UA62</f>
        <v>0</v>
      </c>
      <c r="UC66" s="960">
        <f t="shared" ref="UC66" si="273">UC60-UC62</f>
        <v>0</v>
      </c>
      <c r="UE66" s="960">
        <f t="shared" ref="UE66" si="274">UE60-UE62</f>
        <v>0</v>
      </c>
      <c r="UG66" s="960">
        <f t="shared" ref="UG66" si="275">UG60-UG62</f>
        <v>0</v>
      </c>
      <c r="UI66" s="960">
        <f t="shared" ref="UI66" si="276">UI60-UI62</f>
        <v>0</v>
      </c>
      <c r="UK66" s="960">
        <f t="shared" ref="UK66" si="277">UK60-UK62</f>
        <v>0</v>
      </c>
      <c r="UM66" s="960">
        <f t="shared" ref="UM66" si="278">UM60-UM62</f>
        <v>0</v>
      </c>
      <c r="UO66" s="960">
        <f t="shared" ref="UO66" si="279">UO60-UO62</f>
        <v>0</v>
      </c>
      <c r="UQ66" s="960">
        <f t="shared" ref="UQ66" si="280">UQ60-UQ62</f>
        <v>0</v>
      </c>
      <c r="US66" s="960">
        <f t="shared" ref="US66" si="281">US60-US62</f>
        <v>0</v>
      </c>
      <c r="UU66" s="960">
        <f t="shared" ref="UU66" si="282">UU60-UU62</f>
        <v>0</v>
      </c>
      <c r="UW66" s="960">
        <f t="shared" ref="UW66" si="283">UW60-UW62</f>
        <v>0</v>
      </c>
      <c r="UY66" s="960">
        <f t="shared" ref="UY66" si="284">UY60-UY62</f>
        <v>0</v>
      </c>
      <c r="VA66" s="960">
        <f t="shared" ref="VA66" si="285">VA60-VA62</f>
        <v>0</v>
      </c>
      <c r="VC66" s="960">
        <f t="shared" ref="VC66" si="286">VC60-VC62</f>
        <v>0</v>
      </c>
      <c r="VE66" s="960">
        <f t="shared" ref="VE66" si="287">VE60-VE62</f>
        <v>0</v>
      </c>
      <c r="VG66" s="960">
        <f t="shared" ref="VG66" si="288">VG60-VG62</f>
        <v>0</v>
      </c>
      <c r="VI66" s="960">
        <f t="shared" ref="VI66" si="289">VI60-VI62</f>
        <v>0</v>
      </c>
      <c r="VK66" s="960">
        <f t="shared" ref="VK66" si="290">VK60-VK62</f>
        <v>0</v>
      </c>
      <c r="VM66" s="960">
        <f t="shared" ref="VM66" si="291">VM60-VM62</f>
        <v>0</v>
      </c>
      <c r="VO66" s="960">
        <f t="shared" ref="VO66" si="292">VO60-VO62</f>
        <v>0</v>
      </c>
      <c r="VQ66" s="960">
        <f t="shared" ref="VQ66" si="293">VQ60-VQ62</f>
        <v>0</v>
      </c>
      <c r="VS66" s="960">
        <f t="shared" ref="VS66" si="294">VS60-VS62</f>
        <v>0</v>
      </c>
      <c r="VU66" s="960">
        <f t="shared" ref="VU66" si="295">VU60-VU62</f>
        <v>0</v>
      </c>
      <c r="VW66" s="960">
        <f t="shared" ref="VW66" si="296">VW60-VW62</f>
        <v>0</v>
      </c>
      <c r="VY66" s="960">
        <f t="shared" ref="VY66" si="297">VY60-VY62</f>
        <v>0</v>
      </c>
      <c r="WA66" s="960">
        <f t="shared" ref="WA66" si="298">WA60-WA62</f>
        <v>0</v>
      </c>
      <c r="WC66" s="960">
        <f t="shared" ref="WC66" si="299">WC60-WC62</f>
        <v>0</v>
      </c>
      <c r="WE66" s="960">
        <f t="shared" ref="WE66" si="300">WE60-WE62</f>
        <v>0</v>
      </c>
      <c r="WG66" s="960">
        <f t="shared" ref="WG66" si="301">WG60-WG62</f>
        <v>0</v>
      </c>
      <c r="WI66" s="960">
        <f t="shared" ref="WI66" si="302">WI60-WI62</f>
        <v>0</v>
      </c>
      <c r="WK66" s="960">
        <f t="shared" ref="WK66" si="303">WK60-WK62</f>
        <v>0</v>
      </c>
      <c r="WM66" s="960">
        <f t="shared" ref="WM66" si="304">WM60-WM62</f>
        <v>0</v>
      </c>
      <c r="WO66" s="960">
        <f t="shared" ref="WO66" si="305">WO60-WO62</f>
        <v>0</v>
      </c>
      <c r="WQ66" s="960">
        <f t="shared" ref="WQ66" si="306">WQ60-WQ62</f>
        <v>0</v>
      </c>
      <c r="WS66" s="960">
        <f t="shared" ref="WS66" si="307">WS60-WS62</f>
        <v>0</v>
      </c>
      <c r="WU66" s="960">
        <f t="shared" ref="WU66" si="308">WU60-WU62</f>
        <v>0</v>
      </c>
      <c r="WW66" s="960">
        <f t="shared" ref="WW66" si="309">WW60-WW62</f>
        <v>0</v>
      </c>
      <c r="WY66" s="960">
        <f t="shared" ref="WY66" si="310">WY60-WY62</f>
        <v>0</v>
      </c>
      <c r="XA66" s="960">
        <f t="shared" ref="XA66" si="311">XA60-XA62</f>
        <v>0</v>
      </c>
      <c r="XC66" s="960">
        <f t="shared" ref="XC66" si="312">XC60-XC62</f>
        <v>0</v>
      </c>
      <c r="XE66" s="960">
        <f t="shared" ref="XE66" si="313">XE60-XE62</f>
        <v>0</v>
      </c>
      <c r="XG66" s="960">
        <f t="shared" ref="XG66" si="314">XG60-XG62</f>
        <v>0</v>
      </c>
      <c r="XI66" s="960">
        <f t="shared" ref="XI66" si="315">XI60-XI62</f>
        <v>0</v>
      </c>
      <c r="XK66" s="960">
        <f t="shared" ref="XK66" si="316">XK60-XK62</f>
        <v>0</v>
      </c>
      <c r="XM66" s="960">
        <f t="shared" ref="XM66" si="317">XM60-XM62</f>
        <v>0</v>
      </c>
      <c r="XO66" s="960">
        <f t="shared" ref="XO66" si="318">XO60-XO62</f>
        <v>0</v>
      </c>
      <c r="XQ66" s="960">
        <f t="shared" ref="XQ66" si="319">XQ60-XQ62</f>
        <v>0</v>
      </c>
      <c r="XS66" s="960">
        <f t="shared" ref="XS66" si="320">XS60-XS62</f>
        <v>0</v>
      </c>
      <c r="XU66" s="960">
        <f t="shared" ref="XU66" si="321">XU60-XU62</f>
        <v>0</v>
      </c>
      <c r="XW66" s="960">
        <f t="shared" ref="XW66" si="322">XW60-XW62</f>
        <v>0</v>
      </c>
      <c r="XY66" s="960">
        <f t="shared" ref="XY66" si="323">XY60-XY62</f>
        <v>0</v>
      </c>
      <c r="YA66" s="960">
        <f t="shared" ref="YA66" si="324">YA60-YA62</f>
        <v>0</v>
      </c>
      <c r="YC66" s="960">
        <f t="shared" ref="YC66" si="325">YC60-YC62</f>
        <v>0</v>
      </c>
      <c r="YE66" s="960">
        <f t="shared" ref="YE66" si="326">YE60-YE62</f>
        <v>0</v>
      </c>
      <c r="YG66" s="960">
        <f t="shared" ref="YG66" si="327">YG60-YG62</f>
        <v>0</v>
      </c>
      <c r="YI66" s="960">
        <f t="shared" ref="YI66" si="328">YI60-YI62</f>
        <v>0</v>
      </c>
      <c r="YK66" s="960">
        <f t="shared" ref="YK66" si="329">YK60-YK62</f>
        <v>0</v>
      </c>
      <c r="YM66" s="960">
        <f t="shared" ref="YM66" si="330">YM60-YM62</f>
        <v>0</v>
      </c>
      <c r="YO66" s="960">
        <f t="shared" ref="YO66" si="331">YO60-YO62</f>
        <v>0</v>
      </c>
      <c r="YQ66" s="960">
        <f t="shared" ref="YQ66" si="332">YQ60-YQ62</f>
        <v>0</v>
      </c>
      <c r="YS66" s="960">
        <f t="shared" ref="YS66" si="333">YS60-YS62</f>
        <v>0</v>
      </c>
      <c r="YU66" s="960">
        <f t="shared" ref="YU66" si="334">YU60-YU62</f>
        <v>0</v>
      </c>
      <c r="YW66" s="960">
        <f t="shared" ref="YW66" si="335">YW60-YW62</f>
        <v>0</v>
      </c>
      <c r="YY66" s="960">
        <f t="shared" ref="YY66" si="336">YY60-YY62</f>
        <v>0</v>
      </c>
      <c r="ZA66" s="960">
        <f t="shared" ref="ZA66" si="337">ZA60-ZA62</f>
        <v>0</v>
      </c>
      <c r="ZC66" s="960">
        <f t="shared" ref="ZC66" si="338">ZC60-ZC62</f>
        <v>0</v>
      </c>
      <c r="ZE66" s="960">
        <f t="shared" ref="ZE66" si="339">ZE60-ZE62</f>
        <v>0</v>
      </c>
      <c r="ZG66" s="960">
        <f t="shared" ref="ZG66" si="340">ZG60-ZG62</f>
        <v>0</v>
      </c>
      <c r="ZI66" s="960">
        <f t="shared" ref="ZI66" si="341">ZI60-ZI62</f>
        <v>0</v>
      </c>
      <c r="ZK66" s="960">
        <f t="shared" ref="ZK66" si="342">ZK60-ZK62</f>
        <v>0</v>
      </c>
      <c r="ZM66" s="960">
        <f t="shared" ref="ZM66" si="343">ZM60-ZM62</f>
        <v>0</v>
      </c>
      <c r="ZO66" s="960">
        <f t="shared" ref="ZO66" si="344">ZO60-ZO62</f>
        <v>0</v>
      </c>
      <c r="ZQ66" s="960">
        <f t="shared" ref="ZQ66" si="345">ZQ60-ZQ62</f>
        <v>0</v>
      </c>
      <c r="ZS66" s="960">
        <f t="shared" ref="ZS66" si="346">ZS60-ZS62</f>
        <v>0</v>
      </c>
      <c r="ZU66" s="960">
        <f t="shared" ref="ZU66" si="347">ZU60-ZU62</f>
        <v>0</v>
      </c>
      <c r="ZW66" s="960">
        <f t="shared" ref="ZW66" si="348">ZW60-ZW62</f>
        <v>0</v>
      </c>
      <c r="ZY66" s="960">
        <f t="shared" ref="ZY66" si="349">ZY60-ZY62</f>
        <v>0</v>
      </c>
      <c r="AAA66" s="960">
        <f t="shared" ref="AAA66" si="350">AAA60-AAA62</f>
        <v>0</v>
      </c>
      <c r="AAC66" s="960">
        <f t="shared" ref="AAC66" si="351">AAC60-AAC62</f>
        <v>0</v>
      </c>
      <c r="AAE66" s="960">
        <f t="shared" ref="AAE66" si="352">AAE60-AAE62</f>
        <v>0</v>
      </c>
      <c r="AAG66" s="960">
        <f t="shared" ref="AAG66" si="353">AAG60-AAG62</f>
        <v>0</v>
      </c>
      <c r="AAI66" s="960">
        <f t="shared" ref="AAI66" si="354">AAI60-AAI62</f>
        <v>0</v>
      </c>
      <c r="AAK66" s="960">
        <f t="shared" ref="AAK66" si="355">AAK60-AAK62</f>
        <v>0</v>
      </c>
      <c r="AAM66" s="960">
        <f t="shared" ref="AAM66" si="356">AAM60-AAM62</f>
        <v>0</v>
      </c>
      <c r="AAO66" s="960">
        <f t="shared" ref="AAO66" si="357">AAO60-AAO62</f>
        <v>0</v>
      </c>
      <c r="AAQ66" s="960">
        <f t="shared" ref="AAQ66" si="358">AAQ60-AAQ62</f>
        <v>0</v>
      </c>
      <c r="AAS66" s="960">
        <f t="shared" ref="AAS66" si="359">AAS60-AAS62</f>
        <v>0</v>
      </c>
      <c r="AAU66" s="960">
        <f t="shared" ref="AAU66" si="360">AAU60-AAU62</f>
        <v>0</v>
      </c>
      <c r="AAW66" s="960">
        <f t="shared" ref="AAW66" si="361">AAW60-AAW62</f>
        <v>0</v>
      </c>
      <c r="AAY66" s="960">
        <f t="shared" ref="AAY66" si="362">AAY60-AAY62</f>
        <v>0</v>
      </c>
      <c r="ABA66" s="960">
        <f t="shared" ref="ABA66" si="363">ABA60-ABA62</f>
        <v>0</v>
      </c>
      <c r="ABC66" s="960">
        <f t="shared" ref="ABC66" si="364">ABC60-ABC62</f>
        <v>0</v>
      </c>
      <c r="ABE66" s="960">
        <f t="shared" ref="ABE66" si="365">ABE60-ABE62</f>
        <v>0</v>
      </c>
      <c r="ABG66" s="960">
        <f t="shared" ref="ABG66" si="366">ABG60-ABG62</f>
        <v>0</v>
      </c>
      <c r="ABI66" s="960">
        <f t="shared" ref="ABI66" si="367">ABI60-ABI62</f>
        <v>0</v>
      </c>
      <c r="ABK66" s="960">
        <f t="shared" ref="ABK66" si="368">ABK60-ABK62</f>
        <v>0</v>
      </c>
      <c r="ABM66" s="960">
        <f t="shared" ref="ABM66" si="369">ABM60-ABM62</f>
        <v>0</v>
      </c>
      <c r="ABO66" s="960">
        <f t="shared" ref="ABO66" si="370">ABO60-ABO62</f>
        <v>0</v>
      </c>
      <c r="ABQ66" s="960">
        <f t="shared" ref="ABQ66" si="371">ABQ60-ABQ62</f>
        <v>0</v>
      </c>
      <c r="ABS66" s="960">
        <f t="shared" ref="ABS66" si="372">ABS60-ABS62</f>
        <v>0</v>
      </c>
      <c r="ABU66" s="960">
        <f t="shared" ref="ABU66" si="373">ABU60-ABU62</f>
        <v>0</v>
      </c>
      <c r="ABW66" s="960">
        <f t="shared" ref="ABW66" si="374">ABW60-ABW62</f>
        <v>0</v>
      </c>
      <c r="ABY66" s="960">
        <f t="shared" ref="ABY66" si="375">ABY60-ABY62</f>
        <v>0</v>
      </c>
      <c r="ACA66" s="960">
        <f t="shared" ref="ACA66" si="376">ACA60-ACA62</f>
        <v>0</v>
      </c>
      <c r="ACC66" s="960">
        <f t="shared" ref="ACC66" si="377">ACC60-ACC62</f>
        <v>0</v>
      </c>
      <c r="ACE66" s="960">
        <f t="shared" ref="ACE66" si="378">ACE60-ACE62</f>
        <v>0</v>
      </c>
      <c r="ACG66" s="960">
        <f t="shared" ref="ACG66" si="379">ACG60-ACG62</f>
        <v>0</v>
      </c>
      <c r="ACI66" s="960">
        <f t="shared" ref="ACI66" si="380">ACI60-ACI62</f>
        <v>0</v>
      </c>
      <c r="ACK66" s="960">
        <f t="shared" ref="ACK66" si="381">ACK60-ACK62</f>
        <v>0</v>
      </c>
      <c r="ACM66" s="960">
        <f t="shared" ref="ACM66" si="382">ACM60-ACM62</f>
        <v>0</v>
      </c>
      <c r="ACO66" s="960">
        <f t="shared" ref="ACO66" si="383">ACO60-ACO62</f>
        <v>0</v>
      </c>
      <c r="ACQ66" s="960">
        <f t="shared" ref="ACQ66" si="384">ACQ60-ACQ62</f>
        <v>0</v>
      </c>
      <c r="ACS66" s="960">
        <f t="shared" ref="ACS66" si="385">ACS60-ACS62</f>
        <v>0</v>
      </c>
      <c r="ACU66" s="960">
        <f t="shared" ref="ACU66" si="386">ACU60-ACU62</f>
        <v>0</v>
      </c>
      <c r="ACW66" s="960">
        <f t="shared" ref="ACW66" si="387">ACW60-ACW62</f>
        <v>0</v>
      </c>
      <c r="ACY66" s="960">
        <f t="shared" ref="ACY66" si="388">ACY60-ACY62</f>
        <v>0</v>
      </c>
      <c r="ADA66" s="960">
        <f t="shared" ref="ADA66" si="389">ADA60-ADA62</f>
        <v>0</v>
      </c>
      <c r="ADC66" s="960">
        <f t="shared" ref="ADC66" si="390">ADC60-ADC62</f>
        <v>0</v>
      </c>
      <c r="ADE66" s="960">
        <f t="shared" ref="ADE66" si="391">ADE60-ADE62</f>
        <v>0</v>
      </c>
      <c r="ADG66" s="960">
        <f t="shared" ref="ADG66" si="392">ADG60-ADG62</f>
        <v>0</v>
      </c>
      <c r="ADI66" s="960">
        <f t="shared" ref="ADI66" si="393">ADI60-ADI62</f>
        <v>0</v>
      </c>
      <c r="ADK66" s="960">
        <f t="shared" ref="ADK66" si="394">ADK60-ADK62</f>
        <v>0</v>
      </c>
      <c r="ADM66" s="960">
        <f t="shared" ref="ADM66" si="395">ADM60-ADM62</f>
        <v>0</v>
      </c>
      <c r="ADO66" s="960">
        <f t="shared" ref="ADO66" si="396">ADO60-ADO62</f>
        <v>0</v>
      </c>
      <c r="ADQ66" s="960">
        <f t="shared" ref="ADQ66" si="397">ADQ60-ADQ62</f>
        <v>0</v>
      </c>
      <c r="ADS66" s="960">
        <f t="shared" ref="ADS66" si="398">ADS60-ADS62</f>
        <v>0</v>
      </c>
      <c r="ADU66" s="960">
        <f t="shared" ref="ADU66" si="399">ADU60-ADU62</f>
        <v>0</v>
      </c>
      <c r="ADW66" s="960">
        <f t="shared" ref="ADW66" si="400">ADW60-ADW62</f>
        <v>0</v>
      </c>
      <c r="ADY66" s="960">
        <f t="shared" ref="ADY66" si="401">ADY60-ADY62</f>
        <v>0</v>
      </c>
      <c r="AEA66" s="960">
        <f t="shared" ref="AEA66" si="402">AEA60-AEA62</f>
        <v>0</v>
      </c>
      <c r="AEC66" s="960">
        <f t="shared" ref="AEC66" si="403">AEC60-AEC62</f>
        <v>0</v>
      </c>
      <c r="AEE66" s="960">
        <f t="shared" ref="AEE66" si="404">AEE60-AEE62</f>
        <v>0</v>
      </c>
      <c r="AEG66" s="960">
        <f t="shared" ref="AEG66" si="405">AEG60-AEG62</f>
        <v>0</v>
      </c>
      <c r="AEI66" s="960">
        <f t="shared" ref="AEI66" si="406">AEI60-AEI62</f>
        <v>0</v>
      </c>
      <c r="AEK66" s="960">
        <f t="shared" ref="AEK66" si="407">AEK60-AEK62</f>
        <v>0</v>
      </c>
      <c r="AEM66" s="960">
        <f t="shared" ref="AEM66" si="408">AEM60-AEM62</f>
        <v>0</v>
      </c>
      <c r="AEO66" s="960">
        <f t="shared" ref="AEO66" si="409">AEO60-AEO62</f>
        <v>0</v>
      </c>
      <c r="AEQ66" s="960">
        <f t="shared" ref="AEQ66" si="410">AEQ60-AEQ62</f>
        <v>0</v>
      </c>
      <c r="AES66" s="960">
        <f t="shared" ref="AES66" si="411">AES60-AES62</f>
        <v>0</v>
      </c>
      <c r="AEU66" s="960">
        <f t="shared" ref="AEU66" si="412">AEU60-AEU62</f>
        <v>0</v>
      </c>
      <c r="AEW66" s="960">
        <f t="shared" ref="AEW66" si="413">AEW60-AEW62</f>
        <v>0</v>
      </c>
      <c r="AEY66" s="960">
        <f t="shared" ref="AEY66" si="414">AEY60-AEY62</f>
        <v>0</v>
      </c>
      <c r="AFA66" s="960">
        <f t="shared" ref="AFA66" si="415">AFA60-AFA62</f>
        <v>0</v>
      </c>
      <c r="AFC66" s="960">
        <f t="shared" ref="AFC66" si="416">AFC60-AFC62</f>
        <v>0</v>
      </c>
      <c r="AFE66" s="960">
        <f t="shared" ref="AFE66" si="417">AFE60-AFE62</f>
        <v>0</v>
      </c>
      <c r="AFG66" s="960">
        <f t="shared" ref="AFG66" si="418">AFG60-AFG62</f>
        <v>0</v>
      </c>
      <c r="AFI66" s="960">
        <f t="shared" ref="AFI66" si="419">AFI60-AFI62</f>
        <v>0</v>
      </c>
      <c r="AFK66" s="960">
        <f t="shared" ref="AFK66" si="420">AFK60-AFK62</f>
        <v>0</v>
      </c>
      <c r="AFM66" s="960">
        <f t="shared" ref="AFM66" si="421">AFM60-AFM62</f>
        <v>0</v>
      </c>
      <c r="AFO66" s="960">
        <f t="shared" ref="AFO66" si="422">AFO60-AFO62</f>
        <v>0</v>
      </c>
      <c r="AFQ66" s="960">
        <f t="shared" ref="AFQ66" si="423">AFQ60-AFQ62</f>
        <v>0</v>
      </c>
      <c r="AFS66" s="960">
        <f t="shared" ref="AFS66" si="424">AFS60-AFS62</f>
        <v>0</v>
      </c>
      <c r="AFU66" s="960">
        <f t="shared" ref="AFU66" si="425">AFU60-AFU62</f>
        <v>0</v>
      </c>
      <c r="AFW66" s="960">
        <f t="shared" ref="AFW66" si="426">AFW60-AFW62</f>
        <v>0</v>
      </c>
      <c r="AFY66" s="960">
        <f t="shared" ref="AFY66" si="427">AFY60-AFY62</f>
        <v>0</v>
      </c>
      <c r="AGA66" s="960">
        <f t="shared" ref="AGA66" si="428">AGA60-AGA62</f>
        <v>0</v>
      </c>
      <c r="AGC66" s="960">
        <f t="shared" ref="AGC66" si="429">AGC60-AGC62</f>
        <v>0</v>
      </c>
      <c r="AGE66" s="960">
        <f t="shared" ref="AGE66" si="430">AGE60-AGE62</f>
        <v>0</v>
      </c>
      <c r="AGG66" s="960">
        <f t="shared" ref="AGG66" si="431">AGG60-AGG62</f>
        <v>0</v>
      </c>
      <c r="AGI66" s="960">
        <f t="shared" ref="AGI66" si="432">AGI60-AGI62</f>
        <v>0</v>
      </c>
      <c r="AGK66" s="960">
        <f t="shared" ref="AGK66" si="433">AGK60-AGK62</f>
        <v>0</v>
      </c>
      <c r="AGM66" s="960">
        <f t="shared" ref="AGM66" si="434">AGM60-AGM62</f>
        <v>0</v>
      </c>
      <c r="AGO66" s="960">
        <f t="shared" ref="AGO66" si="435">AGO60-AGO62</f>
        <v>0</v>
      </c>
      <c r="AGQ66" s="960">
        <f t="shared" ref="AGQ66" si="436">AGQ60-AGQ62</f>
        <v>0</v>
      </c>
      <c r="AGS66" s="960">
        <f t="shared" ref="AGS66" si="437">AGS60-AGS62</f>
        <v>0</v>
      </c>
      <c r="AGU66" s="960">
        <f t="shared" ref="AGU66" si="438">AGU60-AGU62</f>
        <v>0</v>
      </c>
      <c r="AGW66" s="960">
        <f t="shared" ref="AGW66" si="439">AGW60-AGW62</f>
        <v>0</v>
      </c>
      <c r="AGY66" s="960">
        <f t="shared" ref="AGY66" si="440">AGY60-AGY62</f>
        <v>0</v>
      </c>
      <c r="AHA66" s="960">
        <f t="shared" ref="AHA66" si="441">AHA60-AHA62</f>
        <v>0</v>
      </c>
      <c r="AHC66" s="960">
        <f t="shared" ref="AHC66" si="442">AHC60-AHC62</f>
        <v>0</v>
      </c>
      <c r="AHE66" s="960">
        <f t="shared" ref="AHE66" si="443">AHE60-AHE62</f>
        <v>0</v>
      </c>
      <c r="AHG66" s="960">
        <f t="shared" ref="AHG66" si="444">AHG60-AHG62</f>
        <v>0</v>
      </c>
      <c r="AHI66" s="960">
        <f t="shared" ref="AHI66" si="445">AHI60-AHI62</f>
        <v>0</v>
      </c>
      <c r="AHK66" s="960">
        <f t="shared" ref="AHK66" si="446">AHK60-AHK62</f>
        <v>0</v>
      </c>
      <c r="AHM66" s="960">
        <f t="shared" ref="AHM66" si="447">AHM60-AHM62</f>
        <v>0</v>
      </c>
      <c r="AHO66" s="960">
        <f t="shared" ref="AHO66" si="448">AHO60-AHO62</f>
        <v>0</v>
      </c>
      <c r="AHQ66" s="960">
        <f t="shared" ref="AHQ66" si="449">AHQ60-AHQ62</f>
        <v>0</v>
      </c>
      <c r="AHS66" s="960">
        <f t="shared" ref="AHS66" si="450">AHS60-AHS62</f>
        <v>0</v>
      </c>
      <c r="AHU66" s="960">
        <f t="shared" ref="AHU66" si="451">AHU60-AHU62</f>
        <v>0</v>
      </c>
      <c r="AHW66" s="960">
        <f t="shared" ref="AHW66" si="452">AHW60-AHW62</f>
        <v>0</v>
      </c>
      <c r="AHY66" s="960">
        <f t="shared" ref="AHY66" si="453">AHY60-AHY62</f>
        <v>0</v>
      </c>
      <c r="AIA66" s="960">
        <f t="shared" ref="AIA66" si="454">AIA60-AIA62</f>
        <v>0</v>
      </c>
      <c r="AIC66" s="960">
        <f t="shared" ref="AIC66" si="455">AIC60-AIC62</f>
        <v>0</v>
      </c>
      <c r="AIE66" s="960">
        <f t="shared" ref="AIE66" si="456">AIE60-AIE62</f>
        <v>0</v>
      </c>
      <c r="AIG66" s="960">
        <f t="shared" ref="AIG66" si="457">AIG60-AIG62</f>
        <v>0</v>
      </c>
      <c r="AII66" s="960">
        <f t="shared" ref="AII66" si="458">AII60-AII62</f>
        <v>0</v>
      </c>
      <c r="AIK66" s="960">
        <f t="shared" ref="AIK66" si="459">AIK60-AIK62</f>
        <v>0</v>
      </c>
      <c r="AIM66" s="960">
        <f t="shared" ref="AIM66" si="460">AIM60-AIM62</f>
        <v>0</v>
      </c>
      <c r="AIO66" s="960">
        <f t="shared" ref="AIO66" si="461">AIO60-AIO62</f>
        <v>0</v>
      </c>
      <c r="AIQ66" s="960">
        <f t="shared" ref="AIQ66" si="462">AIQ60-AIQ62</f>
        <v>0</v>
      </c>
      <c r="AIS66" s="960">
        <f t="shared" ref="AIS66" si="463">AIS60-AIS62</f>
        <v>0</v>
      </c>
      <c r="AIU66" s="960">
        <f t="shared" ref="AIU66" si="464">AIU60-AIU62</f>
        <v>0</v>
      </c>
      <c r="AIW66" s="960">
        <f t="shared" ref="AIW66" si="465">AIW60-AIW62</f>
        <v>0</v>
      </c>
      <c r="AIY66" s="960">
        <f t="shared" ref="AIY66" si="466">AIY60-AIY62</f>
        <v>0</v>
      </c>
      <c r="AJA66" s="960">
        <f t="shared" ref="AJA66" si="467">AJA60-AJA62</f>
        <v>0</v>
      </c>
      <c r="AJC66" s="960">
        <f t="shared" ref="AJC66" si="468">AJC60-AJC62</f>
        <v>0</v>
      </c>
      <c r="AJE66" s="960">
        <f t="shared" ref="AJE66" si="469">AJE60-AJE62</f>
        <v>0</v>
      </c>
      <c r="AJG66" s="960">
        <f t="shared" ref="AJG66" si="470">AJG60-AJG62</f>
        <v>0</v>
      </c>
      <c r="AJI66" s="960">
        <f t="shared" ref="AJI66" si="471">AJI60-AJI62</f>
        <v>0</v>
      </c>
      <c r="AJK66" s="960">
        <f t="shared" ref="AJK66" si="472">AJK60-AJK62</f>
        <v>0</v>
      </c>
      <c r="AJM66" s="960">
        <f t="shared" ref="AJM66" si="473">AJM60-AJM62</f>
        <v>0</v>
      </c>
      <c r="AJO66" s="960">
        <f t="shared" ref="AJO66" si="474">AJO60-AJO62</f>
        <v>0</v>
      </c>
      <c r="AJQ66" s="960">
        <f t="shared" ref="AJQ66" si="475">AJQ60-AJQ62</f>
        <v>0</v>
      </c>
      <c r="AJS66" s="960">
        <f t="shared" ref="AJS66" si="476">AJS60-AJS62</f>
        <v>0</v>
      </c>
      <c r="AJU66" s="960">
        <f t="shared" ref="AJU66" si="477">AJU60-AJU62</f>
        <v>0</v>
      </c>
      <c r="AJW66" s="960">
        <f t="shared" ref="AJW66" si="478">AJW60-AJW62</f>
        <v>0</v>
      </c>
      <c r="AJY66" s="960">
        <f t="shared" ref="AJY66" si="479">AJY60-AJY62</f>
        <v>0</v>
      </c>
      <c r="AKA66" s="960">
        <f t="shared" ref="AKA66" si="480">AKA60-AKA62</f>
        <v>0</v>
      </c>
      <c r="AKC66" s="960">
        <f t="shared" ref="AKC66" si="481">AKC60-AKC62</f>
        <v>0</v>
      </c>
      <c r="AKE66" s="960">
        <f t="shared" ref="AKE66" si="482">AKE60-AKE62</f>
        <v>0</v>
      </c>
      <c r="AKG66" s="960">
        <f t="shared" ref="AKG66" si="483">AKG60-AKG62</f>
        <v>0</v>
      </c>
      <c r="AKI66" s="960">
        <f t="shared" ref="AKI66" si="484">AKI60-AKI62</f>
        <v>0</v>
      </c>
      <c r="AKK66" s="960">
        <f t="shared" ref="AKK66" si="485">AKK60-AKK62</f>
        <v>0</v>
      </c>
      <c r="AKM66" s="960">
        <f t="shared" ref="AKM66" si="486">AKM60-AKM62</f>
        <v>0</v>
      </c>
      <c r="AKO66" s="960">
        <f t="shared" ref="AKO66" si="487">AKO60-AKO62</f>
        <v>0</v>
      </c>
      <c r="AKQ66" s="960">
        <f t="shared" ref="AKQ66" si="488">AKQ60-AKQ62</f>
        <v>0</v>
      </c>
      <c r="AKS66" s="960">
        <f t="shared" ref="AKS66" si="489">AKS60-AKS62</f>
        <v>0</v>
      </c>
      <c r="AKU66" s="960">
        <f t="shared" ref="AKU66" si="490">AKU60-AKU62</f>
        <v>0</v>
      </c>
      <c r="AKW66" s="960">
        <f t="shared" ref="AKW66" si="491">AKW60-AKW62</f>
        <v>0</v>
      </c>
      <c r="AKY66" s="960">
        <f t="shared" ref="AKY66" si="492">AKY60-AKY62</f>
        <v>0</v>
      </c>
      <c r="ALA66" s="960">
        <f t="shared" ref="ALA66" si="493">ALA60-ALA62</f>
        <v>0</v>
      </c>
      <c r="ALC66" s="960">
        <f t="shared" ref="ALC66" si="494">ALC60-ALC62</f>
        <v>0</v>
      </c>
      <c r="ALE66" s="960">
        <f t="shared" ref="ALE66" si="495">ALE60-ALE62</f>
        <v>0</v>
      </c>
      <c r="ALG66" s="960">
        <f t="shared" ref="ALG66" si="496">ALG60-ALG62</f>
        <v>0</v>
      </c>
      <c r="ALI66" s="960">
        <f t="shared" ref="ALI66" si="497">ALI60-ALI62</f>
        <v>0</v>
      </c>
      <c r="ALK66" s="960">
        <f t="shared" ref="ALK66" si="498">ALK60-ALK62</f>
        <v>0</v>
      </c>
      <c r="ALM66" s="960">
        <f t="shared" ref="ALM66" si="499">ALM60-ALM62</f>
        <v>0</v>
      </c>
      <c r="ALO66" s="960">
        <f t="shared" ref="ALO66" si="500">ALO60-ALO62</f>
        <v>0</v>
      </c>
      <c r="ALQ66" s="960">
        <f t="shared" ref="ALQ66" si="501">ALQ60-ALQ62</f>
        <v>0</v>
      </c>
      <c r="ALS66" s="960">
        <f t="shared" ref="ALS66" si="502">ALS60-ALS62</f>
        <v>0</v>
      </c>
      <c r="ALU66" s="960">
        <f t="shared" ref="ALU66" si="503">ALU60-ALU62</f>
        <v>0</v>
      </c>
      <c r="ALW66" s="960">
        <f t="shared" ref="ALW66" si="504">ALW60-ALW62</f>
        <v>0</v>
      </c>
      <c r="ALY66" s="960">
        <f t="shared" ref="ALY66" si="505">ALY60-ALY62</f>
        <v>0</v>
      </c>
      <c r="AMA66" s="960">
        <f t="shared" ref="AMA66" si="506">AMA60-AMA62</f>
        <v>0</v>
      </c>
      <c r="AMC66" s="960">
        <f t="shared" ref="AMC66" si="507">AMC60-AMC62</f>
        <v>0</v>
      </c>
      <c r="AME66" s="960">
        <f t="shared" ref="AME66" si="508">AME60-AME62</f>
        <v>0</v>
      </c>
      <c r="AMG66" s="960">
        <f t="shared" ref="AMG66" si="509">AMG60-AMG62</f>
        <v>0</v>
      </c>
      <c r="AMI66" s="960">
        <f t="shared" ref="AMI66" si="510">AMI60-AMI62</f>
        <v>0</v>
      </c>
      <c r="AMK66" s="960">
        <f t="shared" ref="AMK66" si="511">AMK60-AMK62</f>
        <v>0</v>
      </c>
      <c r="AMM66" s="960">
        <f t="shared" ref="AMM66" si="512">AMM60-AMM62</f>
        <v>0</v>
      </c>
      <c r="AMO66" s="960">
        <f t="shared" ref="AMO66" si="513">AMO60-AMO62</f>
        <v>0</v>
      </c>
      <c r="AMQ66" s="960">
        <f t="shared" ref="AMQ66" si="514">AMQ60-AMQ62</f>
        <v>0</v>
      </c>
      <c r="AMS66" s="960">
        <f t="shared" ref="AMS66" si="515">AMS60-AMS62</f>
        <v>0</v>
      </c>
      <c r="AMU66" s="960">
        <f t="shared" ref="AMU66" si="516">AMU60-AMU62</f>
        <v>0</v>
      </c>
      <c r="AMW66" s="960">
        <f t="shared" ref="AMW66" si="517">AMW60-AMW62</f>
        <v>0</v>
      </c>
      <c r="AMY66" s="960">
        <f t="shared" ref="AMY66" si="518">AMY60-AMY62</f>
        <v>0</v>
      </c>
      <c r="ANA66" s="960">
        <f t="shared" ref="ANA66" si="519">ANA60-ANA62</f>
        <v>0</v>
      </c>
      <c r="ANC66" s="960">
        <f t="shared" ref="ANC66" si="520">ANC60-ANC62</f>
        <v>0</v>
      </c>
      <c r="ANE66" s="960">
        <f t="shared" ref="ANE66" si="521">ANE60-ANE62</f>
        <v>0</v>
      </c>
      <c r="ANG66" s="960">
        <f t="shared" ref="ANG66" si="522">ANG60-ANG62</f>
        <v>0</v>
      </c>
      <c r="ANI66" s="960">
        <f t="shared" ref="ANI66" si="523">ANI60-ANI62</f>
        <v>0</v>
      </c>
      <c r="ANK66" s="960">
        <f t="shared" ref="ANK66" si="524">ANK60-ANK62</f>
        <v>0</v>
      </c>
      <c r="ANM66" s="960">
        <f t="shared" ref="ANM66" si="525">ANM60-ANM62</f>
        <v>0</v>
      </c>
      <c r="ANO66" s="960">
        <f t="shared" ref="ANO66" si="526">ANO60-ANO62</f>
        <v>0</v>
      </c>
      <c r="ANQ66" s="960">
        <f t="shared" ref="ANQ66" si="527">ANQ60-ANQ62</f>
        <v>0</v>
      </c>
      <c r="ANS66" s="960">
        <f t="shared" ref="ANS66" si="528">ANS60-ANS62</f>
        <v>0</v>
      </c>
      <c r="ANU66" s="960">
        <f t="shared" ref="ANU66" si="529">ANU60-ANU62</f>
        <v>0</v>
      </c>
      <c r="ANW66" s="960">
        <f t="shared" ref="ANW66" si="530">ANW60-ANW62</f>
        <v>0</v>
      </c>
      <c r="ANY66" s="960">
        <f t="shared" ref="ANY66" si="531">ANY60-ANY62</f>
        <v>0</v>
      </c>
      <c r="AOA66" s="960">
        <f t="shared" ref="AOA66" si="532">AOA60-AOA62</f>
        <v>0</v>
      </c>
      <c r="AOC66" s="960">
        <f t="shared" ref="AOC66" si="533">AOC60-AOC62</f>
        <v>0</v>
      </c>
      <c r="AOE66" s="960">
        <f t="shared" ref="AOE66" si="534">AOE60-AOE62</f>
        <v>0</v>
      </c>
      <c r="AOG66" s="960">
        <f t="shared" ref="AOG66" si="535">AOG60-AOG62</f>
        <v>0</v>
      </c>
      <c r="AOI66" s="960">
        <f t="shared" ref="AOI66" si="536">AOI60-AOI62</f>
        <v>0</v>
      </c>
      <c r="AOK66" s="960">
        <f t="shared" ref="AOK66" si="537">AOK60-AOK62</f>
        <v>0</v>
      </c>
      <c r="AOM66" s="960">
        <f t="shared" ref="AOM66" si="538">AOM60-AOM62</f>
        <v>0</v>
      </c>
      <c r="AOO66" s="960">
        <f t="shared" ref="AOO66" si="539">AOO60-AOO62</f>
        <v>0</v>
      </c>
      <c r="AOQ66" s="960">
        <f t="shared" ref="AOQ66" si="540">AOQ60-AOQ62</f>
        <v>0</v>
      </c>
      <c r="AOS66" s="960">
        <f t="shared" ref="AOS66" si="541">AOS60-AOS62</f>
        <v>0</v>
      </c>
      <c r="AOU66" s="960">
        <f t="shared" ref="AOU66" si="542">AOU60-AOU62</f>
        <v>0</v>
      </c>
      <c r="AOW66" s="960">
        <f t="shared" ref="AOW66" si="543">AOW60-AOW62</f>
        <v>0</v>
      </c>
      <c r="AOY66" s="960">
        <f t="shared" ref="AOY66" si="544">AOY60-AOY62</f>
        <v>0</v>
      </c>
      <c r="APA66" s="960">
        <f t="shared" ref="APA66" si="545">APA60-APA62</f>
        <v>0</v>
      </c>
      <c r="APC66" s="960">
        <f t="shared" ref="APC66" si="546">APC60-APC62</f>
        <v>0</v>
      </c>
      <c r="APE66" s="960">
        <f t="shared" ref="APE66" si="547">APE60-APE62</f>
        <v>0</v>
      </c>
      <c r="APG66" s="960">
        <f t="shared" ref="APG66" si="548">APG60-APG62</f>
        <v>0</v>
      </c>
      <c r="API66" s="960">
        <f t="shared" ref="API66" si="549">API60-API62</f>
        <v>0</v>
      </c>
      <c r="APK66" s="960">
        <f t="shared" ref="APK66" si="550">APK60-APK62</f>
        <v>0</v>
      </c>
      <c r="APM66" s="960">
        <f t="shared" ref="APM66" si="551">APM60-APM62</f>
        <v>0</v>
      </c>
      <c r="APO66" s="960">
        <f t="shared" ref="APO66" si="552">APO60-APO62</f>
        <v>0</v>
      </c>
      <c r="APQ66" s="960">
        <f t="shared" ref="APQ66" si="553">APQ60-APQ62</f>
        <v>0</v>
      </c>
      <c r="APS66" s="960">
        <f t="shared" ref="APS66" si="554">APS60-APS62</f>
        <v>0</v>
      </c>
      <c r="APU66" s="960">
        <f t="shared" ref="APU66" si="555">APU60-APU62</f>
        <v>0</v>
      </c>
      <c r="APW66" s="960">
        <f t="shared" ref="APW66" si="556">APW60-APW62</f>
        <v>0</v>
      </c>
      <c r="APY66" s="960">
        <f t="shared" ref="APY66" si="557">APY60-APY62</f>
        <v>0</v>
      </c>
      <c r="AQA66" s="960">
        <f t="shared" ref="AQA66" si="558">AQA60-AQA62</f>
        <v>0</v>
      </c>
      <c r="AQC66" s="960">
        <f t="shared" ref="AQC66" si="559">AQC60-AQC62</f>
        <v>0</v>
      </c>
      <c r="AQE66" s="960">
        <f t="shared" ref="AQE66" si="560">AQE60-AQE62</f>
        <v>0</v>
      </c>
      <c r="AQG66" s="960">
        <f t="shared" ref="AQG66" si="561">AQG60-AQG62</f>
        <v>0</v>
      </c>
      <c r="AQI66" s="960">
        <f t="shared" ref="AQI66" si="562">AQI60-AQI62</f>
        <v>0</v>
      </c>
      <c r="AQK66" s="960">
        <f t="shared" ref="AQK66" si="563">AQK60-AQK62</f>
        <v>0</v>
      </c>
      <c r="AQM66" s="960">
        <f t="shared" ref="AQM66" si="564">AQM60-AQM62</f>
        <v>0</v>
      </c>
      <c r="AQO66" s="960">
        <f t="shared" ref="AQO66" si="565">AQO60-AQO62</f>
        <v>0</v>
      </c>
      <c r="AQQ66" s="960">
        <f t="shared" ref="AQQ66" si="566">AQQ60-AQQ62</f>
        <v>0</v>
      </c>
      <c r="AQS66" s="960">
        <f t="shared" ref="AQS66" si="567">AQS60-AQS62</f>
        <v>0</v>
      </c>
      <c r="AQU66" s="960">
        <f t="shared" ref="AQU66" si="568">AQU60-AQU62</f>
        <v>0</v>
      </c>
      <c r="AQW66" s="960">
        <f t="shared" ref="AQW66" si="569">AQW60-AQW62</f>
        <v>0</v>
      </c>
      <c r="AQY66" s="960">
        <f t="shared" ref="AQY66" si="570">AQY60-AQY62</f>
        <v>0</v>
      </c>
      <c r="ARA66" s="960">
        <f t="shared" ref="ARA66" si="571">ARA60-ARA62</f>
        <v>0</v>
      </c>
      <c r="ARC66" s="960">
        <f t="shared" ref="ARC66" si="572">ARC60-ARC62</f>
        <v>0</v>
      </c>
      <c r="ARE66" s="960">
        <f t="shared" ref="ARE66" si="573">ARE60-ARE62</f>
        <v>0</v>
      </c>
      <c r="ARG66" s="960">
        <f t="shared" ref="ARG66" si="574">ARG60-ARG62</f>
        <v>0</v>
      </c>
      <c r="ARI66" s="960">
        <f t="shared" ref="ARI66" si="575">ARI60-ARI62</f>
        <v>0</v>
      </c>
      <c r="ARK66" s="960">
        <f t="shared" ref="ARK66" si="576">ARK60-ARK62</f>
        <v>0</v>
      </c>
      <c r="ARM66" s="960">
        <f t="shared" ref="ARM66" si="577">ARM60-ARM62</f>
        <v>0</v>
      </c>
      <c r="ARO66" s="960">
        <f t="shared" ref="ARO66" si="578">ARO60-ARO62</f>
        <v>0</v>
      </c>
      <c r="ARQ66" s="960">
        <f t="shared" ref="ARQ66" si="579">ARQ60-ARQ62</f>
        <v>0</v>
      </c>
      <c r="ARS66" s="960">
        <f t="shared" ref="ARS66" si="580">ARS60-ARS62</f>
        <v>0</v>
      </c>
      <c r="ARU66" s="960">
        <f t="shared" ref="ARU66" si="581">ARU60-ARU62</f>
        <v>0</v>
      </c>
      <c r="ARW66" s="960">
        <f t="shared" ref="ARW66" si="582">ARW60-ARW62</f>
        <v>0</v>
      </c>
      <c r="ARY66" s="960">
        <f t="shared" ref="ARY66" si="583">ARY60-ARY62</f>
        <v>0</v>
      </c>
      <c r="ASA66" s="960">
        <f t="shared" ref="ASA66" si="584">ASA60-ASA62</f>
        <v>0</v>
      </c>
      <c r="ASC66" s="960">
        <f t="shared" ref="ASC66" si="585">ASC60-ASC62</f>
        <v>0</v>
      </c>
      <c r="ASE66" s="960">
        <f t="shared" ref="ASE66" si="586">ASE60-ASE62</f>
        <v>0</v>
      </c>
      <c r="ASG66" s="960">
        <f t="shared" ref="ASG66" si="587">ASG60-ASG62</f>
        <v>0</v>
      </c>
      <c r="ASI66" s="960">
        <f t="shared" ref="ASI66" si="588">ASI60-ASI62</f>
        <v>0</v>
      </c>
      <c r="ASK66" s="960">
        <f t="shared" ref="ASK66" si="589">ASK60-ASK62</f>
        <v>0</v>
      </c>
      <c r="ASM66" s="960">
        <f t="shared" ref="ASM66" si="590">ASM60-ASM62</f>
        <v>0</v>
      </c>
      <c r="ASO66" s="960">
        <f t="shared" ref="ASO66" si="591">ASO60-ASO62</f>
        <v>0</v>
      </c>
      <c r="ASQ66" s="960">
        <f t="shared" ref="ASQ66" si="592">ASQ60-ASQ62</f>
        <v>0</v>
      </c>
      <c r="ASS66" s="960">
        <f t="shared" ref="ASS66" si="593">ASS60-ASS62</f>
        <v>0</v>
      </c>
      <c r="ASU66" s="960">
        <f t="shared" ref="ASU66" si="594">ASU60-ASU62</f>
        <v>0</v>
      </c>
      <c r="ASW66" s="960">
        <f t="shared" ref="ASW66" si="595">ASW60-ASW62</f>
        <v>0</v>
      </c>
      <c r="ASY66" s="960">
        <f t="shared" ref="ASY66" si="596">ASY60-ASY62</f>
        <v>0</v>
      </c>
      <c r="ATA66" s="960">
        <f t="shared" ref="ATA66" si="597">ATA60-ATA62</f>
        <v>0</v>
      </c>
      <c r="ATC66" s="960">
        <f t="shared" ref="ATC66" si="598">ATC60-ATC62</f>
        <v>0</v>
      </c>
      <c r="ATE66" s="960">
        <f t="shared" ref="ATE66" si="599">ATE60-ATE62</f>
        <v>0</v>
      </c>
      <c r="ATG66" s="960">
        <f t="shared" ref="ATG66" si="600">ATG60-ATG62</f>
        <v>0</v>
      </c>
      <c r="ATI66" s="960">
        <f t="shared" ref="ATI66" si="601">ATI60-ATI62</f>
        <v>0</v>
      </c>
      <c r="ATK66" s="960">
        <f t="shared" ref="ATK66" si="602">ATK60-ATK62</f>
        <v>0</v>
      </c>
      <c r="ATM66" s="960">
        <f t="shared" ref="ATM66" si="603">ATM60-ATM62</f>
        <v>0</v>
      </c>
      <c r="ATO66" s="960">
        <f t="shared" ref="ATO66" si="604">ATO60-ATO62</f>
        <v>0</v>
      </c>
      <c r="ATQ66" s="960">
        <f t="shared" ref="ATQ66" si="605">ATQ60-ATQ62</f>
        <v>0</v>
      </c>
      <c r="ATS66" s="960">
        <f t="shared" ref="ATS66" si="606">ATS60-ATS62</f>
        <v>0</v>
      </c>
      <c r="ATU66" s="960">
        <f t="shared" ref="ATU66" si="607">ATU60-ATU62</f>
        <v>0</v>
      </c>
      <c r="ATW66" s="960">
        <f t="shared" ref="ATW66" si="608">ATW60-ATW62</f>
        <v>0</v>
      </c>
      <c r="ATY66" s="960">
        <f t="shared" ref="ATY66" si="609">ATY60-ATY62</f>
        <v>0</v>
      </c>
      <c r="AUA66" s="960">
        <f t="shared" ref="AUA66" si="610">AUA60-AUA62</f>
        <v>0</v>
      </c>
      <c r="AUC66" s="960">
        <f t="shared" ref="AUC66" si="611">AUC60-AUC62</f>
        <v>0</v>
      </c>
      <c r="AUE66" s="960">
        <f t="shared" ref="AUE66" si="612">AUE60-AUE62</f>
        <v>0</v>
      </c>
      <c r="AUG66" s="960">
        <f t="shared" ref="AUG66" si="613">AUG60-AUG62</f>
        <v>0</v>
      </c>
      <c r="AUI66" s="960">
        <f t="shared" ref="AUI66" si="614">AUI60-AUI62</f>
        <v>0</v>
      </c>
      <c r="AUK66" s="960">
        <f t="shared" ref="AUK66" si="615">AUK60-AUK62</f>
        <v>0</v>
      </c>
      <c r="AUM66" s="960">
        <f t="shared" ref="AUM66" si="616">AUM60-AUM62</f>
        <v>0</v>
      </c>
      <c r="AUO66" s="960">
        <f t="shared" ref="AUO66" si="617">AUO60-AUO62</f>
        <v>0</v>
      </c>
      <c r="AUQ66" s="960">
        <f t="shared" ref="AUQ66" si="618">AUQ60-AUQ62</f>
        <v>0</v>
      </c>
      <c r="AUS66" s="960">
        <f t="shared" ref="AUS66" si="619">AUS60-AUS62</f>
        <v>0</v>
      </c>
      <c r="AUU66" s="960">
        <f t="shared" ref="AUU66" si="620">AUU60-AUU62</f>
        <v>0</v>
      </c>
      <c r="AUW66" s="960">
        <f t="shared" ref="AUW66" si="621">AUW60-AUW62</f>
        <v>0</v>
      </c>
      <c r="AUY66" s="960">
        <f t="shared" ref="AUY66" si="622">AUY60-AUY62</f>
        <v>0</v>
      </c>
      <c r="AVA66" s="960">
        <f t="shared" ref="AVA66" si="623">AVA60-AVA62</f>
        <v>0</v>
      </c>
      <c r="AVC66" s="960">
        <f t="shared" ref="AVC66" si="624">AVC60-AVC62</f>
        <v>0</v>
      </c>
      <c r="AVE66" s="960">
        <f t="shared" ref="AVE66" si="625">AVE60-AVE62</f>
        <v>0</v>
      </c>
      <c r="AVG66" s="960">
        <f t="shared" ref="AVG66" si="626">AVG60-AVG62</f>
        <v>0</v>
      </c>
      <c r="AVI66" s="960">
        <f t="shared" ref="AVI66" si="627">AVI60-AVI62</f>
        <v>0</v>
      </c>
      <c r="AVK66" s="960">
        <f t="shared" ref="AVK66" si="628">AVK60-AVK62</f>
        <v>0</v>
      </c>
      <c r="AVM66" s="960">
        <f t="shared" ref="AVM66" si="629">AVM60-AVM62</f>
        <v>0</v>
      </c>
      <c r="AVO66" s="960">
        <f t="shared" ref="AVO66" si="630">AVO60-AVO62</f>
        <v>0</v>
      </c>
      <c r="AVQ66" s="960">
        <f t="shared" ref="AVQ66" si="631">AVQ60-AVQ62</f>
        <v>0</v>
      </c>
      <c r="AVS66" s="960">
        <f t="shared" ref="AVS66" si="632">AVS60-AVS62</f>
        <v>0</v>
      </c>
      <c r="AVU66" s="960">
        <f t="shared" ref="AVU66" si="633">AVU60-AVU62</f>
        <v>0</v>
      </c>
      <c r="AVW66" s="960">
        <f t="shared" ref="AVW66" si="634">AVW60-AVW62</f>
        <v>0</v>
      </c>
      <c r="AVY66" s="960">
        <f t="shared" ref="AVY66" si="635">AVY60-AVY62</f>
        <v>0</v>
      </c>
      <c r="AWA66" s="960">
        <f t="shared" ref="AWA66" si="636">AWA60-AWA62</f>
        <v>0</v>
      </c>
      <c r="AWC66" s="960">
        <f t="shared" ref="AWC66" si="637">AWC60-AWC62</f>
        <v>0</v>
      </c>
      <c r="AWE66" s="960">
        <f t="shared" ref="AWE66" si="638">AWE60-AWE62</f>
        <v>0</v>
      </c>
      <c r="AWG66" s="960">
        <f t="shared" ref="AWG66" si="639">AWG60-AWG62</f>
        <v>0</v>
      </c>
      <c r="AWI66" s="960">
        <f t="shared" ref="AWI66" si="640">AWI60-AWI62</f>
        <v>0</v>
      </c>
      <c r="AWK66" s="960">
        <f t="shared" ref="AWK66" si="641">AWK60-AWK62</f>
        <v>0</v>
      </c>
      <c r="AWM66" s="960">
        <f t="shared" ref="AWM66" si="642">AWM60-AWM62</f>
        <v>0</v>
      </c>
      <c r="AWO66" s="960">
        <f t="shared" ref="AWO66" si="643">AWO60-AWO62</f>
        <v>0</v>
      </c>
      <c r="AWQ66" s="960">
        <f t="shared" ref="AWQ66" si="644">AWQ60-AWQ62</f>
        <v>0</v>
      </c>
      <c r="AWS66" s="960">
        <f t="shared" ref="AWS66" si="645">AWS60-AWS62</f>
        <v>0</v>
      </c>
      <c r="AWU66" s="960">
        <f t="shared" ref="AWU66" si="646">AWU60-AWU62</f>
        <v>0</v>
      </c>
      <c r="AWW66" s="960">
        <f t="shared" ref="AWW66" si="647">AWW60-AWW62</f>
        <v>0</v>
      </c>
      <c r="AWY66" s="960">
        <f t="shared" ref="AWY66" si="648">AWY60-AWY62</f>
        <v>0</v>
      </c>
      <c r="AXA66" s="960">
        <f t="shared" ref="AXA66" si="649">AXA60-AXA62</f>
        <v>0</v>
      </c>
      <c r="AXC66" s="960">
        <f t="shared" ref="AXC66" si="650">AXC60-AXC62</f>
        <v>0</v>
      </c>
      <c r="AXE66" s="960">
        <f t="shared" ref="AXE66" si="651">AXE60-AXE62</f>
        <v>0</v>
      </c>
      <c r="AXG66" s="960">
        <f t="shared" ref="AXG66" si="652">AXG60-AXG62</f>
        <v>0</v>
      </c>
      <c r="AXI66" s="960">
        <f t="shared" ref="AXI66" si="653">AXI60-AXI62</f>
        <v>0</v>
      </c>
      <c r="AXK66" s="960">
        <f t="shared" ref="AXK66" si="654">AXK60-AXK62</f>
        <v>0</v>
      </c>
      <c r="AXM66" s="960">
        <f t="shared" ref="AXM66" si="655">AXM60-AXM62</f>
        <v>0</v>
      </c>
      <c r="AXO66" s="960">
        <f t="shared" ref="AXO66" si="656">AXO60-AXO62</f>
        <v>0</v>
      </c>
      <c r="AXQ66" s="960">
        <f t="shared" ref="AXQ66" si="657">AXQ60-AXQ62</f>
        <v>0</v>
      </c>
      <c r="AXS66" s="960">
        <f t="shared" ref="AXS66" si="658">AXS60-AXS62</f>
        <v>0</v>
      </c>
      <c r="AXU66" s="960">
        <f t="shared" ref="AXU66" si="659">AXU60-AXU62</f>
        <v>0</v>
      </c>
      <c r="AXW66" s="960">
        <f t="shared" ref="AXW66" si="660">AXW60-AXW62</f>
        <v>0</v>
      </c>
      <c r="AXY66" s="960">
        <f t="shared" ref="AXY66" si="661">AXY60-AXY62</f>
        <v>0</v>
      </c>
      <c r="AYA66" s="960">
        <f t="shared" ref="AYA66" si="662">AYA60-AYA62</f>
        <v>0</v>
      </c>
      <c r="AYC66" s="960">
        <f t="shared" ref="AYC66" si="663">AYC60-AYC62</f>
        <v>0</v>
      </c>
      <c r="AYE66" s="960">
        <f t="shared" ref="AYE66" si="664">AYE60-AYE62</f>
        <v>0</v>
      </c>
      <c r="AYG66" s="960">
        <f t="shared" ref="AYG66" si="665">AYG60-AYG62</f>
        <v>0</v>
      </c>
      <c r="AYI66" s="960">
        <f t="shared" ref="AYI66" si="666">AYI60-AYI62</f>
        <v>0</v>
      </c>
      <c r="AYK66" s="960">
        <f t="shared" ref="AYK66" si="667">AYK60-AYK62</f>
        <v>0</v>
      </c>
      <c r="AYM66" s="960">
        <f t="shared" ref="AYM66" si="668">AYM60-AYM62</f>
        <v>0</v>
      </c>
      <c r="AYO66" s="960">
        <f t="shared" ref="AYO66" si="669">AYO60-AYO62</f>
        <v>0</v>
      </c>
      <c r="AYQ66" s="960">
        <f t="shared" ref="AYQ66" si="670">AYQ60-AYQ62</f>
        <v>0</v>
      </c>
      <c r="AYS66" s="960">
        <f t="shared" ref="AYS66" si="671">AYS60-AYS62</f>
        <v>0</v>
      </c>
      <c r="AYU66" s="960">
        <f t="shared" ref="AYU66" si="672">AYU60-AYU62</f>
        <v>0</v>
      </c>
      <c r="AYW66" s="960">
        <f t="shared" ref="AYW66" si="673">AYW60-AYW62</f>
        <v>0</v>
      </c>
      <c r="AYY66" s="960">
        <f t="shared" ref="AYY66" si="674">AYY60-AYY62</f>
        <v>0</v>
      </c>
      <c r="AZA66" s="960">
        <f t="shared" ref="AZA66" si="675">AZA60-AZA62</f>
        <v>0</v>
      </c>
      <c r="AZC66" s="960">
        <f t="shared" ref="AZC66" si="676">AZC60-AZC62</f>
        <v>0</v>
      </c>
      <c r="AZE66" s="960">
        <f t="shared" ref="AZE66" si="677">AZE60-AZE62</f>
        <v>0</v>
      </c>
      <c r="AZG66" s="960">
        <f t="shared" ref="AZG66" si="678">AZG60-AZG62</f>
        <v>0</v>
      </c>
      <c r="AZI66" s="960">
        <f t="shared" ref="AZI66" si="679">AZI60-AZI62</f>
        <v>0</v>
      </c>
      <c r="AZK66" s="960">
        <f t="shared" ref="AZK66" si="680">AZK60-AZK62</f>
        <v>0</v>
      </c>
      <c r="AZM66" s="960">
        <f t="shared" ref="AZM66" si="681">AZM60-AZM62</f>
        <v>0</v>
      </c>
      <c r="AZO66" s="960">
        <f t="shared" ref="AZO66" si="682">AZO60-AZO62</f>
        <v>0</v>
      </c>
      <c r="AZQ66" s="960">
        <f t="shared" ref="AZQ66" si="683">AZQ60-AZQ62</f>
        <v>0</v>
      </c>
      <c r="AZS66" s="960">
        <f t="shared" ref="AZS66" si="684">AZS60-AZS62</f>
        <v>0</v>
      </c>
      <c r="AZU66" s="960">
        <f t="shared" ref="AZU66" si="685">AZU60-AZU62</f>
        <v>0</v>
      </c>
      <c r="AZW66" s="960">
        <f t="shared" ref="AZW66" si="686">AZW60-AZW62</f>
        <v>0</v>
      </c>
      <c r="AZY66" s="960">
        <f t="shared" ref="AZY66" si="687">AZY60-AZY62</f>
        <v>0</v>
      </c>
      <c r="BAA66" s="960">
        <f t="shared" ref="BAA66" si="688">BAA60-BAA62</f>
        <v>0</v>
      </c>
      <c r="BAC66" s="960">
        <f t="shared" ref="BAC66" si="689">BAC60-BAC62</f>
        <v>0</v>
      </c>
      <c r="BAE66" s="960">
        <f t="shared" ref="BAE66" si="690">BAE60-BAE62</f>
        <v>0</v>
      </c>
      <c r="BAG66" s="960">
        <f t="shared" ref="BAG66" si="691">BAG60-BAG62</f>
        <v>0</v>
      </c>
      <c r="BAI66" s="960">
        <f t="shared" ref="BAI66" si="692">BAI60-BAI62</f>
        <v>0</v>
      </c>
      <c r="BAK66" s="960">
        <f t="shared" ref="BAK66" si="693">BAK60-BAK62</f>
        <v>0</v>
      </c>
      <c r="BAM66" s="960">
        <f t="shared" ref="BAM66" si="694">BAM60-BAM62</f>
        <v>0</v>
      </c>
      <c r="BAO66" s="960">
        <f t="shared" ref="BAO66" si="695">BAO60-BAO62</f>
        <v>0</v>
      </c>
      <c r="BAQ66" s="960">
        <f t="shared" ref="BAQ66" si="696">BAQ60-BAQ62</f>
        <v>0</v>
      </c>
      <c r="BAS66" s="960">
        <f t="shared" ref="BAS66" si="697">BAS60-BAS62</f>
        <v>0</v>
      </c>
      <c r="BAU66" s="960">
        <f t="shared" ref="BAU66" si="698">BAU60-BAU62</f>
        <v>0</v>
      </c>
      <c r="BAW66" s="960">
        <f t="shared" ref="BAW66" si="699">BAW60-BAW62</f>
        <v>0</v>
      </c>
      <c r="BAY66" s="960">
        <f t="shared" ref="BAY66" si="700">BAY60-BAY62</f>
        <v>0</v>
      </c>
      <c r="BBA66" s="960">
        <f t="shared" ref="BBA66" si="701">BBA60-BBA62</f>
        <v>0</v>
      </c>
      <c r="BBC66" s="960">
        <f t="shared" ref="BBC66" si="702">BBC60-BBC62</f>
        <v>0</v>
      </c>
      <c r="BBE66" s="960">
        <f t="shared" ref="BBE66" si="703">BBE60-BBE62</f>
        <v>0</v>
      </c>
      <c r="BBG66" s="960">
        <f t="shared" ref="BBG66" si="704">BBG60-BBG62</f>
        <v>0</v>
      </c>
      <c r="BBI66" s="960">
        <f t="shared" ref="BBI66" si="705">BBI60-BBI62</f>
        <v>0</v>
      </c>
      <c r="BBK66" s="960">
        <f t="shared" ref="BBK66" si="706">BBK60-BBK62</f>
        <v>0</v>
      </c>
      <c r="BBM66" s="960">
        <f t="shared" ref="BBM66" si="707">BBM60-BBM62</f>
        <v>0</v>
      </c>
      <c r="BBO66" s="960">
        <f t="shared" ref="BBO66" si="708">BBO60-BBO62</f>
        <v>0</v>
      </c>
      <c r="BBQ66" s="960">
        <f t="shared" ref="BBQ66" si="709">BBQ60-BBQ62</f>
        <v>0</v>
      </c>
      <c r="BBS66" s="960">
        <f t="shared" ref="BBS66" si="710">BBS60-BBS62</f>
        <v>0</v>
      </c>
      <c r="BBU66" s="960">
        <f t="shared" ref="BBU66" si="711">BBU60-BBU62</f>
        <v>0</v>
      </c>
      <c r="BBW66" s="960">
        <f t="shared" ref="BBW66" si="712">BBW60-BBW62</f>
        <v>0</v>
      </c>
      <c r="BBY66" s="960">
        <f t="shared" ref="BBY66" si="713">BBY60-BBY62</f>
        <v>0</v>
      </c>
      <c r="BCA66" s="960">
        <f t="shared" ref="BCA66" si="714">BCA60-BCA62</f>
        <v>0</v>
      </c>
      <c r="BCC66" s="960">
        <f t="shared" ref="BCC66" si="715">BCC60-BCC62</f>
        <v>0</v>
      </c>
      <c r="BCE66" s="960">
        <f t="shared" ref="BCE66" si="716">BCE60-BCE62</f>
        <v>0</v>
      </c>
      <c r="BCG66" s="960">
        <f t="shared" ref="BCG66" si="717">BCG60-BCG62</f>
        <v>0</v>
      </c>
      <c r="BCI66" s="960">
        <f t="shared" ref="BCI66" si="718">BCI60-BCI62</f>
        <v>0</v>
      </c>
      <c r="BCK66" s="960">
        <f t="shared" ref="BCK66" si="719">BCK60-BCK62</f>
        <v>0</v>
      </c>
      <c r="BCM66" s="960">
        <f t="shared" ref="BCM66" si="720">BCM60-BCM62</f>
        <v>0</v>
      </c>
      <c r="BCO66" s="960">
        <f t="shared" ref="BCO66" si="721">BCO60-BCO62</f>
        <v>0</v>
      </c>
      <c r="BCQ66" s="960">
        <f t="shared" ref="BCQ66" si="722">BCQ60-BCQ62</f>
        <v>0</v>
      </c>
      <c r="BCS66" s="960">
        <f t="shared" ref="BCS66" si="723">BCS60-BCS62</f>
        <v>0</v>
      </c>
      <c r="BCU66" s="960">
        <f t="shared" ref="BCU66" si="724">BCU60-BCU62</f>
        <v>0</v>
      </c>
      <c r="BCW66" s="960">
        <f t="shared" ref="BCW66" si="725">BCW60-BCW62</f>
        <v>0</v>
      </c>
      <c r="BCY66" s="960">
        <f t="shared" ref="BCY66" si="726">BCY60-BCY62</f>
        <v>0</v>
      </c>
      <c r="BDA66" s="960">
        <f t="shared" ref="BDA66" si="727">BDA60-BDA62</f>
        <v>0</v>
      </c>
      <c r="BDC66" s="960">
        <f t="shared" ref="BDC66" si="728">BDC60-BDC62</f>
        <v>0</v>
      </c>
      <c r="BDE66" s="960">
        <f t="shared" ref="BDE66" si="729">BDE60-BDE62</f>
        <v>0</v>
      </c>
      <c r="BDG66" s="960">
        <f t="shared" ref="BDG66" si="730">BDG60-BDG62</f>
        <v>0</v>
      </c>
      <c r="BDI66" s="960">
        <f t="shared" ref="BDI66" si="731">BDI60-BDI62</f>
        <v>0</v>
      </c>
      <c r="BDK66" s="960">
        <f t="shared" ref="BDK66" si="732">BDK60-BDK62</f>
        <v>0</v>
      </c>
      <c r="BDM66" s="960">
        <f t="shared" ref="BDM66" si="733">BDM60-BDM62</f>
        <v>0</v>
      </c>
      <c r="BDO66" s="960">
        <f t="shared" ref="BDO66" si="734">BDO60-BDO62</f>
        <v>0</v>
      </c>
      <c r="BDQ66" s="960">
        <f t="shared" ref="BDQ66" si="735">BDQ60-BDQ62</f>
        <v>0</v>
      </c>
      <c r="BDS66" s="960">
        <f t="shared" ref="BDS66" si="736">BDS60-BDS62</f>
        <v>0</v>
      </c>
      <c r="BDU66" s="960">
        <f t="shared" ref="BDU66" si="737">BDU60-BDU62</f>
        <v>0</v>
      </c>
      <c r="BDW66" s="960">
        <f t="shared" ref="BDW66" si="738">BDW60-BDW62</f>
        <v>0</v>
      </c>
      <c r="BDY66" s="960">
        <f t="shared" ref="BDY66" si="739">BDY60-BDY62</f>
        <v>0</v>
      </c>
      <c r="BEA66" s="960">
        <f t="shared" ref="BEA66" si="740">BEA60-BEA62</f>
        <v>0</v>
      </c>
      <c r="BEC66" s="960">
        <f t="shared" ref="BEC66" si="741">BEC60-BEC62</f>
        <v>0</v>
      </c>
      <c r="BEE66" s="960">
        <f t="shared" ref="BEE66" si="742">BEE60-BEE62</f>
        <v>0</v>
      </c>
      <c r="BEG66" s="960">
        <f t="shared" ref="BEG66" si="743">BEG60-BEG62</f>
        <v>0</v>
      </c>
      <c r="BEI66" s="960">
        <f t="shared" ref="BEI66" si="744">BEI60-BEI62</f>
        <v>0</v>
      </c>
      <c r="BEK66" s="960">
        <f t="shared" ref="BEK66" si="745">BEK60-BEK62</f>
        <v>0</v>
      </c>
      <c r="BEM66" s="960">
        <f t="shared" ref="BEM66" si="746">BEM60-BEM62</f>
        <v>0</v>
      </c>
      <c r="BEO66" s="960">
        <f t="shared" ref="BEO66" si="747">BEO60-BEO62</f>
        <v>0</v>
      </c>
      <c r="BEQ66" s="960">
        <f t="shared" ref="BEQ66" si="748">BEQ60-BEQ62</f>
        <v>0</v>
      </c>
      <c r="BES66" s="960">
        <f t="shared" ref="BES66" si="749">BES60-BES62</f>
        <v>0</v>
      </c>
      <c r="BEU66" s="960">
        <f t="shared" ref="BEU66" si="750">BEU60-BEU62</f>
        <v>0</v>
      </c>
      <c r="BEW66" s="960">
        <f t="shared" ref="BEW66" si="751">BEW60-BEW62</f>
        <v>0</v>
      </c>
      <c r="BEY66" s="960">
        <f t="shared" ref="BEY66" si="752">BEY60-BEY62</f>
        <v>0</v>
      </c>
      <c r="BFA66" s="960">
        <f t="shared" ref="BFA66" si="753">BFA60-BFA62</f>
        <v>0</v>
      </c>
      <c r="BFC66" s="960">
        <f t="shared" ref="BFC66" si="754">BFC60-BFC62</f>
        <v>0</v>
      </c>
      <c r="BFE66" s="960">
        <f t="shared" ref="BFE66" si="755">BFE60-BFE62</f>
        <v>0</v>
      </c>
      <c r="BFG66" s="960">
        <f t="shared" ref="BFG66" si="756">BFG60-BFG62</f>
        <v>0</v>
      </c>
      <c r="BFI66" s="960">
        <f t="shared" ref="BFI66" si="757">BFI60-BFI62</f>
        <v>0</v>
      </c>
      <c r="BFK66" s="960">
        <f t="shared" ref="BFK66" si="758">BFK60-BFK62</f>
        <v>0</v>
      </c>
      <c r="BFM66" s="960">
        <f t="shared" ref="BFM66" si="759">BFM60-BFM62</f>
        <v>0</v>
      </c>
      <c r="BFO66" s="960">
        <f t="shared" ref="BFO66" si="760">BFO60-BFO62</f>
        <v>0</v>
      </c>
      <c r="BFQ66" s="960">
        <f t="shared" ref="BFQ66" si="761">BFQ60-BFQ62</f>
        <v>0</v>
      </c>
      <c r="BFS66" s="960">
        <f t="shared" ref="BFS66" si="762">BFS60-BFS62</f>
        <v>0</v>
      </c>
      <c r="BFU66" s="960">
        <f t="shared" ref="BFU66" si="763">BFU60-BFU62</f>
        <v>0</v>
      </c>
      <c r="BFW66" s="960">
        <f t="shared" ref="BFW66" si="764">BFW60-BFW62</f>
        <v>0</v>
      </c>
      <c r="BFY66" s="960">
        <f t="shared" ref="BFY66" si="765">BFY60-BFY62</f>
        <v>0</v>
      </c>
      <c r="BGA66" s="960">
        <f t="shared" ref="BGA66" si="766">BGA60-BGA62</f>
        <v>0</v>
      </c>
      <c r="BGC66" s="960">
        <f t="shared" ref="BGC66" si="767">BGC60-BGC62</f>
        <v>0</v>
      </c>
      <c r="BGE66" s="960">
        <f t="shared" ref="BGE66" si="768">BGE60-BGE62</f>
        <v>0</v>
      </c>
      <c r="BGG66" s="960">
        <f t="shared" ref="BGG66" si="769">BGG60-BGG62</f>
        <v>0</v>
      </c>
      <c r="BGI66" s="960">
        <f t="shared" ref="BGI66" si="770">BGI60-BGI62</f>
        <v>0</v>
      </c>
      <c r="BGK66" s="960">
        <f t="shared" ref="BGK66" si="771">BGK60-BGK62</f>
        <v>0</v>
      </c>
      <c r="BGM66" s="960">
        <f t="shared" ref="BGM66" si="772">BGM60-BGM62</f>
        <v>0</v>
      </c>
      <c r="BGO66" s="960">
        <f t="shared" ref="BGO66" si="773">BGO60-BGO62</f>
        <v>0</v>
      </c>
      <c r="BGQ66" s="960">
        <f t="shared" ref="BGQ66" si="774">BGQ60-BGQ62</f>
        <v>0</v>
      </c>
      <c r="BGS66" s="960">
        <f t="shared" ref="BGS66" si="775">BGS60-BGS62</f>
        <v>0</v>
      </c>
      <c r="BGU66" s="960">
        <f t="shared" ref="BGU66" si="776">BGU60-BGU62</f>
        <v>0</v>
      </c>
      <c r="BGW66" s="960">
        <f t="shared" ref="BGW66" si="777">BGW60-BGW62</f>
        <v>0</v>
      </c>
      <c r="BGY66" s="960">
        <f t="shared" ref="BGY66" si="778">BGY60-BGY62</f>
        <v>0</v>
      </c>
      <c r="BHA66" s="960">
        <f t="shared" ref="BHA66" si="779">BHA60-BHA62</f>
        <v>0</v>
      </c>
      <c r="BHC66" s="960">
        <f t="shared" ref="BHC66" si="780">BHC60-BHC62</f>
        <v>0</v>
      </c>
      <c r="BHE66" s="960">
        <f t="shared" ref="BHE66" si="781">BHE60-BHE62</f>
        <v>0</v>
      </c>
      <c r="BHG66" s="960">
        <f t="shared" ref="BHG66" si="782">BHG60-BHG62</f>
        <v>0</v>
      </c>
      <c r="BHI66" s="960">
        <f t="shared" ref="BHI66" si="783">BHI60-BHI62</f>
        <v>0</v>
      </c>
      <c r="BHK66" s="960">
        <f t="shared" ref="BHK66" si="784">BHK60-BHK62</f>
        <v>0</v>
      </c>
      <c r="BHM66" s="960">
        <f t="shared" ref="BHM66" si="785">BHM60-BHM62</f>
        <v>0</v>
      </c>
      <c r="BHO66" s="960">
        <f t="shared" ref="BHO66" si="786">BHO60-BHO62</f>
        <v>0</v>
      </c>
      <c r="BHQ66" s="960">
        <f t="shared" ref="BHQ66" si="787">BHQ60-BHQ62</f>
        <v>0</v>
      </c>
      <c r="BHS66" s="960">
        <f t="shared" ref="BHS66" si="788">BHS60-BHS62</f>
        <v>0</v>
      </c>
      <c r="BHU66" s="960">
        <f t="shared" ref="BHU66" si="789">BHU60-BHU62</f>
        <v>0</v>
      </c>
      <c r="BHW66" s="960">
        <f t="shared" ref="BHW66" si="790">BHW60-BHW62</f>
        <v>0</v>
      </c>
      <c r="BHY66" s="960">
        <f t="shared" ref="BHY66" si="791">BHY60-BHY62</f>
        <v>0</v>
      </c>
      <c r="BIA66" s="960">
        <f t="shared" ref="BIA66" si="792">BIA60-BIA62</f>
        <v>0</v>
      </c>
      <c r="BIC66" s="960">
        <f t="shared" ref="BIC66" si="793">BIC60-BIC62</f>
        <v>0</v>
      </c>
      <c r="BIE66" s="960">
        <f t="shared" ref="BIE66" si="794">BIE60-BIE62</f>
        <v>0</v>
      </c>
      <c r="BIG66" s="960">
        <f t="shared" ref="BIG66" si="795">BIG60-BIG62</f>
        <v>0</v>
      </c>
      <c r="BII66" s="960">
        <f t="shared" ref="BII66" si="796">BII60-BII62</f>
        <v>0</v>
      </c>
      <c r="BIK66" s="960">
        <f t="shared" ref="BIK66" si="797">BIK60-BIK62</f>
        <v>0</v>
      </c>
      <c r="BIM66" s="960">
        <f t="shared" ref="BIM66" si="798">BIM60-BIM62</f>
        <v>0</v>
      </c>
      <c r="BIO66" s="960">
        <f t="shared" ref="BIO66" si="799">BIO60-BIO62</f>
        <v>0</v>
      </c>
      <c r="BIQ66" s="960">
        <f t="shared" ref="BIQ66" si="800">BIQ60-BIQ62</f>
        <v>0</v>
      </c>
      <c r="BIS66" s="960">
        <f t="shared" ref="BIS66" si="801">BIS60-BIS62</f>
        <v>0</v>
      </c>
      <c r="BIU66" s="960">
        <f t="shared" ref="BIU66" si="802">BIU60-BIU62</f>
        <v>0</v>
      </c>
      <c r="BIW66" s="960">
        <f t="shared" ref="BIW66" si="803">BIW60-BIW62</f>
        <v>0</v>
      </c>
      <c r="BIY66" s="960">
        <f t="shared" ref="BIY66" si="804">BIY60-BIY62</f>
        <v>0</v>
      </c>
      <c r="BJA66" s="960">
        <f t="shared" ref="BJA66" si="805">BJA60-BJA62</f>
        <v>0</v>
      </c>
      <c r="BJC66" s="960">
        <f t="shared" ref="BJC66" si="806">BJC60-BJC62</f>
        <v>0</v>
      </c>
      <c r="BJE66" s="960">
        <f t="shared" ref="BJE66" si="807">BJE60-BJE62</f>
        <v>0</v>
      </c>
      <c r="BJG66" s="960">
        <f t="shared" ref="BJG66" si="808">BJG60-BJG62</f>
        <v>0</v>
      </c>
      <c r="BJI66" s="960">
        <f t="shared" ref="BJI66" si="809">BJI60-BJI62</f>
        <v>0</v>
      </c>
      <c r="BJK66" s="960">
        <f t="shared" ref="BJK66" si="810">BJK60-BJK62</f>
        <v>0</v>
      </c>
      <c r="BJM66" s="960">
        <f t="shared" ref="BJM66" si="811">BJM60-BJM62</f>
        <v>0</v>
      </c>
      <c r="BJO66" s="960">
        <f t="shared" ref="BJO66" si="812">BJO60-BJO62</f>
        <v>0</v>
      </c>
      <c r="BJQ66" s="960">
        <f t="shared" ref="BJQ66" si="813">BJQ60-BJQ62</f>
        <v>0</v>
      </c>
      <c r="BJS66" s="960">
        <f t="shared" ref="BJS66" si="814">BJS60-BJS62</f>
        <v>0</v>
      </c>
      <c r="BJU66" s="960">
        <f t="shared" ref="BJU66" si="815">BJU60-BJU62</f>
        <v>0</v>
      </c>
      <c r="BJW66" s="960">
        <f t="shared" ref="BJW66" si="816">BJW60-BJW62</f>
        <v>0</v>
      </c>
      <c r="BJY66" s="960">
        <f t="shared" ref="BJY66" si="817">BJY60-BJY62</f>
        <v>0</v>
      </c>
      <c r="BKA66" s="960">
        <f t="shared" ref="BKA66" si="818">BKA60-BKA62</f>
        <v>0</v>
      </c>
      <c r="BKC66" s="960">
        <f t="shared" ref="BKC66" si="819">BKC60-BKC62</f>
        <v>0</v>
      </c>
      <c r="BKE66" s="960">
        <f t="shared" ref="BKE66" si="820">BKE60-BKE62</f>
        <v>0</v>
      </c>
      <c r="BKG66" s="960">
        <f t="shared" ref="BKG66" si="821">BKG60-BKG62</f>
        <v>0</v>
      </c>
      <c r="BKI66" s="960">
        <f t="shared" ref="BKI66" si="822">BKI60-BKI62</f>
        <v>0</v>
      </c>
      <c r="BKK66" s="960">
        <f t="shared" ref="BKK66" si="823">BKK60-BKK62</f>
        <v>0</v>
      </c>
      <c r="BKM66" s="960">
        <f t="shared" ref="BKM66" si="824">BKM60-BKM62</f>
        <v>0</v>
      </c>
      <c r="BKO66" s="960">
        <f t="shared" ref="BKO66" si="825">BKO60-BKO62</f>
        <v>0</v>
      </c>
      <c r="BKQ66" s="960">
        <f t="shared" ref="BKQ66" si="826">BKQ60-BKQ62</f>
        <v>0</v>
      </c>
      <c r="BKS66" s="960">
        <f t="shared" ref="BKS66" si="827">BKS60-BKS62</f>
        <v>0</v>
      </c>
      <c r="BKU66" s="960">
        <f t="shared" ref="BKU66" si="828">BKU60-BKU62</f>
        <v>0</v>
      </c>
      <c r="BKW66" s="960">
        <f t="shared" ref="BKW66" si="829">BKW60-BKW62</f>
        <v>0</v>
      </c>
      <c r="BKY66" s="960">
        <f t="shared" ref="BKY66" si="830">BKY60-BKY62</f>
        <v>0</v>
      </c>
      <c r="BLA66" s="960">
        <f t="shared" ref="BLA66" si="831">BLA60-BLA62</f>
        <v>0</v>
      </c>
      <c r="BLC66" s="960">
        <f t="shared" ref="BLC66" si="832">BLC60-BLC62</f>
        <v>0</v>
      </c>
      <c r="BLE66" s="960">
        <f t="shared" ref="BLE66" si="833">BLE60-BLE62</f>
        <v>0</v>
      </c>
      <c r="BLG66" s="960">
        <f t="shared" ref="BLG66" si="834">BLG60-BLG62</f>
        <v>0</v>
      </c>
      <c r="BLI66" s="960">
        <f t="shared" ref="BLI66" si="835">BLI60-BLI62</f>
        <v>0</v>
      </c>
      <c r="BLK66" s="960">
        <f t="shared" ref="BLK66" si="836">BLK60-BLK62</f>
        <v>0</v>
      </c>
      <c r="BLM66" s="960">
        <f t="shared" ref="BLM66" si="837">BLM60-BLM62</f>
        <v>0</v>
      </c>
      <c r="BLO66" s="960">
        <f t="shared" ref="BLO66" si="838">BLO60-BLO62</f>
        <v>0</v>
      </c>
      <c r="BLQ66" s="960">
        <f t="shared" ref="BLQ66" si="839">BLQ60-BLQ62</f>
        <v>0</v>
      </c>
      <c r="BLS66" s="960">
        <f t="shared" ref="BLS66" si="840">BLS60-BLS62</f>
        <v>0</v>
      </c>
      <c r="BLU66" s="960">
        <f t="shared" ref="BLU66" si="841">BLU60-BLU62</f>
        <v>0</v>
      </c>
      <c r="BLW66" s="960">
        <f t="shared" ref="BLW66" si="842">BLW60-BLW62</f>
        <v>0</v>
      </c>
      <c r="BLY66" s="960">
        <f t="shared" ref="BLY66" si="843">BLY60-BLY62</f>
        <v>0</v>
      </c>
      <c r="BMA66" s="960">
        <f t="shared" ref="BMA66" si="844">BMA60-BMA62</f>
        <v>0</v>
      </c>
      <c r="BMC66" s="960">
        <f t="shared" ref="BMC66" si="845">BMC60-BMC62</f>
        <v>0</v>
      </c>
      <c r="BME66" s="960">
        <f t="shared" ref="BME66" si="846">BME60-BME62</f>
        <v>0</v>
      </c>
      <c r="BMG66" s="960">
        <f t="shared" ref="BMG66" si="847">BMG60-BMG62</f>
        <v>0</v>
      </c>
      <c r="BMI66" s="960">
        <f t="shared" ref="BMI66" si="848">BMI60-BMI62</f>
        <v>0</v>
      </c>
      <c r="BMK66" s="960">
        <f t="shared" ref="BMK66" si="849">BMK60-BMK62</f>
        <v>0</v>
      </c>
      <c r="BMM66" s="960">
        <f t="shared" ref="BMM66" si="850">BMM60-BMM62</f>
        <v>0</v>
      </c>
      <c r="BMO66" s="960">
        <f t="shared" ref="BMO66" si="851">BMO60-BMO62</f>
        <v>0</v>
      </c>
      <c r="BMQ66" s="960">
        <f t="shared" ref="BMQ66" si="852">BMQ60-BMQ62</f>
        <v>0</v>
      </c>
      <c r="BMS66" s="960">
        <f t="shared" ref="BMS66" si="853">BMS60-BMS62</f>
        <v>0</v>
      </c>
      <c r="BMU66" s="960">
        <f t="shared" ref="BMU66" si="854">BMU60-BMU62</f>
        <v>0</v>
      </c>
      <c r="BMW66" s="960">
        <f t="shared" ref="BMW66" si="855">BMW60-BMW62</f>
        <v>0</v>
      </c>
      <c r="BMY66" s="960">
        <f t="shared" ref="BMY66" si="856">BMY60-BMY62</f>
        <v>0</v>
      </c>
      <c r="BNA66" s="960">
        <f t="shared" ref="BNA66" si="857">BNA60-BNA62</f>
        <v>0</v>
      </c>
      <c r="BNC66" s="960">
        <f t="shared" ref="BNC66" si="858">BNC60-BNC62</f>
        <v>0</v>
      </c>
      <c r="BNE66" s="960">
        <f t="shared" ref="BNE66" si="859">BNE60-BNE62</f>
        <v>0</v>
      </c>
      <c r="BNG66" s="960">
        <f t="shared" ref="BNG66" si="860">BNG60-BNG62</f>
        <v>0</v>
      </c>
      <c r="BNI66" s="960">
        <f t="shared" ref="BNI66" si="861">BNI60-BNI62</f>
        <v>0</v>
      </c>
      <c r="BNK66" s="960">
        <f t="shared" ref="BNK66" si="862">BNK60-BNK62</f>
        <v>0</v>
      </c>
      <c r="BNM66" s="960">
        <f t="shared" ref="BNM66" si="863">BNM60-BNM62</f>
        <v>0</v>
      </c>
      <c r="BNO66" s="960">
        <f t="shared" ref="BNO66" si="864">BNO60-BNO62</f>
        <v>0</v>
      </c>
      <c r="BNQ66" s="960">
        <f t="shared" ref="BNQ66" si="865">BNQ60-BNQ62</f>
        <v>0</v>
      </c>
      <c r="BNS66" s="960">
        <f t="shared" ref="BNS66" si="866">BNS60-BNS62</f>
        <v>0</v>
      </c>
      <c r="BNU66" s="960">
        <f t="shared" ref="BNU66" si="867">BNU60-BNU62</f>
        <v>0</v>
      </c>
      <c r="BNW66" s="960">
        <f t="shared" ref="BNW66" si="868">BNW60-BNW62</f>
        <v>0</v>
      </c>
      <c r="BNY66" s="960">
        <f t="shared" ref="BNY66" si="869">BNY60-BNY62</f>
        <v>0</v>
      </c>
      <c r="BOA66" s="960">
        <f t="shared" ref="BOA66" si="870">BOA60-BOA62</f>
        <v>0</v>
      </c>
      <c r="BOC66" s="960">
        <f t="shared" ref="BOC66" si="871">BOC60-BOC62</f>
        <v>0</v>
      </c>
      <c r="BOE66" s="960">
        <f t="shared" ref="BOE66" si="872">BOE60-BOE62</f>
        <v>0</v>
      </c>
      <c r="BOG66" s="960">
        <f t="shared" ref="BOG66" si="873">BOG60-BOG62</f>
        <v>0</v>
      </c>
      <c r="BOI66" s="960">
        <f t="shared" ref="BOI66" si="874">BOI60-BOI62</f>
        <v>0</v>
      </c>
      <c r="BOK66" s="960">
        <f t="shared" ref="BOK66" si="875">BOK60-BOK62</f>
        <v>0</v>
      </c>
      <c r="BOM66" s="960">
        <f t="shared" ref="BOM66" si="876">BOM60-BOM62</f>
        <v>0</v>
      </c>
      <c r="BOO66" s="960">
        <f t="shared" ref="BOO66" si="877">BOO60-BOO62</f>
        <v>0</v>
      </c>
      <c r="BOQ66" s="960">
        <f t="shared" ref="BOQ66" si="878">BOQ60-BOQ62</f>
        <v>0</v>
      </c>
      <c r="BOS66" s="960">
        <f t="shared" ref="BOS66" si="879">BOS60-BOS62</f>
        <v>0</v>
      </c>
      <c r="BOU66" s="960">
        <f t="shared" ref="BOU66" si="880">BOU60-BOU62</f>
        <v>0</v>
      </c>
      <c r="BOW66" s="960">
        <f t="shared" ref="BOW66" si="881">BOW60-BOW62</f>
        <v>0</v>
      </c>
      <c r="BOY66" s="960">
        <f t="shared" ref="BOY66" si="882">BOY60-BOY62</f>
        <v>0</v>
      </c>
      <c r="BPA66" s="960">
        <f t="shared" ref="BPA66" si="883">BPA60-BPA62</f>
        <v>0</v>
      </c>
      <c r="BPC66" s="960">
        <f t="shared" ref="BPC66" si="884">BPC60-BPC62</f>
        <v>0</v>
      </c>
      <c r="BPE66" s="960">
        <f t="shared" ref="BPE66" si="885">BPE60-BPE62</f>
        <v>0</v>
      </c>
      <c r="BPG66" s="960">
        <f t="shared" ref="BPG66" si="886">BPG60-BPG62</f>
        <v>0</v>
      </c>
      <c r="BPI66" s="960">
        <f t="shared" ref="BPI66" si="887">BPI60-BPI62</f>
        <v>0</v>
      </c>
      <c r="BPK66" s="960">
        <f t="shared" ref="BPK66" si="888">BPK60-BPK62</f>
        <v>0</v>
      </c>
      <c r="BPM66" s="960">
        <f t="shared" ref="BPM66" si="889">BPM60-BPM62</f>
        <v>0</v>
      </c>
      <c r="BPO66" s="960">
        <f t="shared" ref="BPO66" si="890">BPO60-BPO62</f>
        <v>0</v>
      </c>
      <c r="BPQ66" s="960">
        <f t="shared" ref="BPQ66" si="891">BPQ60-BPQ62</f>
        <v>0</v>
      </c>
      <c r="BPS66" s="960">
        <f t="shared" ref="BPS66" si="892">BPS60-BPS62</f>
        <v>0</v>
      </c>
      <c r="BPU66" s="960">
        <f t="shared" ref="BPU66" si="893">BPU60-BPU62</f>
        <v>0</v>
      </c>
      <c r="BPW66" s="960">
        <f t="shared" ref="BPW66" si="894">BPW60-BPW62</f>
        <v>0</v>
      </c>
      <c r="BPY66" s="960">
        <f t="shared" ref="BPY66" si="895">BPY60-BPY62</f>
        <v>0</v>
      </c>
      <c r="BQA66" s="960">
        <f t="shared" ref="BQA66" si="896">BQA60-BQA62</f>
        <v>0</v>
      </c>
      <c r="BQC66" s="960">
        <f t="shared" ref="BQC66" si="897">BQC60-BQC62</f>
        <v>0</v>
      </c>
      <c r="BQE66" s="960">
        <f t="shared" ref="BQE66" si="898">BQE60-BQE62</f>
        <v>0</v>
      </c>
      <c r="BQG66" s="960">
        <f t="shared" ref="BQG66" si="899">BQG60-BQG62</f>
        <v>0</v>
      </c>
      <c r="BQI66" s="960">
        <f t="shared" ref="BQI66" si="900">BQI60-BQI62</f>
        <v>0</v>
      </c>
      <c r="BQK66" s="960">
        <f t="shared" ref="BQK66" si="901">BQK60-BQK62</f>
        <v>0</v>
      </c>
      <c r="BQM66" s="960">
        <f t="shared" ref="BQM66" si="902">BQM60-BQM62</f>
        <v>0</v>
      </c>
      <c r="BQO66" s="960">
        <f t="shared" ref="BQO66" si="903">BQO60-BQO62</f>
        <v>0</v>
      </c>
      <c r="BQQ66" s="960">
        <f t="shared" ref="BQQ66" si="904">BQQ60-BQQ62</f>
        <v>0</v>
      </c>
      <c r="BQS66" s="960">
        <f t="shared" ref="BQS66" si="905">BQS60-BQS62</f>
        <v>0</v>
      </c>
      <c r="BQU66" s="960">
        <f t="shared" ref="BQU66" si="906">BQU60-BQU62</f>
        <v>0</v>
      </c>
      <c r="BQW66" s="960">
        <f t="shared" ref="BQW66" si="907">BQW60-BQW62</f>
        <v>0</v>
      </c>
      <c r="BQY66" s="960">
        <f t="shared" ref="BQY66" si="908">BQY60-BQY62</f>
        <v>0</v>
      </c>
      <c r="BRA66" s="960">
        <f t="shared" ref="BRA66" si="909">BRA60-BRA62</f>
        <v>0</v>
      </c>
      <c r="BRC66" s="960">
        <f t="shared" ref="BRC66" si="910">BRC60-BRC62</f>
        <v>0</v>
      </c>
      <c r="BRE66" s="960">
        <f t="shared" ref="BRE66" si="911">BRE60-BRE62</f>
        <v>0</v>
      </c>
      <c r="BRG66" s="960">
        <f t="shared" ref="BRG66" si="912">BRG60-BRG62</f>
        <v>0</v>
      </c>
      <c r="BRI66" s="960">
        <f t="shared" ref="BRI66" si="913">BRI60-BRI62</f>
        <v>0</v>
      </c>
      <c r="BRK66" s="960">
        <f t="shared" ref="BRK66" si="914">BRK60-BRK62</f>
        <v>0</v>
      </c>
      <c r="BRM66" s="960">
        <f t="shared" ref="BRM66" si="915">BRM60-BRM62</f>
        <v>0</v>
      </c>
      <c r="BRO66" s="960">
        <f t="shared" ref="BRO66" si="916">BRO60-BRO62</f>
        <v>0</v>
      </c>
      <c r="BRQ66" s="960">
        <f t="shared" ref="BRQ66" si="917">BRQ60-BRQ62</f>
        <v>0</v>
      </c>
      <c r="BRS66" s="960">
        <f t="shared" ref="BRS66" si="918">BRS60-BRS62</f>
        <v>0</v>
      </c>
      <c r="BRU66" s="960">
        <f t="shared" ref="BRU66" si="919">BRU60-BRU62</f>
        <v>0</v>
      </c>
      <c r="BRW66" s="960">
        <f t="shared" ref="BRW66" si="920">BRW60-BRW62</f>
        <v>0</v>
      </c>
      <c r="BRY66" s="960">
        <f t="shared" ref="BRY66" si="921">BRY60-BRY62</f>
        <v>0</v>
      </c>
      <c r="BSA66" s="960">
        <f t="shared" ref="BSA66" si="922">BSA60-BSA62</f>
        <v>0</v>
      </c>
      <c r="BSC66" s="960">
        <f t="shared" ref="BSC66" si="923">BSC60-BSC62</f>
        <v>0</v>
      </c>
      <c r="BSE66" s="960">
        <f t="shared" ref="BSE66" si="924">BSE60-BSE62</f>
        <v>0</v>
      </c>
      <c r="BSG66" s="960">
        <f t="shared" ref="BSG66" si="925">BSG60-BSG62</f>
        <v>0</v>
      </c>
      <c r="BSI66" s="960">
        <f t="shared" ref="BSI66" si="926">BSI60-BSI62</f>
        <v>0</v>
      </c>
      <c r="BSK66" s="960">
        <f t="shared" ref="BSK66" si="927">BSK60-BSK62</f>
        <v>0</v>
      </c>
      <c r="BSM66" s="960">
        <f t="shared" ref="BSM66" si="928">BSM60-BSM62</f>
        <v>0</v>
      </c>
      <c r="BSO66" s="960">
        <f t="shared" ref="BSO66" si="929">BSO60-BSO62</f>
        <v>0</v>
      </c>
      <c r="BSQ66" s="960">
        <f t="shared" ref="BSQ66" si="930">BSQ60-BSQ62</f>
        <v>0</v>
      </c>
      <c r="BSS66" s="960">
        <f t="shared" ref="BSS66" si="931">BSS60-BSS62</f>
        <v>0</v>
      </c>
      <c r="BSU66" s="960">
        <f t="shared" ref="BSU66" si="932">BSU60-BSU62</f>
        <v>0</v>
      </c>
      <c r="BSW66" s="960">
        <f t="shared" ref="BSW66" si="933">BSW60-BSW62</f>
        <v>0</v>
      </c>
      <c r="BSY66" s="960">
        <f t="shared" ref="BSY66" si="934">BSY60-BSY62</f>
        <v>0</v>
      </c>
      <c r="BTA66" s="960">
        <f t="shared" ref="BTA66" si="935">BTA60-BTA62</f>
        <v>0</v>
      </c>
      <c r="BTC66" s="960">
        <f t="shared" ref="BTC66" si="936">BTC60-BTC62</f>
        <v>0</v>
      </c>
      <c r="BTE66" s="960">
        <f t="shared" ref="BTE66" si="937">BTE60-BTE62</f>
        <v>0</v>
      </c>
      <c r="BTG66" s="960">
        <f t="shared" ref="BTG66" si="938">BTG60-BTG62</f>
        <v>0</v>
      </c>
      <c r="BTI66" s="960">
        <f t="shared" ref="BTI66" si="939">BTI60-BTI62</f>
        <v>0</v>
      </c>
      <c r="BTK66" s="960">
        <f t="shared" ref="BTK66" si="940">BTK60-BTK62</f>
        <v>0</v>
      </c>
      <c r="BTM66" s="960">
        <f t="shared" ref="BTM66" si="941">BTM60-BTM62</f>
        <v>0</v>
      </c>
      <c r="BTO66" s="960">
        <f t="shared" ref="BTO66" si="942">BTO60-BTO62</f>
        <v>0</v>
      </c>
      <c r="BTQ66" s="960">
        <f t="shared" ref="BTQ66" si="943">BTQ60-BTQ62</f>
        <v>0</v>
      </c>
      <c r="BTS66" s="960">
        <f t="shared" ref="BTS66" si="944">BTS60-BTS62</f>
        <v>0</v>
      </c>
      <c r="BTU66" s="960">
        <f t="shared" ref="BTU66" si="945">BTU60-BTU62</f>
        <v>0</v>
      </c>
      <c r="BTW66" s="960">
        <f t="shared" ref="BTW66" si="946">BTW60-BTW62</f>
        <v>0</v>
      </c>
      <c r="BTY66" s="960">
        <f t="shared" ref="BTY66" si="947">BTY60-BTY62</f>
        <v>0</v>
      </c>
      <c r="BUA66" s="960">
        <f t="shared" ref="BUA66" si="948">BUA60-BUA62</f>
        <v>0</v>
      </c>
      <c r="BUC66" s="960">
        <f t="shared" ref="BUC66" si="949">BUC60-BUC62</f>
        <v>0</v>
      </c>
      <c r="BUE66" s="960">
        <f t="shared" ref="BUE66" si="950">BUE60-BUE62</f>
        <v>0</v>
      </c>
      <c r="BUG66" s="960">
        <f t="shared" ref="BUG66" si="951">BUG60-BUG62</f>
        <v>0</v>
      </c>
      <c r="BUI66" s="960">
        <f t="shared" ref="BUI66" si="952">BUI60-BUI62</f>
        <v>0</v>
      </c>
      <c r="BUK66" s="960">
        <f t="shared" ref="BUK66" si="953">BUK60-BUK62</f>
        <v>0</v>
      </c>
      <c r="BUM66" s="960">
        <f t="shared" ref="BUM66" si="954">BUM60-BUM62</f>
        <v>0</v>
      </c>
      <c r="BUO66" s="960">
        <f t="shared" ref="BUO66" si="955">BUO60-BUO62</f>
        <v>0</v>
      </c>
      <c r="BUQ66" s="960">
        <f t="shared" ref="BUQ66" si="956">BUQ60-BUQ62</f>
        <v>0</v>
      </c>
      <c r="BUS66" s="960">
        <f t="shared" ref="BUS66" si="957">BUS60-BUS62</f>
        <v>0</v>
      </c>
      <c r="BUU66" s="960">
        <f t="shared" ref="BUU66" si="958">BUU60-BUU62</f>
        <v>0</v>
      </c>
      <c r="BUW66" s="960">
        <f t="shared" ref="BUW66" si="959">BUW60-BUW62</f>
        <v>0</v>
      </c>
      <c r="BUY66" s="960">
        <f t="shared" ref="BUY66" si="960">BUY60-BUY62</f>
        <v>0</v>
      </c>
      <c r="BVA66" s="960">
        <f t="shared" ref="BVA66" si="961">BVA60-BVA62</f>
        <v>0</v>
      </c>
      <c r="BVC66" s="960">
        <f t="shared" ref="BVC66" si="962">BVC60-BVC62</f>
        <v>0</v>
      </c>
      <c r="BVE66" s="960">
        <f t="shared" ref="BVE66" si="963">BVE60-BVE62</f>
        <v>0</v>
      </c>
      <c r="BVG66" s="960">
        <f t="shared" ref="BVG66" si="964">BVG60-BVG62</f>
        <v>0</v>
      </c>
      <c r="BVI66" s="960">
        <f t="shared" ref="BVI66" si="965">BVI60-BVI62</f>
        <v>0</v>
      </c>
      <c r="BVK66" s="960">
        <f t="shared" ref="BVK66" si="966">BVK60-BVK62</f>
        <v>0</v>
      </c>
      <c r="BVM66" s="960">
        <f t="shared" ref="BVM66" si="967">BVM60-BVM62</f>
        <v>0</v>
      </c>
      <c r="BVO66" s="960">
        <f t="shared" ref="BVO66" si="968">BVO60-BVO62</f>
        <v>0</v>
      </c>
      <c r="BVQ66" s="960">
        <f t="shared" ref="BVQ66" si="969">BVQ60-BVQ62</f>
        <v>0</v>
      </c>
      <c r="BVS66" s="960">
        <f t="shared" ref="BVS66" si="970">BVS60-BVS62</f>
        <v>0</v>
      </c>
      <c r="BVU66" s="960">
        <f t="shared" ref="BVU66" si="971">BVU60-BVU62</f>
        <v>0</v>
      </c>
      <c r="BVW66" s="960">
        <f t="shared" ref="BVW66" si="972">BVW60-BVW62</f>
        <v>0</v>
      </c>
      <c r="BVY66" s="960">
        <f t="shared" ref="BVY66" si="973">BVY60-BVY62</f>
        <v>0</v>
      </c>
      <c r="BWA66" s="960">
        <f t="shared" ref="BWA66" si="974">BWA60-BWA62</f>
        <v>0</v>
      </c>
      <c r="BWC66" s="960">
        <f t="shared" ref="BWC66" si="975">BWC60-BWC62</f>
        <v>0</v>
      </c>
      <c r="BWE66" s="960">
        <f t="shared" ref="BWE66" si="976">BWE60-BWE62</f>
        <v>0</v>
      </c>
      <c r="BWG66" s="960">
        <f t="shared" ref="BWG66" si="977">BWG60-BWG62</f>
        <v>0</v>
      </c>
      <c r="BWI66" s="960">
        <f t="shared" ref="BWI66" si="978">BWI60-BWI62</f>
        <v>0</v>
      </c>
      <c r="BWK66" s="960">
        <f t="shared" ref="BWK66" si="979">BWK60-BWK62</f>
        <v>0</v>
      </c>
      <c r="BWM66" s="960">
        <f t="shared" ref="BWM66" si="980">BWM60-BWM62</f>
        <v>0</v>
      </c>
      <c r="BWO66" s="960">
        <f t="shared" ref="BWO66" si="981">BWO60-BWO62</f>
        <v>0</v>
      </c>
      <c r="BWQ66" s="960">
        <f t="shared" ref="BWQ66" si="982">BWQ60-BWQ62</f>
        <v>0</v>
      </c>
      <c r="BWS66" s="960">
        <f t="shared" ref="BWS66" si="983">BWS60-BWS62</f>
        <v>0</v>
      </c>
      <c r="BWU66" s="960">
        <f t="shared" ref="BWU66" si="984">BWU60-BWU62</f>
        <v>0</v>
      </c>
      <c r="BWW66" s="960">
        <f t="shared" ref="BWW66" si="985">BWW60-BWW62</f>
        <v>0</v>
      </c>
      <c r="BWY66" s="960">
        <f t="shared" ref="BWY66" si="986">BWY60-BWY62</f>
        <v>0</v>
      </c>
      <c r="BXA66" s="960">
        <f t="shared" ref="BXA66" si="987">BXA60-BXA62</f>
        <v>0</v>
      </c>
      <c r="BXC66" s="960">
        <f t="shared" ref="BXC66" si="988">BXC60-BXC62</f>
        <v>0</v>
      </c>
      <c r="BXE66" s="960">
        <f t="shared" ref="BXE66" si="989">BXE60-BXE62</f>
        <v>0</v>
      </c>
      <c r="BXG66" s="960">
        <f t="shared" ref="BXG66" si="990">BXG60-BXG62</f>
        <v>0</v>
      </c>
      <c r="BXI66" s="960">
        <f t="shared" ref="BXI66" si="991">BXI60-BXI62</f>
        <v>0</v>
      </c>
      <c r="BXK66" s="960">
        <f t="shared" ref="BXK66" si="992">BXK60-BXK62</f>
        <v>0</v>
      </c>
      <c r="BXM66" s="960">
        <f t="shared" ref="BXM66" si="993">BXM60-BXM62</f>
        <v>0</v>
      </c>
      <c r="BXO66" s="960">
        <f t="shared" ref="BXO66" si="994">BXO60-BXO62</f>
        <v>0</v>
      </c>
      <c r="BXQ66" s="960">
        <f t="shared" ref="BXQ66" si="995">BXQ60-BXQ62</f>
        <v>0</v>
      </c>
      <c r="BXS66" s="960">
        <f t="shared" ref="BXS66" si="996">BXS60-BXS62</f>
        <v>0</v>
      </c>
      <c r="BXU66" s="960">
        <f t="shared" ref="BXU66" si="997">BXU60-BXU62</f>
        <v>0</v>
      </c>
      <c r="BXW66" s="960">
        <f t="shared" ref="BXW66" si="998">BXW60-BXW62</f>
        <v>0</v>
      </c>
      <c r="BXY66" s="960">
        <f t="shared" ref="BXY66" si="999">BXY60-BXY62</f>
        <v>0</v>
      </c>
      <c r="BYA66" s="960">
        <f t="shared" ref="BYA66" si="1000">BYA60-BYA62</f>
        <v>0</v>
      </c>
      <c r="BYC66" s="960">
        <f t="shared" ref="BYC66" si="1001">BYC60-BYC62</f>
        <v>0</v>
      </c>
      <c r="BYE66" s="960">
        <f t="shared" ref="BYE66" si="1002">BYE60-BYE62</f>
        <v>0</v>
      </c>
      <c r="BYG66" s="960">
        <f t="shared" ref="BYG66" si="1003">BYG60-BYG62</f>
        <v>0</v>
      </c>
      <c r="BYI66" s="960">
        <f t="shared" ref="BYI66" si="1004">BYI60-BYI62</f>
        <v>0</v>
      </c>
      <c r="BYK66" s="960">
        <f t="shared" ref="BYK66" si="1005">BYK60-BYK62</f>
        <v>0</v>
      </c>
      <c r="BYM66" s="960">
        <f t="shared" ref="BYM66" si="1006">BYM60-BYM62</f>
        <v>0</v>
      </c>
      <c r="BYO66" s="960">
        <f t="shared" ref="BYO66" si="1007">BYO60-BYO62</f>
        <v>0</v>
      </c>
      <c r="BYQ66" s="960">
        <f t="shared" ref="BYQ66" si="1008">BYQ60-BYQ62</f>
        <v>0</v>
      </c>
      <c r="BYS66" s="960">
        <f t="shared" ref="BYS66" si="1009">BYS60-BYS62</f>
        <v>0</v>
      </c>
      <c r="BYU66" s="960">
        <f t="shared" ref="BYU66" si="1010">BYU60-BYU62</f>
        <v>0</v>
      </c>
      <c r="BYW66" s="960">
        <f t="shared" ref="BYW66" si="1011">BYW60-BYW62</f>
        <v>0</v>
      </c>
      <c r="BYY66" s="960">
        <f t="shared" ref="BYY66" si="1012">BYY60-BYY62</f>
        <v>0</v>
      </c>
      <c r="BZA66" s="960">
        <f t="shared" ref="BZA66" si="1013">BZA60-BZA62</f>
        <v>0</v>
      </c>
      <c r="BZC66" s="960">
        <f t="shared" ref="BZC66" si="1014">BZC60-BZC62</f>
        <v>0</v>
      </c>
      <c r="BZE66" s="960">
        <f t="shared" ref="BZE66" si="1015">BZE60-BZE62</f>
        <v>0</v>
      </c>
      <c r="BZG66" s="960">
        <f t="shared" ref="BZG66" si="1016">BZG60-BZG62</f>
        <v>0</v>
      </c>
      <c r="BZI66" s="960">
        <f t="shared" ref="BZI66" si="1017">BZI60-BZI62</f>
        <v>0</v>
      </c>
      <c r="BZK66" s="960">
        <f t="shared" ref="BZK66" si="1018">BZK60-BZK62</f>
        <v>0</v>
      </c>
      <c r="BZM66" s="960">
        <f t="shared" ref="BZM66" si="1019">BZM60-BZM62</f>
        <v>0</v>
      </c>
      <c r="BZO66" s="960">
        <f t="shared" ref="BZO66" si="1020">BZO60-BZO62</f>
        <v>0</v>
      </c>
      <c r="BZQ66" s="960">
        <f t="shared" ref="BZQ66" si="1021">BZQ60-BZQ62</f>
        <v>0</v>
      </c>
      <c r="BZS66" s="960">
        <f t="shared" ref="BZS66" si="1022">BZS60-BZS62</f>
        <v>0</v>
      </c>
      <c r="BZU66" s="960">
        <f t="shared" ref="BZU66" si="1023">BZU60-BZU62</f>
        <v>0</v>
      </c>
      <c r="BZW66" s="960">
        <f t="shared" ref="BZW66" si="1024">BZW60-BZW62</f>
        <v>0</v>
      </c>
      <c r="BZY66" s="960">
        <f t="shared" ref="BZY66" si="1025">BZY60-BZY62</f>
        <v>0</v>
      </c>
      <c r="CAA66" s="960">
        <f t="shared" ref="CAA66" si="1026">CAA60-CAA62</f>
        <v>0</v>
      </c>
      <c r="CAC66" s="960">
        <f t="shared" ref="CAC66" si="1027">CAC60-CAC62</f>
        <v>0</v>
      </c>
      <c r="CAE66" s="960">
        <f t="shared" ref="CAE66" si="1028">CAE60-CAE62</f>
        <v>0</v>
      </c>
      <c r="CAG66" s="960">
        <f t="shared" ref="CAG66" si="1029">CAG60-CAG62</f>
        <v>0</v>
      </c>
      <c r="CAI66" s="960">
        <f t="shared" ref="CAI66" si="1030">CAI60-CAI62</f>
        <v>0</v>
      </c>
      <c r="CAK66" s="960">
        <f t="shared" ref="CAK66" si="1031">CAK60-CAK62</f>
        <v>0</v>
      </c>
      <c r="CAM66" s="960">
        <f t="shared" ref="CAM66" si="1032">CAM60-CAM62</f>
        <v>0</v>
      </c>
      <c r="CAO66" s="960">
        <f t="shared" ref="CAO66" si="1033">CAO60-CAO62</f>
        <v>0</v>
      </c>
      <c r="CAQ66" s="960">
        <f t="shared" ref="CAQ66" si="1034">CAQ60-CAQ62</f>
        <v>0</v>
      </c>
      <c r="CAS66" s="960">
        <f t="shared" ref="CAS66" si="1035">CAS60-CAS62</f>
        <v>0</v>
      </c>
      <c r="CAU66" s="960">
        <f t="shared" ref="CAU66" si="1036">CAU60-CAU62</f>
        <v>0</v>
      </c>
      <c r="CAW66" s="960">
        <f t="shared" ref="CAW66" si="1037">CAW60-CAW62</f>
        <v>0</v>
      </c>
      <c r="CAY66" s="960">
        <f t="shared" ref="CAY66" si="1038">CAY60-CAY62</f>
        <v>0</v>
      </c>
      <c r="CBA66" s="960">
        <f t="shared" ref="CBA66" si="1039">CBA60-CBA62</f>
        <v>0</v>
      </c>
      <c r="CBC66" s="960">
        <f t="shared" ref="CBC66" si="1040">CBC60-CBC62</f>
        <v>0</v>
      </c>
      <c r="CBE66" s="960">
        <f t="shared" ref="CBE66" si="1041">CBE60-CBE62</f>
        <v>0</v>
      </c>
      <c r="CBG66" s="960">
        <f t="shared" ref="CBG66" si="1042">CBG60-CBG62</f>
        <v>0</v>
      </c>
      <c r="CBI66" s="960">
        <f t="shared" ref="CBI66" si="1043">CBI60-CBI62</f>
        <v>0</v>
      </c>
      <c r="CBK66" s="960">
        <f t="shared" ref="CBK66" si="1044">CBK60-CBK62</f>
        <v>0</v>
      </c>
      <c r="CBM66" s="960">
        <f t="shared" ref="CBM66" si="1045">CBM60-CBM62</f>
        <v>0</v>
      </c>
      <c r="CBO66" s="960">
        <f t="shared" ref="CBO66" si="1046">CBO60-CBO62</f>
        <v>0</v>
      </c>
      <c r="CBQ66" s="960">
        <f t="shared" ref="CBQ66" si="1047">CBQ60-CBQ62</f>
        <v>0</v>
      </c>
      <c r="CBS66" s="960">
        <f t="shared" ref="CBS66" si="1048">CBS60-CBS62</f>
        <v>0</v>
      </c>
      <c r="CBU66" s="960">
        <f t="shared" ref="CBU66" si="1049">CBU60-CBU62</f>
        <v>0</v>
      </c>
      <c r="CBW66" s="960">
        <f t="shared" ref="CBW66" si="1050">CBW60-CBW62</f>
        <v>0</v>
      </c>
      <c r="CBY66" s="960">
        <f t="shared" ref="CBY66" si="1051">CBY60-CBY62</f>
        <v>0</v>
      </c>
      <c r="CCA66" s="960">
        <f t="shared" ref="CCA66" si="1052">CCA60-CCA62</f>
        <v>0</v>
      </c>
      <c r="CCC66" s="960">
        <f t="shared" ref="CCC66" si="1053">CCC60-CCC62</f>
        <v>0</v>
      </c>
      <c r="CCE66" s="960">
        <f t="shared" ref="CCE66" si="1054">CCE60-CCE62</f>
        <v>0</v>
      </c>
      <c r="CCG66" s="960">
        <f t="shared" ref="CCG66" si="1055">CCG60-CCG62</f>
        <v>0</v>
      </c>
      <c r="CCI66" s="960">
        <f t="shared" ref="CCI66" si="1056">CCI60-CCI62</f>
        <v>0</v>
      </c>
      <c r="CCK66" s="960">
        <f t="shared" ref="CCK66" si="1057">CCK60-CCK62</f>
        <v>0</v>
      </c>
      <c r="CCM66" s="960">
        <f t="shared" ref="CCM66" si="1058">CCM60-CCM62</f>
        <v>0</v>
      </c>
      <c r="CCO66" s="960">
        <f t="shared" ref="CCO66" si="1059">CCO60-CCO62</f>
        <v>0</v>
      </c>
      <c r="CCQ66" s="960">
        <f t="shared" ref="CCQ66" si="1060">CCQ60-CCQ62</f>
        <v>0</v>
      </c>
      <c r="CCS66" s="960">
        <f t="shared" ref="CCS66" si="1061">CCS60-CCS62</f>
        <v>0</v>
      </c>
      <c r="CCU66" s="960">
        <f t="shared" ref="CCU66" si="1062">CCU60-CCU62</f>
        <v>0</v>
      </c>
      <c r="CCW66" s="960">
        <f t="shared" ref="CCW66" si="1063">CCW60-CCW62</f>
        <v>0</v>
      </c>
      <c r="CCY66" s="960">
        <f t="shared" ref="CCY66" si="1064">CCY60-CCY62</f>
        <v>0</v>
      </c>
      <c r="CDA66" s="960">
        <f t="shared" ref="CDA66" si="1065">CDA60-CDA62</f>
        <v>0</v>
      </c>
      <c r="CDC66" s="960">
        <f t="shared" ref="CDC66" si="1066">CDC60-CDC62</f>
        <v>0</v>
      </c>
      <c r="CDE66" s="960">
        <f t="shared" ref="CDE66" si="1067">CDE60-CDE62</f>
        <v>0</v>
      </c>
      <c r="CDG66" s="960">
        <f t="shared" ref="CDG66" si="1068">CDG60-CDG62</f>
        <v>0</v>
      </c>
      <c r="CDI66" s="960">
        <f t="shared" ref="CDI66" si="1069">CDI60-CDI62</f>
        <v>0</v>
      </c>
      <c r="CDK66" s="960">
        <f t="shared" ref="CDK66" si="1070">CDK60-CDK62</f>
        <v>0</v>
      </c>
      <c r="CDM66" s="960">
        <f t="shared" ref="CDM66" si="1071">CDM60-CDM62</f>
        <v>0</v>
      </c>
      <c r="CDO66" s="960">
        <f t="shared" ref="CDO66" si="1072">CDO60-CDO62</f>
        <v>0</v>
      </c>
      <c r="CDQ66" s="960">
        <f t="shared" ref="CDQ66" si="1073">CDQ60-CDQ62</f>
        <v>0</v>
      </c>
      <c r="CDS66" s="960">
        <f t="shared" ref="CDS66" si="1074">CDS60-CDS62</f>
        <v>0</v>
      </c>
      <c r="CDU66" s="960">
        <f t="shared" ref="CDU66" si="1075">CDU60-CDU62</f>
        <v>0</v>
      </c>
      <c r="CDW66" s="960">
        <f t="shared" ref="CDW66" si="1076">CDW60-CDW62</f>
        <v>0</v>
      </c>
      <c r="CDY66" s="960">
        <f t="shared" ref="CDY66" si="1077">CDY60-CDY62</f>
        <v>0</v>
      </c>
      <c r="CEA66" s="960">
        <f t="shared" ref="CEA66" si="1078">CEA60-CEA62</f>
        <v>0</v>
      </c>
      <c r="CEC66" s="960">
        <f t="shared" ref="CEC66" si="1079">CEC60-CEC62</f>
        <v>0</v>
      </c>
      <c r="CEE66" s="960">
        <f t="shared" ref="CEE66" si="1080">CEE60-CEE62</f>
        <v>0</v>
      </c>
      <c r="CEG66" s="960">
        <f t="shared" ref="CEG66" si="1081">CEG60-CEG62</f>
        <v>0</v>
      </c>
      <c r="CEI66" s="960">
        <f t="shared" ref="CEI66" si="1082">CEI60-CEI62</f>
        <v>0</v>
      </c>
      <c r="CEK66" s="960">
        <f t="shared" ref="CEK66" si="1083">CEK60-CEK62</f>
        <v>0</v>
      </c>
      <c r="CEM66" s="960">
        <f t="shared" ref="CEM66" si="1084">CEM60-CEM62</f>
        <v>0</v>
      </c>
      <c r="CEO66" s="960">
        <f t="shared" ref="CEO66" si="1085">CEO60-CEO62</f>
        <v>0</v>
      </c>
      <c r="CEQ66" s="960">
        <f t="shared" ref="CEQ66" si="1086">CEQ60-CEQ62</f>
        <v>0</v>
      </c>
      <c r="CES66" s="960">
        <f t="shared" ref="CES66" si="1087">CES60-CES62</f>
        <v>0</v>
      </c>
      <c r="CEU66" s="960">
        <f t="shared" ref="CEU66" si="1088">CEU60-CEU62</f>
        <v>0</v>
      </c>
      <c r="CEW66" s="960">
        <f t="shared" ref="CEW66" si="1089">CEW60-CEW62</f>
        <v>0</v>
      </c>
      <c r="CEY66" s="960">
        <f t="shared" ref="CEY66" si="1090">CEY60-CEY62</f>
        <v>0</v>
      </c>
      <c r="CFA66" s="960">
        <f t="shared" ref="CFA66" si="1091">CFA60-CFA62</f>
        <v>0</v>
      </c>
      <c r="CFC66" s="960">
        <f t="shared" ref="CFC66" si="1092">CFC60-CFC62</f>
        <v>0</v>
      </c>
      <c r="CFE66" s="960">
        <f t="shared" ref="CFE66" si="1093">CFE60-CFE62</f>
        <v>0</v>
      </c>
      <c r="CFG66" s="960">
        <f t="shared" ref="CFG66" si="1094">CFG60-CFG62</f>
        <v>0</v>
      </c>
      <c r="CFI66" s="960">
        <f t="shared" ref="CFI66" si="1095">CFI60-CFI62</f>
        <v>0</v>
      </c>
      <c r="CFK66" s="960">
        <f t="shared" ref="CFK66" si="1096">CFK60-CFK62</f>
        <v>0</v>
      </c>
      <c r="CFM66" s="960">
        <f t="shared" ref="CFM66" si="1097">CFM60-CFM62</f>
        <v>0</v>
      </c>
      <c r="CFO66" s="960">
        <f t="shared" ref="CFO66" si="1098">CFO60-CFO62</f>
        <v>0</v>
      </c>
      <c r="CFQ66" s="960">
        <f t="shared" ref="CFQ66" si="1099">CFQ60-CFQ62</f>
        <v>0</v>
      </c>
      <c r="CFS66" s="960">
        <f t="shared" ref="CFS66" si="1100">CFS60-CFS62</f>
        <v>0</v>
      </c>
      <c r="CFU66" s="960">
        <f t="shared" ref="CFU66" si="1101">CFU60-CFU62</f>
        <v>0</v>
      </c>
      <c r="CFW66" s="960">
        <f t="shared" ref="CFW66" si="1102">CFW60-CFW62</f>
        <v>0</v>
      </c>
      <c r="CFY66" s="960">
        <f t="shared" ref="CFY66" si="1103">CFY60-CFY62</f>
        <v>0</v>
      </c>
      <c r="CGA66" s="960">
        <f t="shared" ref="CGA66" si="1104">CGA60-CGA62</f>
        <v>0</v>
      </c>
      <c r="CGC66" s="960">
        <f t="shared" ref="CGC66" si="1105">CGC60-CGC62</f>
        <v>0</v>
      </c>
      <c r="CGE66" s="960">
        <f t="shared" ref="CGE66" si="1106">CGE60-CGE62</f>
        <v>0</v>
      </c>
      <c r="CGG66" s="960">
        <f t="shared" ref="CGG66" si="1107">CGG60-CGG62</f>
        <v>0</v>
      </c>
      <c r="CGI66" s="960">
        <f t="shared" ref="CGI66" si="1108">CGI60-CGI62</f>
        <v>0</v>
      </c>
      <c r="CGK66" s="960">
        <f t="shared" ref="CGK66" si="1109">CGK60-CGK62</f>
        <v>0</v>
      </c>
      <c r="CGM66" s="960">
        <f t="shared" ref="CGM66" si="1110">CGM60-CGM62</f>
        <v>0</v>
      </c>
      <c r="CGO66" s="960">
        <f t="shared" ref="CGO66" si="1111">CGO60-CGO62</f>
        <v>0</v>
      </c>
      <c r="CGQ66" s="960">
        <f t="shared" ref="CGQ66" si="1112">CGQ60-CGQ62</f>
        <v>0</v>
      </c>
      <c r="CGS66" s="960">
        <f t="shared" ref="CGS66" si="1113">CGS60-CGS62</f>
        <v>0</v>
      </c>
      <c r="CGU66" s="960">
        <f t="shared" ref="CGU66" si="1114">CGU60-CGU62</f>
        <v>0</v>
      </c>
      <c r="CGW66" s="960">
        <f t="shared" ref="CGW66" si="1115">CGW60-CGW62</f>
        <v>0</v>
      </c>
      <c r="CGY66" s="960">
        <f t="shared" ref="CGY66" si="1116">CGY60-CGY62</f>
        <v>0</v>
      </c>
      <c r="CHA66" s="960">
        <f t="shared" ref="CHA66" si="1117">CHA60-CHA62</f>
        <v>0</v>
      </c>
      <c r="CHC66" s="960">
        <f t="shared" ref="CHC66" si="1118">CHC60-CHC62</f>
        <v>0</v>
      </c>
      <c r="CHE66" s="960">
        <f t="shared" ref="CHE66" si="1119">CHE60-CHE62</f>
        <v>0</v>
      </c>
      <c r="CHG66" s="960">
        <f t="shared" ref="CHG66" si="1120">CHG60-CHG62</f>
        <v>0</v>
      </c>
      <c r="CHI66" s="960">
        <f t="shared" ref="CHI66" si="1121">CHI60-CHI62</f>
        <v>0</v>
      </c>
      <c r="CHK66" s="960">
        <f t="shared" ref="CHK66" si="1122">CHK60-CHK62</f>
        <v>0</v>
      </c>
      <c r="CHM66" s="960">
        <f t="shared" ref="CHM66" si="1123">CHM60-CHM62</f>
        <v>0</v>
      </c>
      <c r="CHO66" s="960">
        <f t="shared" ref="CHO66" si="1124">CHO60-CHO62</f>
        <v>0</v>
      </c>
      <c r="CHQ66" s="960">
        <f t="shared" ref="CHQ66" si="1125">CHQ60-CHQ62</f>
        <v>0</v>
      </c>
      <c r="CHS66" s="960">
        <f t="shared" ref="CHS66" si="1126">CHS60-CHS62</f>
        <v>0</v>
      </c>
      <c r="CHU66" s="960">
        <f t="shared" ref="CHU66" si="1127">CHU60-CHU62</f>
        <v>0</v>
      </c>
      <c r="CHW66" s="960">
        <f t="shared" ref="CHW66" si="1128">CHW60-CHW62</f>
        <v>0</v>
      </c>
      <c r="CHY66" s="960">
        <f t="shared" ref="CHY66" si="1129">CHY60-CHY62</f>
        <v>0</v>
      </c>
      <c r="CIA66" s="960">
        <f t="shared" ref="CIA66" si="1130">CIA60-CIA62</f>
        <v>0</v>
      </c>
      <c r="CIC66" s="960">
        <f t="shared" ref="CIC66" si="1131">CIC60-CIC62</f>
        <v>0</v>
      </c>
      <c r="CIE66" s="960">
        <f t="shared" ref="CIE66" si="1132">CIE60-CIE62</f>
        <v>0</v>
      </c>
      <c r="CIG66" s="960">
        <f t="shared" ref="CIG66" si="1133">CIG60-CIG62</f>
        <v>0</v>
      </c>
      <c r="CII66" s="960">
        <f t="shared" ref="CII66" si="1134">CII60-CII62</f>
        <v>0</v>
      </c>
      <c r="CIK66" s="960">
        <f t="shared" ref="CIK66" si="1135">CIK60-CIK62</f>
        <v>0</v>
      </c>
      <c r="CIM66" s="960">
        <f t="shared" ref="CIM66" si="1136">CIM60-CIM62</f>
        <v>0</v>
      </c>
      <c r="CIO66" s="960">
        <f t="shared" ref="CIO66" si="1137">CIO60-CIO62</f>
        <v>0</v>
      </c>
      <c r="CIQ66" s="960">
        <f t="shared" ref="CIQ66" si="1138">CIQ60-CIQ62</f>
        <v>0</v>
      </c>
      <c r="CIS66" s="960">
        <f t="shared" ref="CIS66" si="1139">CIS60-CIS62</f>
        <v>0</v>
      </c>
      <c r="CIU66" s="960">
        <f t="shared" ref="CIU66" si="1140">CIU60-CIU62</f>
        <v>0</v>
      </c>
      <c r="CIW66" s="960">
        <f t="shared" ref="CIW66" si="1141">CIW60-CIW62</f>
        <v>0</v>
      </c>
      <c r="CIY66" s="960">
        <f t="shared" ref="CIY66" si="1142">CIY60-CIY62</f>
        <v>0</v>
      </c>
      <c r="CJA66" s="960">
        <f t="shared" ref="CJA66" si="1143">CJA60-CJA62</f>
        <v>0</v>
      </c>
      <c r="CJC66" s="960">
        <f t="shared" ref="CJC66" si="1144">CJC60-CJC62</f>
        <v>0</v>
      </c>
      <c r="CJE66" s="960">
        <f t="shared" ref="CJE66" si="1145">CJE60-CJE62</f>
        <v>0</v>
      </c>
      <c r="CJG66" s="960">
        <f t="shared" ref="CJG66" si="1146">CJG60-CJG62</f>
        <v>0</v>
      </c>
      <c r="CJI66" s="960">
        <f t="shared" ref="CJI66" si="1147">CJI60-CJI62</f>
        <v>0</v>
      </c>
      <c r="CJK66" s="960">
        <f t="shared" ref="CJK66" si="1148">CJK60-CJK62</f>
        <v>0</v>
      </c>
      <c r="CJM66" s="960">
        <f t="shared" ref="CJM66" si="1149">CJM60-CJM62</f>
        <v>0</v>
      </c>
      <c r="CJO66" s="960">
        <f t="shared" ref="CJO66" si="1150">CJO60-CJO62</f>
        <v>0</v>
      </c>
      <c r="CJQ66" s="960">
        <f t="shared" ref="CJQ66" si="1151">CJQ60-CJQ62</f>
        <v>0</v>
      </c>
      <c r="CJS66" s="960">
        <f t="shared" ref="CJS66" si="1152">CJS60-CJS62</f>
        <v>0</v>
      </c>
      <c r="CJU66" s="960">
        <f t="shared" ref="CJU66" si="1153">CJU60-CJU62</f>
        <v>0</v>
      </c>
      <c r="CJW66" s="960">
        <f t="shared" ref="CJW66" si="1154">CJW60-CJW62</f>
        <v>0</v>
      </c>
      <c r="CJY66" s="960">
        <f t="shared" ref="CJY66" si="1155">CJY60-CJY62</f>
        <v>0</v>
      </c>
      <c r="CKA66" s="960">
        <f t="shared" ref="CKA66" si="1156">CKA60-CKA62</f>
        <v>0</v>
      </c>
      <c r="CKC66" s="960">
        <f t="shared" ref="CKC66" si="1157">CKC60-CKC62</f>
        <v>0</v>
      </c>
      <c r="CKE66" s="960">
        <f t="shared" ref="CKE66" si="1158">CKE60-CKE62</f>
        <v>0</v>
      </c>
      <c r="CKG66" s="960">
        <f t="shared" ref="CKG66" si="1159">CKG60-CKG62</f>
        <v>0</v>
      </c>
      <c r="CKI66" s="960">
        <f t="shared" ref="CKI66" si="1160">CKI60-CKI62</f>
        <v>0</v>
      </c>
      <c r="CKK66" s="960">
        <f t="shared" ref="CKK66" si="1161">CKK60-CKK62</f>
        <v>0</v>
      </c>
      <c r="CKM66" s="960">
        <f t="shared" ref="CKM66" si="1162">CKM60-CKM62</f>
        <v>0</v>
      </c>
      <c r="CKO66" s="960">
        <f t="shared" ref="CKO66" si="1163">CKO60-CKO62</f>
        <v>0</v>
      </c>
      <c r="CKQ66" s="960">
        <f t="shared" ref="CKQ66" si="1164">CKQ60-CKQ62</f>
        <v>0</v>
      </c>
      <c r="CKS66" s="960">
        <f t="shared" ref="CKS66" si="1165">CKS60-CKS62</f>
        <v>0</v>
      </c>
      <c r="CKU66" s="960">
        <f t="shared" ref="CKU66" si="1166">CKU60-CKU62</f>
        <v>0</v>
      </c>
      <c r="CKW66" s="960">
        <f t="shared" ref="CKW66" si="1167">CKW60-CKW62</f>
        <v>0</v>
      </c>
      <c r="CKY66" s="960">
        <f t="shared" ref="CKY66" si="1168">CKY60-CKY62</f>
        <v>0</v>
      </c>
      <c r="CLA66" s="960">
        <f t="shared" ref="CLA66" si="1169">CLA60-CLA62</f>
        <v>0</v>
      </c>
      <c r="CLC66" s="960">
        <f t="shared" ref="CLC66" si="1170">CLC60-CLC62</f>
        <v>0</v>
      </c>
      <c r="CLE66" s="960">
        <f t="shared" ref="CLE66" si="1171">CLE60-CLE62</f>
        <v>0</v>
      </c>
      <c r="CLG66" s="960">
        <f t="shared" ref="CLG66" si="1172">CLG60-CLG62</f>
        <v>0</v>
      </c>
      <c r="CLI66" s="960">
        <f t="shared" ref="CLI66" si="1173">CLI60-CLI62</f>
        <v>0</v>
      </c>
      <c r="CLK66" s="960">
        <f t="shared" ref="CLK66" si="1174">CLK60-CLK62</f>
        <v>0</v>
      </c>
      <c r="CLM66" s="960">
        <f t="shared" ref="CLM66" si="1175">CLM60-CLM62</f>
        <v>0</v>
      </c>
      <c r="CLO66" s="960">
        <f t="shared" ref="CLO66" si="1176">CLO60-CLO62</f>
        <v>0</v>
      </c>
      <c r="CLQ66" s="960">
        <f t="shared" ref="CLQ66" si="1177">CLQ60-CLQ62</f>
        <v>0</v>
      </c>
      <c r="CLS66" s="960">
        <f t="shared" ref="CLS66" si="1178">CLS60-CLS62</f>
        <v>0</v>
      </c>
      <c r="CLU66" s="960">
        <f t="shared" ref="CLU66" si="1179">CLU60-CLU62</f>
        <v>0</v>
      </c>
      <c r="CLW66" s="960">
        <f t="shared" ref="CLW66" si="1180">CLW60-CLW62</f>
        <v>0</v>
      </c>
      <c r="CLY66" s="960">
        <f t="shared" ref="CLY66" si="1181">CLY60-CLY62</f>
        <v>0</v>
      </c>
      <c r="CMA66" s="960">
        <f t="shared" ref="CMA66" si="1182">CMA60-CMA62</f>
        <v>0</v>
      </c>
      <c r="CMC66" s="960">
        <f t="shared" ref="CMC66" si="1183">CMC60-CMC62</f>
        <v>0</v>
      </c>
      <c r="CME66" s="960">
        <f t="shared" ref="CME66" si="1184">CME60-CME62</f>
        <v>0</v>
      </c>
      <c r="CMG66" s="960">
        <f t="shared" ref="CMG66" si="1185">CMG60-CMG62</f>
        <v>0</v>
      </c>
      <c r="CMI66" s="960">
        <f t="shared" ref="CMI66" si="1186">CMI60-CMI62</f>
        <v>0</v>
      </c>
      <c r="CMK66" s="960">
        <f t="shared" ref="CMK66" si="1187">CMK60-CMK62</f>
        <v>0</v>
      </c>
      <c r="CMM66" s="960">
        <f t="shared" ref="CMM66" si="1188">CMM60-CMM62</f>
        <v>0</v>
      </c>
      <c r="CMO66" s="960">
        <f t="shared" ref="CMO66" si="1189">CMO60-CMO62</f>
        <v>0</v>
      </c>
      <c r="CMQ66" s="960">
        <f t="shared" ref="CMQ66" si="1190">CMQ60-CMQ62</f>
        <v>0</v>
      </c>
      <c r="CMS66" s="960">
        <f t="shared" ref="CMS66" si="1191">CMS60-CMS62</f>
        <v>0</v>
      </c>
      <c r="CMU66" s="960">
        <f t="shared" ref="CMU66" si="1192">CMU60-CMU62</f>
        <v>0</v>
      </c>
      <c r="CMW66" s="960">
        <f t="shared" ref="CMW66" si="1193">CMW60-CMW62</f>
        <v>0</v>
      </c>
      <c r="CMY66" s="960">
        <f t="shared" ref="CMY66" si="1194">CMY60-CMY62</f>
        <v>0</v>
      </c>
      <c r="CNA66" s="960">
        <f t="shared" ref="CNA66" si="1195">CNA60-CNA62</f>
        <v>0</v>
      </c>
      <c r="CNC66" s="960">
        <f t="shared" ref="CNC66" si="1196">CNC60-CNC62</f>
        <v>0</v>
      </c>
      <c r="CNE66" s="960">
        <f t="shared" ref="CNE66" si="1197">CNE60-CNE62</f>
        <v>0</v>
      </c>
      <c r="CNG66" s="960">
        <f t="shared" ref="CNG66" si="1198">CNG60-CNG62</f>
        <v>0</v>
      </c>
      <c r="CNI66" s="960">
        <f t="shared" ref="CNI66" si="1199">CNI60-CNI62</f>
        <v>0</v>
      </c>
      <c r="CNK66" s="960">
        <f t="shared" ref="CNK66" si="1200">CNK60-CNK62</f>
        <v>0</v>
      </c>
      <c r="CNM66" s="960">
        <f t="shared" ref="CNM66" si="1201">CNM60-CNM62</f>
        <v>0</v>
      </c>
      <c r="CNO66" s="960">
        <f t="shared" ref="CNO66" si="1202">CNO60-CNO62</f>
        <v>0</v>
      </c>
      <c r="CNQ66" s="960">
        <f t="shared" ref="CNQ66" si="1203">CNQ60-CNQ62</f>
        <v>0</v>
      </c>
      <c r="CNS66" s="960">
        <f t="shared" ref="CNS66" si="1204">CNS60-CNS62</f>
        <v>0</v>
      </c>
      <c r="CNU66" s="960">
        <f t="shared" ref="CNU66" si="1205">CNU60-CNU62</f>
        <v>0</v>
      </c>
      <c r="CNW66" s="960">
        <f t="shared" ref="CNW66" si="1206">CNW60-CNW62</f>
        <v>0</v>
      </c>
      <c r="CNY66" s="960">
        <f t="shared" ref="CNY66" si="1207">CNY60-CNY62</f>
        <v>0</v>
      </c>
      <c r="COA66" s="960">
        <f t="shared" ref="COA66" si="1208">COA60-COA62</f>
        <v>0</v>
      </c>
      <c r="COC66" s="960">
        <f t="shared" ref="COC66" si="1209">COC60-COC62</f>
        <v>0</v>
      </c>
      <c r="COE66" s="960">
        <f t="shared" ref="COE66" si="1210">COE60-COE62</f>
        <v>0</v>
      </c>
      <c r="COG66" s="960">
        <f t="shared" ref="COG66" si="1211">COG60-COG62</f>
        <v>0</v>
      </c>
      <c r="COI66" s="960">
        <f t="shared" ref="COI66" si="1212">COI60-COI62</f>
        <v>0</v>
      </c>
      <c r="COK66" s="960">
        <f t="shared" ref="COK66" si="1213">COK60-COK62</f>
        <v>0</v>
      </c>
      <c r="COM66" s="960">
        <f t="shared" ref="COM66" si="1214">COM60-COM62</f>
        <v>0</v>
      </c>
      <c r="COO66" s="960">
        <f t="shared" ref="COO66" si="1215">COO60-COO62</f>
        <v>0</v>
      </c>
      <c r="COQ66" s="960">
        <f t="shared" ref="COQ66" si="1216">COQ60-COQ62</f>
        <v>0</v>
      </c>
      <c r="COS66" s="960">
        <f t="shared" ref="COS66" si="1217">COS60-COS62</f>
        <v>0</v>
      </c>
      <c r="COU66" s="960">
        <f t="shared" ref="COU66" si="1218">COU60-COU62</f>
        <v>0</v>
      </c>
      <c r="COW66" s="960">
        <f t="shared" ref="COW66" si="1219">COW60-COW62</f>
        <v>0</v>
      </c>
      <c r="COY66" s="960">
        <f t="shared" ref="COY66" si="1220">COY60-COY62</f>
        <v>0</v>
      </c>
      <c r="CPA66" s="960">
        <f t="shared" ref="CPA66" si="1221">CPA60-CPA62</f>
        <v>0</v>
      </c>
      <c r="CPC66" s="960">
        <f t="shared" ref="CPC66" si="1222">CPC60-CPC62</f>
        <v>0</v>
      </c>
      <c r="CPE66" s="960">
        <f t="shared" ref="CPE66" si="1223">CPE60-CPE62</f>
        <v>0</v>
      </c>
      <c r="CPG66" s="960">
        <f t="shared" ref="CPG66" si="1224">CPG60-CPG62</f>
        <v>0</v>
      </c>
      <c r="CPI66" s="960">
        <f t="shared" ref="CPI66" si="1225">CPI60-CPI62</f>
        <v>0</v>
      </c>
      <c r="CPK66" s="960">
        <f t="shared" ref="CPK66" si="1226">CPK60-CPK62</f>
        <v>0</v>
      </c>
      <c r="CPM66" s="960">
        <f t="shared" ref="CPM66" si="1227">CPM60-CPM62</f>
        <v>0</v>
      </c>
      <c r="CPO66" s="960">
        <f t="shared" ref="CPO66" si="1228">CPO60-CPO62</f>
        <v>0</v>
      </c>
      <c r="CPQ66" s="960">
        <f t="shared" ref="CPQ66" si="1229">CPQ60-CPQ62</f>
        <v>0</v>
      </c>
      <c r="CPS66" s="960">
        <f t="shared" ref="CPS66" si="1230">CPS60-CPS62</f>
        <v>0</v>
      </c>
      <c r="CPU66" s="960">
        <f t="shared" ref="CPU66" si="1231">CPU60-CPU62</f>
        <v>0</v>
      </c>
      <c r="CPW66" s="960">
        <f t="shared" ref="CPW66" si="1232">CPW60-CPW62</f>
        <v>0</v>
      </c>
      <c r="CPY66" s="960">
        <f t="shared" ref="CPY66" si="1233">CPY60-CPY62</f>
        <v>0</v>
      </c>
      <c r="CQA66" s="960">
        <f t="shared" ref="CQA66" si="1234">CQA60-CQA62</f>
        <v>0</v>
      </c>
      <c r="CQC66" s="960">
        <f t="shared" ref="CQC66" si="1235">CQC60-CQC62</f>
        <v>0</v>
      </c>
      <c r="CQE66" s="960">
        <f t="shared" ref="CQE66" si="1236">CQE60-CQE62</f>
        <v>0</v>
      </c>
      <c r="CQG66" s="960">
        <f t="shared" ref="CQG66" si="1237">CQG60-CQG62</f>
        <v>0</v>
      </c>
      <c r="CQI66" s="960">
        <f t="shared" ref="CQI66" si="1238">CQI60-CQI62</f>
        <v>0</v>
      </c>
      <c r="CQK66" s="960">
        <f t="shared" ref="CQK66" si="1239">CQK60-CQK62</f>
        <v>0</v>
      </c>
      <c r="CQM66" s="960">
        <f t="shared" ref="CQM66" si="1240">CQM60-CQM62</f>
        <v>0</v>
      </c>
      <c r="CQO66" s="960">
        <f t="shared" ref="CQO66" si="1241">CQO60-CQO62</f>
        <v>0</v>
      </c>
      <c r="CQQ66" s="960">
        <f t="shared" ref="CQQ66" si="1242">CQQ60-CQQ62</f>
        <v>0</v>
      </c>
      <c r="CQS66" s="960">
        <f t="shared" ref="CQS66" si="1243">CQS60-CQS62</f>
        <v>0</v>
      </c>
      <c r="CQU66" s="960">
        <f t="shared" ref="CQU66" si="1244">CQU60-CQU62</f>
        <v>0</v>
      </c>
      <c r="CQW66" s="960">
        <f t="shared" ref="CQW66" si="1245">CQW60-CQW62</f>
        <v>0</v>
      </c>
      <c r="CQY66" s="960">
        <f t="shared" ref="CQY66" si="1246">CQY60-CQY62</f>
        <v>0</v>
      </c>
      <c r="CRA66" s="960">
        <f t="shared" ref="CRA66" si="1247">CRA60-CRA62</f>
        <v>0</v>
      </c>
      <c r="CRC66" s="960">
        <f t="shared" ref="CRC66" si="1248">CRC60-CRC62</f>
        <v>0</v>
      </c>
      <c r="CRE66" s="960">
        <f t="shared" ref="CRE66" si="1249">CRE60-CRE62</f>
        <v>0</v>
      </c>
      <c r="CRG66" s="960">
        <f t="shared" ref="CRG66" si="1250">CRG60-CRG62</f>
        <v>0</v>
      </c>
      <c r="CRI66" s="960">
        <f t="shared" ref="CRI66" si="1251">CRI60-CRI62</f>
        <v>0</v>
      </c>
      <c r="CRK66" s="960">
        <f t="shared" ref="CRK66" si="1252">CRK60-CRK62</f>
        <v>0</v>
      </c>
      <c r="CRM66" s="960">
        <f t="shared" ref="CRM66" si="1253">CRM60-CRM62</f>
        <v>0</v>
      </c>
      <c r="CRO66" s="960">
        <f t="shared" ref="CRO66" si="1254">CRO60-CRO62</f>
        <v>0</v>
      </c>
      <c r="CRQ66" s="960">
        <f t="shared" ref="CRQ66" si="1255">CRQ60-CRQ62</f>
        <v>0</v>
      </c>
      <c r="CRS66" s="960">
        <f t="shared" ref="CRS66" si="1256">CRS60-CRS62</f>
        <v>0</v>
      </c>
      <c r="CRU66" s="960">
        <f t="shared" ref="CRU66" si="1257">CRU60-CRU62</f>
        <v>0</v>
      </c>
      <c r="CRW66" s="960">
        <f t="shared" ref="CRW66" si="1258">CRW60-CRW62</f>
        <v>0</v>
      </c>
      <c r="CRY66" s="960">
        <f t="shared" ref="CRY66" si="1259">CRY60-CRY62</f>
        <v>0</v>
      </c>
      <c r="CSA66" s="960">
        <f t="shared" ref="CSA66" si="1260">CSA60-CSA62</f>
        <v>0</v>
      </c>
      <c r="CSC66" s="960">
        <f t="shared" ref="CSC66" si="1261">CSC60-CSC62</f>
        <v>0</v>
      </c>
      <c r="CSE66" s="960">
        <f t="shared" ref="CSE66" si="1262">CSE60-CSE62</f>
        <v>0</v>
      </c>
      <c r="CSG66" s="960">
        <f t="shared" ref="CSG66" si="1263">CSG60-CSG62</f>
        <v>0</v>
      </c>
      <c r="CSI66" s="960">
        <f t="shared" ref="CSI66" si="1264">CSI60-CSI62</f>
        <v>0</v>
      </c>
      <c r="CSK66" s="960">
        <f t="shared" ref="CSK66" si="1265">CSK60-CSK62</f>
        <v>0</v>
      </c>
      <c r="CSM66" s="960">
        <f t="shared" ref="CSM66" si="1266">CSM60-CSM62</f>
        <v>0</v>
      </c>
      <c r="CSO66" s="960">
        <f t="shared" ref="CSO66" si="1267">CSO60-CSO62</f>
        <v>0</v>
      </c>
      <c r="CSQ66" s="960">
        <f t="shared" ref="CSQ66" si="1268">CSQ60-CSQ62</f>
        <v>0</v>
      </c>
      <c r="CSS66" s="960">
        <f t="shared" ref="CSS66" si="1269">CSS60-CSS62</f>
        <v>0</v>
      </c>
      <c r="CSU66" s="960">
        <f t="shared" ref="CSU66" si="1270">CSU60-CSU62</f>
        <v>0</v>
      </c>
      <c r="CSW66" s="960">
        <f t="shared" ref="CSW66" si="1271">CSW60-CSW62</f>
        <v>0</v>
      </c>
      <c r="CSY66" s="960">
        <f t="shared" ref="CSY66" si="1272">CSY60-CSY62</f>
        <v>0</v>
      </c>
      <c r="CTA66" s="960">
        <f t="shared" ref="CTA66" si="1273">CTA60-CTA62</f>
        <v>0</v>
      </c>
      <c r="CTC66" s="960">
        <f t="shared" ref="CTC66" si="1274">CTC60-CTC62</f>
        <v>0</v>
      </c>
      <c r="CTE66" s="960">
        <f t="shared" ref="CTE66" si="1275">CTE60-CTE62</f>
        <v>0</v>
      </c>
      <c r="CTG66" s="960">
        <f t="shared" ref="CTG66" si="1276">CTG60-CTG62</f>
        <v>0</v>
      </c>
      <c r="CTI66" s="960">
        <f t="shared" ref="CTI66" si="1277">CTI60-CTI62</f>
        <v>0</v>
      </c>
      <c r="CTK66" s="960">
        <f t="shared" ref="CTK66" si="1278">CTK60-CTK62</f>
        <v>0</v>
      </c>
      <c r="CTM66" s="960">
        <f t="shared" ref="CTM66" si="1279">CTM60-CTM62</f>
        <v>0</v>
      </c>
      <c r="CTO66" s="960">
        <f t="shared" ref="CTO66" si="1280">CTO60-CTO62</f>
        <v>0</v>
      </c>
      <c r="CTQ66" s="960">
        <f t="shared" ref="CTQ66" si="1281">CTQ60-CTQ62</f>
        <v>0</v>
      </c>
      <c r="CTS66" s="960">
        <f t="shared" ref="CTS66" si="1282">CTS60-CTS62</f>
        <v>0</v>
      </c>
      <c r="CTU66" s="960">
        <f t="shared" ref="CTU66" si="1283">CTU60-CTU62</f>
        <v>0</v>
      </c>
      <c r="CTW66" s="960">
        <f t="shared" ref="CTW66" si="1284">CTW60-CTW62</f>
        <v>0</v>
      </c>
      <c r="CTY66" s="960">
        <f t="shared" ref="CTY66" si="1285">CTY60-CTY62</f>
        <v>0</v>
      </c>
      <c r="CUA66" s="960">
        <f t="shared" ref="CUA66" si="1286">CUA60-CUA62</f>
        <v>0</v>
      </c>
      <c r="CUC66" s="960">
        <f t="shared" ref="CUC66" si="1287">CUC60-CUC62</f>
        <v>0</v>
      </c>
      <c r="CUE66" s="960">
        <f t="shared" ref="CUE66" si="1288">CUE60-CUE62</f>
        <v>0</v>
      </c>
      <c r="CUG66" s="960">
        <f t="shared" ref="CUG66" si="1289">CUG60-CUG62</f>
        <v>0</v>
      </c>
      <c r="CUI66" s="960">
        <f t="shared" ref="CUI66" si="1290">CUI60-CUI62</f>
        <v>0</v>
      </c>
      <c r="CUK66" s="960">
        <f t="shared" ref="CUK66" si="1291">CUK60-CUK62</f>
        <v>0</v>
      </c>
      <c r="CUM66" s="960">
        <f t="shared" ref="CUM66" si="1292">CUM60-CUM62</f>
        <v>0</v>
      </c>
      <c r="CUO66" s="960">
        <f t="shared" ref="CUO66" si="1293">CUO60-CUO62</f>
        <v>0</v>
      </c>
      <c r="CUQ66" s="960">
        <f t="shared" ref="CUQ66" si="1294">CUQ60-CUQ62</f>
        <v>0</v>
      </c>
      <c r="CUS66" s="960">
        <f t="shared" ref="CUS66" si="1295">CUS60-CUS62</f>
        <v>0</v>
      </c>
      <c r="CUU66" s="960">
        <f t="shared" ref="CUU66" si="1296">CUU60-CUU62</f>
        <v>0</v>
      </c>
      <c r="CUW66" s="960">
        <f t="shared" ref="CUW66" si="1297">CUW60-CUW62</f>
        <v>0</v>
      </c>
      <c r="CUY66" s="960">
        <f t="shared" ref="CUY66" si="1298">CUY60-CUY62</f>
        <v>0</v>
      </c>
      <c r="CVA66" s="960">
        <f t="shared" ref="CVA66" si="1299">CVA60-CVA62</f>
        <v>0</v>
      </c>
      <c r="CVC66" s="960">
        <f t="shared" ref="CVC66" si="1300">CVC60-CVC62</f>
        <v>0</v>
      </c>
      <c r="CVE66" s="960">
        <f t="shared" ref="CVE66" si="1301">CVE60-CVE62</f>
        <v>0</v>
      </c>
      <c r="CVG66" s="960">
        <f t="shared" ref="CVG66" si="1302">CVG60-CVG62</f>
        <v>0</v>
      </c>
      <c r="CVI66" s="960">
        <f t="shared" ref="CVI66" si="1303">CVI60-CVI62</f>
        <v>0</v>
      </c>
      <c r="CVK66" s="960">
        <f t="shared" ref="CVK66" si="1304">CVK60-CVK62</f>
        <v>0</v>
      </c>
      <c r="CVM66" s="960">
        <f t="shared" ref="CVM66" si="1305">CVM60-CVM62</f>
        <v>0</v>
      </c>
      <c r="CVO66" s="960">
        <f t="shared" ref="CVO66" si="1306">CVO60-CVO62</f>
        <v>0</v>
      </c>
      <c r="CVQ66" s="960">
        <f t="shared" ref="CVQ66" si="1307">CVQ60-CVQ62</f>
        <v>0</v>
      </c>
      <c r="CVS66" s="960">
        <f t="shared" ref="CVS66" si="1308">CVS60-CVS62</f>
        <v>0</v>
      </c>
      <c r="CVU66" s="960">
        <f t="shared" ref="CVU66" si="1309">CVU60-CVU62</f>
        <v>0</v>
      </c>
      <c r="CVW66" s="960">
        <f t="shared" ref="CVW66" si="1310">CVW60-CVW62</f>
        <v>0</v>
      </c>
      <c r="CVY66" s="960">
        <f t="shared" ref="CVY66" si="1311">CVY60-CVY62</f>
        <v>0</v>
      </c>
      <c r="CWA66" s="960">
        <f t="shared" ref="CWA66" si="1312">CWA60-CWA62</f>
        <v>0</v>
      </c>
      <c r="CWC66" s="960">
        <f t="shared" ref="CWC66" si="1313">CWC60-CWC62</f>
        <v>0</v>
      </c>
      <c r="CWE66" s="960">
        <f t="shared" ref="CWE66" si="1314">CWE60-CWE62</f>
        <v>0</v>
      </c>
      <c r="CWG66" s="960">
        <f t="shared" ref="CWG66" si="1315">CWG60-CWG62</f>
        <v>0</v>
      </c>
      <c r="CWI66" s="960">
        <f t="shared" ref="CWI66" si="1316">CWI60-CWI62</f>
        <v>0</v>
      </c>
      <c r="CWK66" s="960">
        <f t="shared" ref="CWK66" si="1317">CWK60-CWK62</f>
        <v>0</v>
      </c>
      <c r="CWM66" s="960">
        <f t="shared" ref="CWM66" si="1318">CWM60-CWM62</f>
        <v>0</v>
      </c>
      <c r="CWO66" s="960">
        <f t="shared" ref="CWO66" si="1319">CWO60-CWO62</f>
        <v>0</v>
      </c>
      <c r="CWQ66" s="960">
        <f t="shared" ref="CWQ66" si="1320">CWQ60-CWQ62</f>
        <v>0</v>
      </c>
      <c r="CWS66" s="960">
        <f t="shared" ref="CWS66" si="1321">CWS60-CWS62</f>
        <v>0</v>
      </c>
      <c r="CWU66" s="960">
        <f t="shared" ref="CWU66" si="1322">CWU60-CWU62</f>
        <v>0</v>
      </c>
      <c r="CWW66" s="960">
        <f t="shared" ref="CWW66" si="1323">CWW60-CWW62</f>
        <v>0</v>
      </c>
      <c r="CWY66" s="960">
        <f t="shared" ref="CWY66" si="1324">CWY60-CWY62</f>
        <v>0</v>
      </c>
      <c r="CXA66" s="960">
        <f t="shared" ref="CXA66" si="1325">CXA60-CXA62</f>
        <v>0</v>
      </c>
      <c r="CXC66" s="960">
        <f t="shared" ref="CXC66" si="1326">CXC60-CXC62</f>
        <v>0</v>
      </c>
      <c r="CXE66" s="960">
        <f t="shared" ref="CXE66" si="1327">CXE60-CXE62</f>
        <v>0</v>
      </c>
      <c r="CXG66" s="960">
        <f t="shared" ref="CXG66" si="1328">CXG60-CXG62</f>
        <v>0</v>
      </c>
      <c r="CXI66" s="960">
        <f t="shared" ref="CXI66" si="1329">CXI60-CXI62</f>
        <v>0</v>
      </c>
      <c r="CXK66" s="960">
        <f t="shared" ref="CXK66" si="1330">CXK60-CXK62</f>
        <v>0</v>
      </c>
      <c r="CXM66" s="960">
        <f t="shared" ref="CXM66" si="1331">CXM60-CXM62</f>
        <v>0</v>
      </c>
      <c r="CXO66" s="960">
        <f t="shared" ref="CXO66" si="1332">CXO60-CXO62</f>
        <v>0</v>
      </c>
      <c r="CXQ66" s="960">
        <f t="shared" ref="CXQ66" si="1333">CXQ60-CXQ62</f>
        <v>0</v>
      </c>
      <c r="CXS66" s="960">
        <f t="shared" ref="CXS66" si="1334">CXS60-CXS62</f>
        <v>0</v>
      </c>
      <c r="CXU66" s="960">
        <f t="shared" ref="CXU66" si="1335">CXU60-CXU62</f>
        <v>0</v>
      </c>
      <c r="CXW66" s="960">
        <f t="shared" ref="CXW66" si="1336">CXW60-CXW62</f>
        <v>0</v>
      </c>
      <c r="CXY66" s="960">
        <f t="shared" ref="CXY66" si="1337">CXY60-CXY62</f>
        <v>0</v>
      </c>
      <c r="CYA66" s="960">
        <f t="shared" ref="CYA66" si="1338">CYA60-CYA62</f>
        <v>0</v>
      </c>
      <c r="CYC66" s="960">
        <f t="shared" ref="CYC66" si="1339">CYC60-CYC62</f>
        <v>0</v>
      </c>
      <c r="CYE66" s="960">
        <f t="shared" ref="CYE66" si="1340">CYE60-CYE62</f>
        <v>0</v>
      </c>
      <c r="CYG66" s="960">
        <f t="shared" ref="CYG66" si="1341">CYG60-CYG62</f>
        <v>0</v>
      </c>
      <c r="CYI66" s="960">
        <f t="shared" ref="CYI66" si="1342">CYI60-CYI62</f>
        <v>0</v>
      </c>
      <c r="CYK66" s="960">
        <f t="shared" ref="CYK66" si="1343">CYK60-CYK62</f>
        <v>0</v>
      </c>
      <c r="CYM66" s="960">
        <f t="shared" ref="CYM66" si="1344">CYM60-CYM62</f>
        <v>0</v>
      </c>
      <c r="CYO66" s="960">
        <f t="shared" ref="CYO66" si="1345">CYO60-CYO62</f>
        <v>0</v>
      </c>
      <c r="CYQ66" s="960">
        <f t="shared" ref="CYQ66" si="1346">CYQ60-CYQ62</f>
        <v>0</v>
      </c>
      <c r="CYS66" s="960">
        <f t="shared" ref="CYS66" si="1347">CYS60-CYS62</f>
        <v>0</v>
      </c>
      <c r="CYU66" s="960">
        <f t="shared" ref="CYU66" si="1348">CYU60-CYU62</f>
        <v>0</v>
      </c>
      <c r="CYW66" s="960">
        <f t="shared" ref="CYW66" si="1349">CYW60-CYW62</f>
        <v>0</v>
      </c>
      <c r="CYY66" s="960">
        <f t="shared" ref="CYY66" si="1350">CYY60-CYY62</f>
        <v>0</v>
      </c>
      <c r="CZA66" s="960">
        <f t="shared" ref="CZA66" si="1351">CZA60-CZA62</f>
        <v>0</v>
      </c>
      <c r="CZC66" s="960">
        <f t="shared" ref="CZC66" si="1352">CZC60-CZC62</f>
        <v>0</v>
      </c>
      <c r="CZE66" s="960">
        <f t="shared" ref="CZE66" si="1353">CZE60-CZE62</f>
        <v>0</v>
      </c>
      <c r="CZG66" s="960">
        <f t="shared" ref="CZG66" si="1354">CZG60-CZG62</f>
        <v>0</v>
      </c>
      <c r="CZI66" s="960">
        <f t="shared" ref="CZI66" si="1355">CZI60-CZI62</f>
        <v>0</v>
      </c>
      <c r="CZK66" s="960">
        <f t="shared" ref="CZK66" si="1356">CZK60-CZK62</f>
        <v>0</v>
      </c>
      <c r="CZM66" s="960">
        <f t="shared" ref="CZM66" si="1357">CZM60-CZM62</f>
        <v>0</v>
      </c>
      <c r="CZO66" s="960">
        <f t="shared" ref="CZO66" si="1358">CZO60-CZO62</f>
        <v>0</v>
      </c>
      <c r="CZQ66" s="960">
        <f t="shared" ref="CZQ66" si="1359">CZQ60-CZQ62</f>
        <v>0</v>
      </c>
      <c r="CZS66" s="960">
        <f t="shared" ref="CZS66" si="1360">CZS60-CZS62</f>
        <v>0</v>
      </c>
      <c r="CZU66" s="960">
        <f t="shared" ref="CZU66" si="1361">CZU60-CZU62</f>
        <v>0</v>
      </c>
      <c r="CZW66" s="960">
        <f t="shared" ref="CZW66" si="1362">CZW60-CZW62</f>
        <v>0</v>
      </c>
      <c r="CZY66" s="960">
        <f t="shared" ref="CZY66" si="1363">CZY60-CZY62</f>
        <v>0</v>
      </c>
      <c r="DAA66" s="960">
        <f t="shared" ref="DAA66" si="1364">DAA60-DAA62</f>
        <v>0</v>
      </c>
      <c r="DAC66" s="960">
        <f t="shared" ref="DAC66" si="1365">DAC60-DAC62</f>
        <v>0</v>
      </c>
      <c r="DAE66" s="960">
        <f t="shared" ref="DAE66" si="1366">DAE60-DAE62</f>
        <v>0</v>
      </c>
      <c r="DAG66" s="960">
        <f t="shared" ref="DAG66" si="1367">DAG60-DAG62</f>
        <v>0</v>
      </c>
      <c r="DAI66" s="960">
        <f t="shared" ref="DAI66" si="1368">DAI60-DAI62</f>
        <v>0</v>
      </c>
      <c r="DAK66" s="960">
        <f t="shared" ref="DAK66" si="1369">DAK60-DAK62</f>
        <v>0</v>
      </c>
      <c r="DAM66" s="960">
        <f t="shared" ref="DAM66" si="1370">DAM60-DAM62</f>
        <v>0</v>
      </c>
      <c r="DAO66" s="960">
        <f t="shared" ref="DAO66" si="1371">DAO60-DAO62</f>
        <v>0</v>
      </c>
      <c r="DAQ66" s="960">
        <f t="shared" ref="DAQ66" si="1372">DAQ60-DAQ62</f>
        <v>0</v>
      </c>
      <c r="DAS66" s="960">
        <f t="shared" ref="DAS66" si="1373">DAS60-DAS62</f>
        <v>0</v>
      </c>
      <c r="DAU66" s="960">
        <f t="shared" ref="DAU66" si="1374">DAU60-DAU62</f>
        <v>0</v>
      </c>
      <c r="DAW66" s="960">
        <f t="shared" ref="DAW66" si="1375">DAW60-DAW62</f>
        <v>0</v>
      </c>
      <c r="DAY66" s="960">
        <f t="shared" ref="DAY66" si="1376">DAY60-DAY62</f>
        <v>0</v>
      </c>
      <c r="DBA66" s="960">
        <f t="shared" ref="DBA66" si="1377">DBA60-DBA62</f>
        <v>0</v>
      </c>
      <c r="DBC66" s="960">
        <f t="shared" ref="DBC66" si="1378">DBC60-DBC62</f>
        <v>0</v>
      </c>
      <c r="DBE66" s="960">
        <f t="shared" ref="DBE66" si="1379">DBE60-DBE62</f>
        <v>0</v>
      </c>
      <c r="DBG66" s="960">
        <f t="shared" ref="DBG66" si="1380">DBG60-DBG62</f>
        <v>0</v>
      </c>
      <c r="DBI66" s="960">
        <f t="shared" ref="DBI66" si="1381">DBI60-DBI62</f>
        <v>0</v>
      </c>
      <c r="DBK66" s="960">
        <f t="shared" ref="DBK66" si="1382">DBK60-DBK62</f>
        <v>0</v>
      </c>
      <c r="DBM66" s="960">
        <f t="shared" ref="DBM66" si="1383">DBM60-DBM62</f>
        <v>0</v>
      </c>
      <c r="DBO66" s="960">
        <f t="shared" ref="DBO66" si="1384">DBO60-DBO62</f>
        <v>0</v>
      </c>
      <c r="DBQ66" s="960">
        <f t="shared" ref="DBQ66" si="1385">DBQ60-DBQ62</f>
        <v>0</v>
      </c>
      <c r="DBS66" s="960">
        <f t="shared" ref="DBS66" si="1386">DBS60-DBS62</f>
        <v>0</v>
      </c>
      <c r="DBU66" s="960">
        <f t="shared" ref="DBU66" si="1387">DBU60-DBU62</f>
        <v>0</v>
      </c>
      <c r="DBW66" s="960">
        <f t="shared" ref="DBW66" si="1388">DBW60-DBW62</f>
        <v>0</v>
      </c>
      <c r="DBY66" s="960">
        <f t="shared" ref="DBY66" si="1389">DBY60-DBY62</f>
        <v>0</v>
      </c>
      <c r="DCA66" s="960">
        <f t="shared" ref="DCA66" si="1390">DCA60-DCA62</f>
        <v>0</v>
      </c>
      <c r="DCC66" s="960">
        <f t="shared" ref="DCC66" si="1391">DCC60-DCC62</f>
        <v>0</v>
      </c>
      <c r="DCE66" s="960">
        <f t="shared" ref="DCE66" si="1392">DCE60-DCE62</f>
        <v>0</v>
      </c>
      <c r="DCG66" s="960">
        <f t="shared" ref="DCG66" si="1393">DCG60-DCG62</f>
        <v>0</v>
      </c>
      <c r="DCI66" s="960">
        <f t="shared" ref="DCI66" si="1394">DCI60-DCI62</f>
        <v>0</v>
      </c>
      <c r="DCK66" s="960">
        <f t="shared" ref="DCK66" si="1395">DCK60-DCK62</f>
        <v>0</v>
      </c>
      <c r="DCM66" s="960">
        <f t="shared" ref="DCM66" si="1396">DCM60-DCM62</f>
        <v>0</v>
      </c>
      <c r="DCO66" s="960">
        <f t="shared" ref="DCO66" si="1397">DCO60-DCO62</f>
        <v>0</v>
      </c>
      <c r="DCQ66" s="960">
        <f t="shared" ref="DCQ66" si="1398">DCQ60-DCQ62</f>
        <v>0</v>
      </c>
      <c r="DCS66" s="960">
        <f t="shared" ref="DCS66" si="1399">DCS60-DCS62</f>
        <v>0</v>
      </c>
      <c r="DCU66" s="960">
        <f t="shared" ref="DCU66" si="1400">DCU60-DCU62</f>
        <v>0</v>
      </c>
      <c r="DCW66" s="960">
        <f t="shared" ref="DCW66" si="1401">DCW60-DCW62</f>
        <v>0</v>
      </c>
      <c r="DCY66" s="960">
        <f t="shared" ref="DCY66" si="1402">DCY60-DCY62</f>
        <v>0</v>
      </c>
      <c r="DDA66" s="960">
        <f t="shared" ref="DDA66" si="1403">DDA60-DDA62</f>
        <v>0</v>
      </c>
      <c r="DDC66" s="960">
        <f t="shared" ref="DDC66" si="1404">DDC60-DDC62</f>
        <v>0</v>
      </c>
      <c r="DDE66" s="960">
        <f t="shared" ref="DDE66" si="1405">DDE60-DDE62</f>
        <v>0</v>
      </c>
      <c r="DDG66" s="960">
        <f t="shared" ref="DDG66" si="1406">DDG60-DDG62</f>
        <v>0</v>
      </c>
      <c r="DDI66" s="960">
        <f t="shared" ref="DDI66" si="1407">DDI60-DDI62</f>
        <v>0</v>
      </c>
      <c r="DDK66" s="960">
        <f t="shared" ref="DDK66" si="1408">DDK60-DDK62</f>
        <v>0</v>
      </c>
      <c r="DDM66" s="960">
        <f t="shared" ref="DDM66" si="1409">DDM60-DDM62</f>
        <v>0</v>
      </c>
      <c r="DDO66" s="960">
        <f t="shared" ref="DDO66" si="1410">DDO60-DDO62</f>
        <v>0</v>
      </c>
      <c r="DDQ66" s="960">
        <f t="shared" ref="DDQ66" si="1411">DDQ60-DDQ62</f>
        <v>0</v>
      </c>
      <c r="DDS66" s="960">
        <f t="shared" ref="DDS66" si="1412">DDS60-DDS62</f>
        <v>0</v>
      </c>
      <c r="DDU66" s="960">
        <f t="shared" ref="DDU66" si="1413">DDU60-DDU62</f>
        <v>0</v>
      </c>
      <c r="DDW66" s="960">
        <f t="shared" ref="DDW66" si="1414">DDW60-DDW62</f>
        <v>0</v>
      </c>
      <c r="DDY66" s="960">
        <f t="shared" ref="DDY66" si="1415">DDY60-DDY62</f>
        <v>0</v>
      </c>
      <c r="DEA66" s="960">
        <f t="shared" ref="DEA66" si="1416">DEA60-DEA62</f>
        <v>0</v>
      </c>
      <c r="DEC66" s="960">
        <f t="shared" ref="DEC66" si="1417">DEC60-DEC62</f>
        <v>0</v>
      </c>
      <c r="DEE66" s="960">
        <f t="shared" ref="DEE66" si="1418">DEE60-DEE62</f>
        <v>0</v>
      </c>
      <c r="DEG66" s="960">
        <f t="shared" ref="DEG66" si="1419">DEG60-DEG62</f>
        <v>0</v>
      </c>
      <c r="DEI66" s="960">
        <f t="shared" ref="DEI66" si="1420">DEI60-DEI62</f>
        <v>0</v>
      </c>
      <c r="DEK66" s="960">
        <f t="shared" ref="DEK66" si="1421">DEK60-DEK62</f>
        <v>0</v>
      </c>
      <c r="DEM66" s="960">
        <f t="shared" ref="DEM66" si="1422">DEM60-DEM62</f>
        <v>0</v>
      </c>
      <c r="DEO66" s="960">
        <f t="shared" ref="DEO66" si="1423">DEO60-DEO62</f>
        <v>0</v>
      </c>
      <c r="DEQ66" s="960">
        <f t="shared" ref="DEQ66" si="1424">DEQ60-DEQ62</f>
        <v>0</v>
      </c>
      <c r="DES66" s="960">
        <f t="shared" ref="DES66" si="1425">DES60-DES62</f>
        <v>0</v>
      </c>
      <c r="DEU66" s="960">
        <f t="shared" ref="DEU66" si="1426">DEU60-DEU62</f>
        <v>0</v>
      </c>
      <c r="DEW66" s="960">
        <f t="shared" ref="DEW66" si="1427">DEW60-DEW62</f>
        <v>0</v>
      </c>
      <c r="DEY66" s="960">
        <f t="shared" ref="DEY66" si="1428">DEY60-DEY62</f>
        <v>0</v>
      </c>
      <c r="DFA66" s="960">
        <f t="shared" ref="DFA66" si="1429">DFA60-DFA62</f>
        <v>0</v>
      </c>
      <c r="DFC66" s="960">
        <f t="shared" ref="DFC66" si="1430">DFC60-DFC62</f>
        <v>0</v>
      </c>
      <c r="DFE66" s="960">
        <f t="shared" ref="DFE66" si="1431">DFE60-DFE62</f>
        <v>0</v>
      </c>
      <c r="DFG66" s="960">
        <f t="shared" ref="DFG66" si="1432">DFG60-DFG62</f>
        <v>0</v>
      </c>
      <c r="DFI66" s="960">
        <f t="shared" ref="DFI66" si="1433">DFI60-DFI62</f>
        <v>0</v>
      </c>
      <c r="DFK66" s="960">
        <f t="shared" ref="DFK66" si="1434">DFK60-DFK62</f>
        <v>0</v>
      </c>
      <c r="DFM66" s="960">
        <f t="shared" ref="DFM66" si="1435">DFM60-DFM62</f>
        <v>0</v>
      </c>
      <c r="DFO66" s="960">
        <f t="shared" ref="DFO66" si="1436">DFO60-DFO62</f>
        <v>0</v>
      </c>
      <c r="DFQ66" s="960">
        <f t="shared" ref="DFQ66" si="1437">DFQ60-DFQ62</f>
        <v>0</v>
      </c>
      <c r="DFS66" s="960">
        <f t="shared" ref="DFS66" si="1438">DFS60-DFS62</f>
        <v>0</v>
      </c>
      <c r="DFU66" s="960">
        <f t="shared" ref="DFU66" si="1439">DFU60-DFU62</f>
        <v>0</v>
      </c>
      <c r="DFW66" s="960">
        <f t="shared" ref="DFW66" si="1440">DFW60-DFW62</f>
        <v>0</v>
      </c>
      <c r="DFY66" s="960">
        <f t="shared" ref="DFY66" si="1441">DFY60-DFY62</f>
        <v>0</v>
      </c>
      <c r="DGA66" s="960">
        <f t="shared" ref="DGA66" si="1442">DGA60-DGA62</f>
        <v>0</v>
      </c>
      <c r="DGC66" s="960">
        <f t="shared" ref="DGC66" si="1443">DGC60-DGC62</f>
        <v>0</v>
      </c>
      <c r="DGE66" s="960">
        <f t="shared" ref="DGE66" si="1444">DGE60-DGE62</f>
        <v>0</v>
      </c>
      <c r="DGG66" s="960">
        <f t="shared" ref="DGG66" si="1445">DGG60-DGG62</f>
        <v>0</v>
      </c>
      <c r="DGI66" s="960">
        <f t="shared" ref="DGI66" si="1446">DGI60-DGI62</f>
        <v>0</v>
      </c>
      <c r="DGK66" s="960">
        <f t="shared" ref="DGK66" si="1447">DGK60-DGK62</f>
        <v>0</v>
      </c>
      <c r="DGM66" s="960">
        <f t="shared" ref="DGM66" si="1448">DGM60-DGM62</f>
        <v>0</v>
      </c>
      <c r="DGO66" s="960">
        <f t="shared" ref="DGO66" si="1449">DGO60-DGO62</f>
        <v>0</v>
      </c>
      <c r="DGQ66" s="960">
        <f t="shared" ref="DGQ66" si="1450">DGQ60-DGQ62</f>
        <v>0</v>
      </c>
      <c r="DGS66" s="960">
        <f t="shared" ref="DGS66" si="1451">DGS60-DGS62</f>
        <v>0</v>
      </c>
      <c r="DGU66" s="960">
        <f t="shared" ref="DGU66" si="1452">DGU60-DGU62</f>
        <v>0</v>
      </c>
      <c r="DGW66" s="960">
        <f t="shared" ref="DGW66" si="1453">DGW60-DGW62</f>
        <v>0</v>
      </c>
      <c r="DGY66" s="960">
        <f t="shared" ref="DGY66" si="1454">DGY60-DGY62</f>
        <v>0</v>
      </c>
      <c r="DHA66" s="960">
        <f t="shared" ref="DHA66" si="1455">DHA60-DHA62</f>
        <v>0</v>
      </c>
      <c r="DHC66" s="960">
        <f t="shared" ref="DHC66" si="1456">DHC60-DHC62</f>
        <v>0</v>
      </c>
      <c r="DHE66" s="960">
        <f t="shared" ref="DHE66" si="1457">DHE60-DHE62</f>
        <v>0</v>
      </c>
      <c r="DHG66" s="960">
        <f t="shared" ref="DHG66" si="1458">DHG60-DHG62</f>
        <v>0</v>
      </c>
      <c r="DHI66" s="960">
        <f t="shared" ref="DHI66" si="1459">DHI60-DHI62</f>
        <v>0</v>
      </c>
      <c r="DHK66" s="960">
        <f t="shared" ref="DHK66" si="1460">DHK60-DHK62</f>
        <v>0</v>
      </c>
      <c r="DHM66" s="960">
        <f t="shared" ref="DHM66" si="1461">DHM60-DHM62</f>
        <v>0</v>
      </c>
      <c r="DHO66" s="960">
        <f t="shared" ref="DHO66" si="1462">DHO60-DHO62</f>
        <v>0</v>
      </c>
      <c r="DHQ66" s="960">
        <f t="shared" ref="DHQ66" si="1463">DHQ60-DHQ62</f>
        <v>0</v>
      </c>
      <c r="DHS66" s="960">
        <f t="shared" ref="DHS66" si="1464">DHS60-DHS62</f>
        <v>0</v>
      </c>
      <c r="DHU66" s="960">
        <f t="shared" ref="DHU66" si="1465">DHU60-DHU62</f>
        <v>0</v>
      </c>
      <c r="DHW66" s="960">
        <f t="shared" ref="DHW66" si="1466">DHW60-DHW62</f>
        <v>0</v>
      </c>
      <c r="DHY66" s="960">
        <f t="shared" ref="DHY66" si="1467">DHY60-DHY62</f>
        <v>0</v>
      </c>
      <c r="DIA66" s="960">
        <f t="shared" ref="DIA66" si="1468">DIA60-DIA62</f>
        <v>0</v>
      </c>
      <c r="DIC66" s="960">
        <f t="shared" ref="DIC66" si="1469">DIC60-DIC62</f>
        <v>0</v>
      </c>
      <c r="DIE66" s="960">
        <f t="shared" ref="DIE66" si="1470">DIE60-DIE62</f>
        <v>0</v>
      </c>
      <c r="DIG66" s="960">
        <f t="shared" ref="DIG66" si="1471">DIG60-DIG62</f>
        <v>0</v>
      </c>
      <c r="DII66" s="960">
        <f t="shared" ref="DII66" si="1472">DII60-DII62</f>
        <v>0</v>
      </c>
      <c r="DIK66" s="960">
        <f t="shared" ref="DIK66" si="1473">DIK60-DIK62</f>
        <v>0</v>
      </c>
      <c r="DIM66" s="960">
        <f t="shared" ref="DIM66" si="1474">DIM60-DIM62</f>
        <v>0</v>
      </c>
      <c r="DIO66" s="960">
        <f t="shared" ref="DIO66" si="1475">DIO60-DIO62</f>
        <v>0</v>
      </c>
      <c r="DIQ66" s="960">
        <f t="shared" ref="DIQ66" si="1476">DIQ60-DIQ62</f>
        <v>0</v>
      </c>
      <c r="DIS66" s="960">
        <f t="shared" ref="DIS66" si="1477">DIS60-DIS62</f>
        <v>0</v>
      </c>
      <c r="DIU66" s="960">
        <f t="shared" ref="DIU66" si="1478">DIU60-DIU62</f>
        <v>0</v>
      </c>
      <c r="DIW66" s="960">
        <f t="shared" ref="DIW66" si="1479">DIW60-DIW62</f>
        <v>0</v>
      </c>
      <c r="DIY66" s="960">
        <f t="shared" ref="DIY66" si="1480">DIY60-DIY62</f>
        <v>0</v>
      </c>
      <c r="DJA66" s="960">
        <f t="shared" ref="DJA66" si="1481">DJA60-DJA62</f>
        <v>0</v>
      </c>
      <c r="DJC66" s="960">
        <f t="shared" ref="DJC66" si="1482">DJC60-DJC62</f>
        <v>0</v>
      </c>
      <c r="DJE66" s="960">
        <f t="shared" ref="DJE66" si="1483">DJE60-DJE62</f>
        <v>0</v>
      </c>
      <c r="DJG66" s="960">
        <f t="shared" ref="DJG66" si="1484">DJG60-DJG62</f>
        <v>0</v>
      </c>
      <c r="DJI66" s="960">
        <f t="shared" ref="DJI66" si="1485">DJI60-DJI62</f>
        <v>0</v>
      </c>
      <c r="DJK66" s="960">
        <f t="shared" ref="DJK66" si="1486">DJK60-DJK62</f>
        <v>0</v>
      </c>
      <c r="DJM66" s="960">
        <f t="shared" ref="DJM66" si="1487">DJM60-DJM62</f>
        <v>0</v>
      </c>
      <c r="DJO66" s="960">
        <f t="shared" ref="DJO66" si="1488">DJO60-DJO62</f>
        <v>0</v>
      </c>
      <c r="DJQ66" s="960">
        <f t="shared" ref="DJQ66" si="1489">DJQ60-DJQ62</f>
        <v>0</v>
      </c>
      <c r="DJS66" s="960">
        <f t="shared" ref="DJS66" si="1490">DJS60-DJS62</f>
        <v>0</v>
      </c>
      <c r="DJU66" s="960">
        <f t="shared" ref="DJU66" si="1491">DJU60-DJU62</f>
        <v>0</v>
      </c>
      <c r="DJW66" s="960">
        <f t="shared" ref="DJW66" si="1492">DJW60-DJW62</f>
        <v>0</v>
      </c>
      <c r="DJY66" s="960">
        <f t="shared" ref="DJY66" si="1493">DJY60-DJY62</f>
        <v>0</v>
      </c>
      <c r="DKA66" s="960">
        <f t="shared" ref="DKA66" si="1494">DKA60-DKA62</f>
        <v>0</v>
      </c>
      <c r="DKC66" s="960">
        <f t="shared" ref="DKC66" si="1495">DKC60-DKC62</f>
        <v>0</v>
      </c>
      <c r="DKE66" s="960">
        <f t="shared" ref="DKE66" si="1496">DKE60-DKE62</f>
        <v>0</v>
      </c>
      <c r="DKG66" s="960">
        <f t="shared" ref="DKG66" si="1497">DKG60-DKG62</f>
        <v>0</v>
      </c>
      <c r="DKI66" s="960">
        <f t="shared" ref="DKI66" si="1498">DKI60-DKI62</f>
        <v>0</v>
      </c>
      <c r="DKK66" s="960">
        <f t="shared" ref="DKK66" si="1499">DKK60-DKK62</f>
        <v>0</v>
      </c>
      <c r="DKM66" s="960">
        <f t="shared" ref="DKM66" si="1500">DKM60-DKM62</f>
        <v>0</v>
      </c>
      <c r="DKO66" s="960">
        <f t="shared" ref="DKO66" si="1501">DKO60-DKO62</f>
        <v>0</v>
      </c>
      <c r="DKQ66" s="960">
        <f t="shared" ref="DKQ66" si="1502">DKQ60-DKQ62</f>
        <v>0</v>
      </c>
      <c r="DKS66" s="960">
        <f t="shared" ref="DKS66" si="1503">DKS60-DKS62</f>
        <v>0</v>
      </c>
      <c r="DKU66" s="960">
        <f t="shared" ref="DKU66" si="1504">DKU60-DKU62</f>
        <v>0</v>
      </c>
      <c r="DKW66" s="960">
        <f t="shared" ref="DKW66" si="1505">DKW60-DKW62</f>
        <v>0</v>
      </c>
      <c r="DKY66" s="960">
        <f t="shared" ref="DKY66" si="1506">DKY60-DKY62</f>
        <v>0</v>
      </c>
      <c r="DLA66" s="960">
        <f t="shared" ref="DLA66" si="1507">DLA60-DLA62</f>
        <v>0</v>
      </c>
      <c r="DLC66" s="960">
        <f t="shared" ref="DLC66" si="1508">DLC60-DLC62</f>
        <v>0</v>
      </c>
      <c r="DLE66" s="960">
        <f t="shared" ref="DLE66" si="1509">DLE60-DLE62</f>
        <v>0</v>
      </c>
      <c r="DLG66" s="960">
        <f t="shared" ref="DLG66" si="1510">DLG60-DLG62</f>
        <v>0</v>
      </c>
      <c r="DLI66" s="960">
        <f t="shared" ref="DLI66" si="1511">DLI60-DLI62</f>
        <v>0</v>
      </c>
      <c r="DLK66" s="960">
        <f t="shared" ref="DLK66" si="1512">DLK60-DLK62</f>
        <v>0</v>
      </c>
      <c r="DLM66" s="960">
        <f t="shared" ref="DLM66" si="1513">DLM60-DLM62</f>
        <v>0</v>
      </c>
      <c r="DLO66" s="960">
        <f t="shared" ref="DLO66" si="1514">DLO60-DLO62</f>
        <v>0</v>
      </c>
      <c r="DLQ66" s="960">
        <f t="shared" ref="DLQ66" si="1515">DLQ60-DLQ62</f>
        <v>0</v>
      </c>
      <c r="DLS66" s="960">
        <f t="shared" ref="DLS66" si="1516">DLS60-DLS62</f>
        <v>0</v>
      </c>
      <c r="DLU66" s="960">
        <f t="shared" ref="DLU66" si="1517">DLU60-DLU62</f>
        <v>0</v>
      </c>
      <c r="DLW66" s="960">
        <f t="shared" ref="DLW66" si="1518">DLW60-DLW62</f>
        <v>0</v>
      </c>
      <c r="DLY66" s="960">
        <f t="shared" ref="DLY66" si="1519">DLY60-DLY62</f>
        <v>0</v>
      </c>
      <c r="DMA66" s="960">
        <f t="shared" ref="DMA66" si="1520">DMA60-DMA62</f>
        <v>0</v>
      </c>
      <c r="DMC66" s="960">
        <f t="shared" ref="DMC66" si="1521">DMC60-DMC62</f>
        <v>0</v>
      </c>
      <c r="DME66" s="960">
        <f t="shared" ref="DME66" si="1522">DME60-DME62</f>
        <v>0</v>
      </c>
      <c r="DMG66" s="960">
        <f t="shared" ref="DMG66" si="1523">DMG60-DMG62</f>
        <v>0</v>
      </c>
      <c r="DMI66" s="960">
        <f t="shared" ref="DMI66" si="1524">DMI60-DMI62</f>
        <v>0</v>
      </c>
      <c r="DMK66" s="960">
        <f t="shared" ref="DMK66" si="1525">DMK60-DMK62</f>
        <v>0</v>
      </c>
      <c r="DMM66" s="960">
        <f t="shared" ref="DMM66" si="1526">DMM60-DMM62</f>
        <v>0</v>
      </c>
      <c r="DMO66" s="960">
        <f t="shared" ref="DMO66" si="1527">DMO60-DMO62</f>
        <v>0</v>
      </c>
      <c r="DMQ66" s="960">
        <f t="shared" ref="DMQ66" si="1528">DMQ60-DMQ62</f>
        <v>0</v>
      </c>
      <c r="DMS66" s="960">
        <f t="shared" ref="DMS66" si="1529">DMS60-DMS62</f>
        <v>0</v>
      </c>
      <c r="DMU66" s="960">
        <f t="shared" ref="DMU66" si="1530">DMU60-DMU62</f>
        <v>0</v>
      </c>
      <c r="DMW66" s="960">
        <f t="shared" ref="DMW66" si="1531">DMW60-DMW62</f>
        <v>0</v>
      </c>
      <c r="DMY66" s="960">
        <f t="shared" ref="DMY66" si="1532">DMY60-DMY62</f>
        <v>0</v>
      </c>
      <c r="DNA66" s="960">
        <f t="shared" ref="DNA66" si="1533">DNA60-DNA62</f>
        <v>0</v>
      </c>
      <c r="DNC66" s="960">
        <f t="shared" ref="DNC66" si="1534">DNC60-DNC62</f>
        <v>0</v>
      </c>
      <c r="DNE66" s="960">
        <f t="shared" ref="DNE66" si="1535">DNE60-DNE62</f>
        <v>0</v>
      </c>
      <c r="DNG66" s="960">
        <f t="shared" ref="DNG66" si="1536">DNG60-DNG62</f>
        <v>0</v>
      </c>
      <c r="DNI66" s="960">
        <f t="shared" ref="DNI66" si="1537">DNI60-DNI62</f>
        <v>0</v>
      </c>
      <c r="DNK66" s="960">
        <f t="shared" ref="DNK66" si="1538">DNK60-DNK62</f>
        <v>0</v>
      </c>
      <c r="DNM66" s="960">
        <f t="shared" ref="DNM66" si="1539">DNM60-DNM62</f>
        <v>0</v>
      </c>
      <c r="DNO66" s="960">
        <f t="shared" ref="DNO66" si="1540">DNO60-DNO62</f>
        <v>0</v>
      </c>
      <c r="DNQ66" s="960">
        <f t="shared" ref="DNQ66" si="1541">DNQ60-DNQ62</f>
        <v>0</v>
      </c>
      <c r="DNS66" s="960">
        <f t="shared" ref="DNS66" si="1542">DNS60-DNS62</f>
        <v>0</v>
      </c>
      <c r="DNU66" s="960">
        <f t="shared" ref="DNU66" si="1543">DNU60-DNU62</f>
        <v>0</v>
      </c>
      <c r="DNW66" s="960">
        <f t="shared" ref="DNW66" si="1544">DNW60-DNW62</f>
        <v>0</v>
      </c>
      <c r="DNY66" s="960">
        <f t="shared" ref="DNY66" si="1545">DNY60-DNY62</f>
        <v>0</v>
      </c>
      <c r="DOA66" s="960">
        <f t="shared" ref="DOA66" si="1546">DOA60-DOA62</f>
        <v>0</v>
      </c>
      <c r="DOC66" s="960">
        <f t="shared" ref="DOC66" si="1547">DOC60-DOC62</f>
        <v>0</v>
      </c>
      <c r="DOE66" s="960">
        <f t="shared" ref="DOE66" si="1548">DOE60-DOE62</f>
        <v>0</v>
      </c>
      <c r="DOG66" s="960">
        <f t="shared" ref="DOG66" si="1549">DOG60-DOG62</f>
        <v>0</v>
      </c>
      <c r="DOI66" s="960">
        <f t="shared" ref="DOI66" si="1550">DOI60-DOI62</f>
        <v>0</v>
      </c>
      <c r="DOK66" s="960">
        <f t="shared" ref="DOK66" si="1551">DOK60-DOK62</f>
        <v>0</v>
      </c>
      <c r="DOM66" s="960">
        <f t="shared" ref="DOM66" si="1552">DOM60-DOM62</f>
        <v>0</v>
      </c>
      <c r="DOO66" s="960">
        <f t="shared" ref="DOO66" si="1553">DOO60-DOO62</f>
        <v>0</v>
      </c>
      <c r="DOQ66" s="960">
        <f t="shared" ref="DOQ66" si="1554">DOQ60-DOQ62</f>
        <v>0</v>
      </c>
      <c r="DOS66" s="960">
        <f t="shared" ref="DOS66" si="1555">DOS60-DOS62</f>
        <v>0</v>
      </c>
      <c r="DOU66" s="960">
        <f t="shared" ref="DOU66" si="1556">DOU60-DOU62</f>
        <v>0</v>
      </c>
      <c r="DOW66" s="960">
        <f t="shared" ref="DOW66" si="1557">DOW60-DOW62</f>
        <v>0</v>
      </c>
      <c r="DOY66" s="960">
        <f t="shared" ref="DOY66" si="1558">DOY60-DOY62</f>
        <v>0</v>
      </c>
      <c r="DPA66" s="960">
        <f t="shared" ref="DPA66" si="1559">DPA60-DPA62</f>
        <v>0</v>
      </c>
      <c r="DPC66" s="960">
        <f t="shared" ref="DPC66" si="1560">DPC60-DPC62</f>
        <v>0</v>
      </c>
      <c r="DPE66" s="960">
        <f t="shared" ref="DPE66" si="1561">DPE60-DPE62</f>
        <v>0</v>
      </c>
      <c r="DPG66" s="960">
        <f t="shared" ref="DPG66" si="1562">DPG60-DPG62</f>
        <v>0</v>
      </c>
      <c r="DPI66" s="960">
        <f t="shared" ref="DPI66" si="1563">DPI60-DPI62</f>
        <v>0</v>
      </c>
      <c r="DPK66" s="960">
        <f t="shared" ref="DPK66" si="1564">DPK60-DPK62</f>
        <v>0</v>
      </c>
      <c r="DPM66" s="960">
        <f t="shared" ref="DPM66" si="1565">DPM60-DPM62</f>
        <v>0</v>
      </c>
      <c r="DPO66" s="960">
        <f t="shared" ref="DPO66" si="1566">DPO60-DPO62</f>
        <v>0</v>
      </c>
      <c r="DPQ66" s="960">
        <f t="shared" ref="DPQ66" si="1567">DPQ60-DPQ62</f>
        <v>0</v>
      </c>
      <c r="DPS66" s="960">
        <f t="shared" ref="DPS66" si="1568">DPS60-DPS62</f>
        <v>0</v>
      </c>
      <c r="DPU66" s="960">
        <f t="shared" ref="DPU66" si="1569">DPU60-DPU62</f>
        <v>0</v>
      </c>
      <c r="DPW66" s="960">
        <f t="shared" ref="DPW66" si="1570">DPW60-DPW62</f>
        <v>0</v>
      </c>
      <c r="DPY66" s="960">
        <f t="shared" ref="DPY66" si="1571">DPY60-DPY62</f>
        <v>0</v>
      </c>
      <c r="DQA66" s="960">
        <f t="shared" ref="DQA66" si="1572">DQA60-DQA62</f>
        <v>0</v>
      </c>
      <c r="DQC66" s="960">
        <f t="shared" ref="DQC66" si="1573">DQC60-DQC62</f>
        <v>0</v>
      </c>
      <c r="DQE66" s="960">
        <f t="shared" ref="DQE66" si="1574">DQE60-DQE62</f>
        <v>0</v>
      </c>
      <c r="DQG66" s="960">
        <f t="shared" ref="DQG66" si="1575">DQG60-DQG62</f>
        <v>0</v>
      </c>
      <c r="DQI66" s="960">
        <f t="shared" ref="DQI66" si="1576">DQI60-DQI62</f>
        <v>0</v>
      </c>
      <c r="DQK66" s="960">
        <f t="shared" ref="DQK66" si="1577">DQK60-DQK62</f>
        <v>0</v>
      </c>
      <c r="DQM66" s="960">
        <f t="shared" ref="DQM66" si="1578">DQM60-DQM62</f>
        <v>0</v>
      </c>
      <c r="DQO66" s="960">
        <f t="shared" ref="DQO66" si="1579">DQO60-DQO62</f>
        <v>0</v>
      </c>
      <c r="DQQ66" s="960">
        <f t="shared" ref="DQQ66" si="1580">DQQ60-DQQ62</f>
        <v>0</v>
      </c>
      <c r="DQS66" s="960">
        <f t="shared" ref="DQS66" si="1581">DQS60-DQS62</f>
        <v>0</v>
      </c>
      <c r="DQU66" s="960">
        <f t="shared" ref="DQU66" si="1582">DQU60-DQU62</f>
        <v>0</v>
      </c>
      <c r="DQW66" s="960">
        <f t="shared" ref="DQW66" si="1583">DQW60-DQW62</f>
        <v>0</v>
      </c>
      <c r="DQY66" s="960">
        <f t="shared" ref="DQY66" si="1584">DQY60-DQY62</f>
        <v>0</v>
      </c>
      <c r="DRA66" s="960">
        <f t="shared" ref="DRA66" si="1585">DRA60-DRA62</f>
        <v>0</v>
      </c>
      <c r="DRC66" s="960">
        <f t="shared" ref="DRC66" si="1586">DRC60-DRC62</f>
        <v>0</v>
      </c>
      <c r="DRE66" s="960">
        <f t="shared" ref="DRE66" si="1587">DRE60-DRE62</f>
        <v>0</v>
      </c>
      <c r="DRG66" s="960">
        <f t="shared" ref="DRG66" si="1588">DRG60-DRG62</f>
        <v>0</v>
      </c>
      <c r="DRI66" s="960">
        <f t="shared" ref="DRI66" si="1589">DRI60-DRI62</f>
        <v>0</v>
      </c>
      <c r="DRK66" s="960">
        <f t="shared" ref="DRK66" si="1590">DRK60-DRK62</f>
        <v>0</v>
      </c>
      <c r="DRM66" s="960">
        <f t="shared" ref="DRM66" si="1591">DRM60-DRM62</f>
        <v>0</v>
      </c>
      <c r="DRO66" s="960">
        <f t="shared" ref="DRO66" si="1592">DRO60-DRO62</f>
        <v>0</v>
      </c>
      <c r="DRQ66" s="960">
        <f t="shared" ref="DRQ66" si="1593">DRQ60-DRQ62</f>
        <v>0</v>
      </c>
      <c r="DRS66" s="960">
        <f t="shared" ref="DRS66" si="1594">DRS60-DRS62</f>
        <v>0</v>
      </c>
      <c r="DRU66" s="960">
        <f t="shared" ref="DRU66" si="1595">DRU60-DRU62</f>
        <v>0</v>
      </c>
      <c r="DRW66" s="960">
        <f t="shared" ref="DRW66" si="1596">DRW60-DRW62</f>
        <v>0</v>
      </c>
      <c r="DRY66" s="960">
        <f t="shared" ref="DRY66" si="1597">DRY60-DRY62</f>
        <v>0</v>
      </c>
      <c r="DSA66" s="960">
        <f t="shared" ref="DSA66" si="1598">DSA60-DSA62</f>
        <v>0</v>
      </c>
      <c r="DSC66" s="960">
        <f t="shared" ref="DSC66" si="1599">DSC60-DSC62</f>
        <v>0</v>
      </c>
      <c r="DSE66" s="960">
        <f t="shared" ref="DSE66" si="1600">DSE60-DSE62</f>
        <v>0</v>
      </c>
      <c r="DSG66" s="960">
        <f t="shared" ref="DSG66" si="1601">DSG60-DSG62</f>
        <v>0</v>
      </c>
      <c r="DSI66" s="960">
        <f t="shared" ref="DSI66" si="1602">DSI60-DSI62</f>
        <v>0</v>
      </c>
      <c r="DSK66" s="960">
        <f t="shared" ref="DSK66" si="1603">DSK60-DSK62</f>
        <v>0</v>
      </c>
      <c r="DSM66" s="960">
        <f t="shared" ref="DSM66" si="1604">DSM60-DSM62</f>
        <v>0</v>
      </c>
      <c r="DSO66" s="960">
        <f t="shared" ref="DSO66" si="1605">DSO60-DSO62</f>
        <v>0</v>
      </c>
      <c r="DSQ66" s="960">
        <f t="shared" ref="DSQ66" si="1606">DSQ60-DSQ62</f>
        <v>0</v>
      </c>
      <c r="DSS66" s="960">
        <f t="shared" ref="DSS66" si="1607">DSS60-DSS62</f>
        <v>0</v>
      </c>
      <c r="DSU66" s="960">
        <f t="shared" ref="DSU66" si="1608">DSU60-DSU62</f>
        <v>0</v>
      </c>
      <c r="DSW66" s="960">
        <f t="shared" ref="DSW66" si="1609">DSW60-DSW62</f>
        <v>0</v>
      </c>
      <c r="DSY66" s="960">
        <f t="shared" ref="DSY66" si="1610">DSY60-DSY62</f>
        <v>0</v>
      </c>
      <c r="DTA66" s="960">
        <f t="shared" ref="DTA66" si="1611">DTA60-DTA62</f>
        <v>0</v>
      </c>
      <c r="DTC66" s="960">
        <f t="shared" ref="DTC66" si="1612">DTC60-DTC62</f>
        <v>0</v>
      </c>
      <c r="DTE66" s="960">
        <f t="shared" ref="DTE66" si="1613">DTE60-DTE62</f>
        <v>0</v>
      </c>
      <c r="DTG66" s="960">
        <f t="shared" ref="DTG66" si="1614">DTG60-DTG62</f>
        <v>0</v>
      </c>
      <c r="DTI66" s="960">
        <f t="shared" ref="DTI66" si="1615">DTI60-DTI62</f>
        <v>0</v>
      </c>
      <c r="DTK66" s="960">
        <f t="shared" ref="DTK66" si="1616">DTK60-DTK62</f>
        <v>0</v>
      </c>
      <c r="DTM66" s="960">
        <f t="shared" ref="DTM66" si="1617">DTM60-DTM62</f>
        <v>0</v>
      </c>
      <c r="DTO66" s="960">
        <f t="shared" ref="DTO66" si="1618">DTO60-DTO62</f>
        <v>0</v>
      </c>
      <c r="DTQ66" s="960">
        <f t="shared" ref="DTQ66" si="1619">DTQ60-DTQ62</f>
        <v>0</v>
      </c>
      <c r="DTS66" s="960">
        <f t="shared" ref="DTS66" si="1620">DTS60-DTS62</f>
        <v>0</v>
      </c>
      <c r="DTU66" s="960">
        <f t="shared" ref="DTU66" si="1621">DTU60-DTU62</f>
        <v>0</v>
      </c>
      <c r="DTW66" s="960">
        <f t="shared" ref="DTW66" si="1622">DTW60-DTW62</f>
        <v>0</v>
      </c>
      <c r="DTY66" s="960">
        <f t="shared" ref="DTY66" si="1623">DTY60-DTY62</f>
        <v>0</v>
      </c>
      <c r="DUA66" s="960">
        <f t="shared" ref="DUA66" si="1624">DUA60-DUA62</f>
        <v>0</v>
      </c>
      <c r="DUC66" s="960">
        <f t="shared" ref="DUC66" si="1625">DUC60-DUC62</f>
        <v>0</v>
      </c>
      <c r="DUE66" s="960">
        <f t="shared" ref="DUE66" si="1626">DUE60-DUE62</f>
        <v>0</v>
      </c>
      <c r="DUG66" s="960">
        <f t="shared" ref="DUG66" si="1627">DUG60-DUG62</f>
        <v>0</v>
      </c>
      <c r="DUI66" s="960">
        <f t="shared" ref="DUI66" si="1628">DUI60-DUI62</f>
        <v>0</v>
      </c>
      <c r="DUK66" s="960">
        <f t="shared" ref="DUK66" si="1629">DUK60-DUK62</f>
        <v>0</v>
      </c>
      <c r="DUM66" s="960">
        <f t="shared" ref="DUM66" si="1630">DUM60-DUM62</f>
        <v>0</v>
      </c>
      <c r="DUO66" s="960">
        <f t="shared" ref="DUO66" si="1631">DUO60-DUO62</f>
        <v>0</v>
      </c>
      <c r="DUQ66" s="960">
        <f t="shared" ref="DUQ66" si="1632">DUQ60-DUQ62</f>
        <v>0</v>
      </c>
      <c r="DUS66" s="960">
        <f t="shared" ref="DUS66" si="1633">DUS60-DUS62</f>
        <v>0</v>
      </c>
      <c r="DUU66" s="960">
        <f t="shared" ref="DUU66" si="1634">DUU60-DUU62</f>
        <v>0</v>
      </c>
      <c r="DUW66" s="960">
        <f t="shared" ref="DUW66" si="1635">DUW60-DUW62</f>
        <v>0</v>
      </c>
      <c r="DUY66" s="960">
        <f t="shared" ref="DUY66" si="1636">DUY60-DUY62</f>
        <v>0</v>
      </c>
      <c r="DVA66" s="960">
        <f t="shared" ref="DVA66" si="1637">DVA60-DVA62</f>
        <v>0</v>
      </c>
      <c r="DVC66" s="960">
        <f t="shared" ref="DVC66" si="1638">DVC60-DVC62</f>
        <v>0</v>
      </c>
      <c r="DVE66" s="960">
        <f t="shared" ref="DVE66" si="1639">DVE60-DVE62</f>
        <v>0</v>
      </c>
      <c r="DVG66" s="960">
        <f t="shared" ref="DVG66" si="1640">DVG60-DVG62</f>
        <v>0</v>
      </c>
      <c r="DVI66" s="960">
        <f t="shared" ref="DVI66" si="1641">DVI60-DVI62</f>
        <v>0</v>
      </c>
      <c r="DVK66" s="960">
        <f t="shared" ref="DVK66" si="1642">DVK60-DVK62</f>
        <v>0</v>
      </c>
      <c r="DVM66" s="960">
        <f t="shared" ref="DVM66" si="1643">DVM60-DVM62</f>
        <v>0</v>
      </c>
      <c r="DVO66" s="960">
        <f t="shared" ref="DVO66" si="1644">DVO60-DVO62</f>
        <v>0</v>
      </c>
      <c r="DVQ66" s="960">
        <f t="shared" ref="DVQ66" si="1645">DVQ60-DVQ62</f>
        <v>0</v>
      </c>
      <c r="DVS66" s="960">
        <f t="shared" ref="DVS66" si="1646">DVS60-DVS62</f>
        <v>0</v>
      </c>
      <c r="DVU66" s="960">
        <f t="shared" ref="DVU66" si="1647">DVU60-DVU62</f>
        <v>0</v>
      </c>
      <c r="DVW66" s="960">
        <f t="shared" ref="DVW66" si="1648">DVW60-DVW62</f>
        <v>0</v>
      </c>
      <c r="DVY66" s="960">
        <f t="shared" ref="DVY66" si="1649">DVY60-DVY62</f>
        <v>0</v>
      </c>
      <c r="DWA66" s="960">
        <f t="shared" ref="DWA66" si="1650">DWA60-DWA62</f>
        <v>0</v>
      </c>
      <c r="DWC66" s="960">
        <f t="shared" ref="DWC66" si="1651">DWC60-DWC62</f>
        <v>0</v>
      </c>
      <c r="DWE66" s="960">
        <f t="shared" ref="DWE66" si="1652">DWE60-DWE62</f>
        <v>0</v>
      </c>
      <c r="DWG66" s="960">
        <f t="shared" ref="DWG66" si="1653">DWG60-DWG62</f>
        <v>0</v>
      </c>
      <c r="DWI66" s="960">
        <f t="shared" ref="DWI66" si="1654">DWI60-DWI62</f>
        <v>0</v>
      </c>
      <c r="DWK66" s="960">
        <f t="shared" ref="DWK66" si="1655">DWK60-DWK62</f>
        <v>0</v>
      </c>
      <c r="DWM66" s="960">
        <f t="shared" ref="DWM66" si="1656">DWM60-DWM62</f>
        <v>0</v>
      </c>
      <c r="DWO66" s="960">
        <f t="shared" ref="DWO66" si="1657">DWO60-DWO62</f>
        <v>0</v>
      </c>
      <c r="DWQ66" s="960">
        <f t="shared" ref="DWQ66" si="1658">DWQ60-DWQ62</f>
        <v>0</v>
      </c>
      <c r="DWS66" s="960">
        <f t="shared" ref="DWS66" si="1659">DWS60-DWS62</f>
        <v>0</v>
      </c>
      <c r="DWU66" s="960">
        <f t="shared" ref="DWU66" si="1660">DWU60-DWU62</f>
        <v>0</v>
      </c>
      <c r="DWW66" s="960">
        <f t="shared" ref="DWW66" si="1661">DWW60-DWW62</f>
        <v>0</v>
      </c>
      <c r="DWY66" s="960">
        <f t="shared" ref="DWY66" si="1662">DWY60-DWY62</f>
        <v>0</v>
      </c>
      <c r="DXA66" s="960">
        <f t="shared" ref="DXA66" si="1663">DXA60-DXA62</f>
        <v>0</v>
      </c>
      <c r="DXC66" s="960">
        <f t="shared" ref="DXC66" si="1664">DXC60-DXC62</f>
        <v>0</v>
      </c>
      <c r="DXE66" s="960">
        <f t="shared" ref="DXE66" si="1665">DXE60-DXE62</f>
        <v>0</v>
      </c>
      <c r="DXG66" s="960">
        <f t="shared" ref="DXG66" si="1666">DXG60-DXG62</f>
        <v>0</v>
      </c>
      <c r="DXI66" s="960">
        <f t="shared" ref="DXI66" si="1667">DXI60-DXI62</f>
        <v>0</v>
      </c>
      <c r="DXK66" s="960">
        <f t="shared" ref="DXK66" si="1668">DXK60-DXK62</f>
        <v>0</v>
      </c>
      <c r="DXM66" s="960">
        <f t="shared" ref="DXM66" si="1669">DXM60-DXM62</f>
        <v>0</v>
      </c>
      <c r="DXO66" s="960">
        <f t="shared" ref="DXO66" si="1670">DXO60-DXO62</f>
        <v>0</v>
      </c>
      <c r="DXQ66" s="960">
        <f t="shared" ref="DXQ66" si="1671">DXQ60-DXQ62</f>
        <v>0</v>
      </c>
      <c r="DXS66" s="960">
        <f t="shared" ref="DXS66" si="1672">DXS60-DXS62</f>
        <v>0</v>
      </c>
      <c r="DXU66" s="960">
        <f t="shared" ref="DXU66" si="1673">DXU60-DXU62</f>
        <v>0</v>
      </c>
      <c r="DXW66" s="960">
        <f t="shared" ref="DXW66" si="1674">DXW60-DXW62</f>
        <v>0</v>
      </c>
      <c r="DXY66" s="960">
        <f t="shared" ref="DXY66" si="1675">DXY60-DXY62</f>
        <v>0</v>
      </c>
      <c r="DYA66" s="960">
        <f t="shared" ref="DYA66" si="1676">DYA60-DYA62</f>
        <v>0</v>
      </c>
      <c r="DYC66" s="960">
        <f t="shared" ref="DYC66" si="1677">DYC60-DYC62</f>
        <v>0</v>
      </c>
      <c r="DYE66" s="960">
        <f t="shared" ref="DYE66" si="1678">DYE60-DYE62</f>
        <v>0</v>
      </c>
      <c r="DYG66" s="960">
        <f t="shared" ref="DYG66" si="1679">DYG60-DYG62</f>
        <v>0</v>
      </c>
      <c r="DYI66" s="960">
        <f t="shared" ref="DYI66" si="1680">DYI60-DYI62</f>
        <v>0</v>
      </c>
      <c r="DYK66" s="960">
        <f t="shared" ref="DYK66" si="1681">DYK60-DYK62</f>
        <v>0</v>
      </c>
      <c r="DYM66" s="960">
        <f t="shared" ref="DYM66" si="1682">DYM60-DYM62</f>
        <v>0</v>
      </c>
      <c r="DYO66" s="960">
        <f t="shared" ref="DYO66" si="1683">DYO60-DYO62</f>
        <v>0</v>
      </c>
      <c r="DYQ66" s="960">
        <f t="shared" ref="DYQ66" si="1684">DYQ60-DYQ62</f>
        <v>0</v>
      </c>
      <c r="DYS66" s="960">
        <f t="shared" ref="DYS66" si="1685">DYS60-DYS62</f>
        <v>0</v>
      </c>
      <c r="DYU66" s="960">
        <f t="shared" ref="DYU66" si="1686">DYU60-DYU62</f>
        <v>0</v>
      </c>
      <c r="DYW66" s="960">
        <f t="shared" ref="DYW66" si="1687">DYW60-DYW62</f>
        <v>0</v>
      </c>
      <c r="DYY66" s="960">
        <f t="shared" ref="DYY66" si="1688">DYY60-DYY62</f>
        <v>0</v>
      </c>
      <c r="DZA66" s="960">
        <f t="shared" ref="DZA66" si="1689">DZA60-DZA62</f>
        <v>0</v>
      </c>
      <c r="DZC66" s="960">
        <f t="shared" ref="DZC66" si="1690">DZC60-DZC62</f>
        <v>0</v>
      </c>
      <c r="DZE66" s="960">
        <f t="shared" ref="DZE66" si="1691">DZE60-DZE62</f>
        <v>0</v>
      </c>
      <c r="DZG66" s="960">
        <f t="shared" ref="DZG66" si="1692">DZG60-DZG62</f>
        <v>0</v>
      </c>
      <c r="DZI66" s="960">
        <f t="shared" ref="DZI66" si="1693">DZI60-DZI62</f>
        <v>0</v>
      </c>
      <c r="DZK66" s="960">
        <f t="shared" ref="DZK66" si="1694">DZK60-DZK62</f>
        <v>0</v>
      </c>
      <c r="DZM66" s="960">
        <f t="shared" ref="DZM66" si="1695">DZM60-DZM62</f>
        <v>0</v>
      </c>
      <c r="DZO66" s="960">
        <f t="shared" ref="DZO66" si="1696">DZO60-DZO62</f>
        <v>0</v>
      </c>
      <c r="DZQ66" s="960">
        <f t="shared" ref="DZQ66" si="1697">DZQ60-DZQ62</f>
        <v>0</v>
      </c>
      <c r="DZS66" s="960">
        <f t="shared" ref="DZS66" si="1698">DZS60-DZS62</f>
        <v>0</v>
      </c>
      <c r="DZU66" s="960">
        <f t="shared" ref="DZU66" si="1699">DZU60-DZU62</f>
        <v>0</v>
      </c>
      <c r="DZW66" s="960">
        <f t="shared" ref="DZW66" si="1700">DZW60-DZW62</f>
        <v>0</v>
      </c>
      <c r="DZY66" s="960">
        <f t="shared" ref="DZY66" si="1701">DZY60-DZY62</f>
        <v>0</v>
      </c>
      <c r="EAA66" s="960">
        <f t="shared" ref="EAA66" si="1702">EAA60-EAA62</f>
        <v>0</v>
      </c>
      <c r="EAC66" s="960">
        <f t="shared" ref="EAC66" si="1703">EAC60-EAC62</f>
        <v>0</v>
      </c>
      <c r="EAE66" s="960">
        <f t="shared" ref="EAE66" si="1704">EAE60-EAE62</f>
        <v>0</v>
      </c>
      <c r="EAG66" s="960">
        <f t="shared" ref="EAG66" si="1705">EAG60-EAG62</f>
        <v>0</v>
      </c>
      <c r="EAI66" s="960">
        <f t="shared" ref="EAI66" si="1706">EAI60-EAI62</f>
        <v>0</v>
      </c>
      <c r="EAK66" s="960">
        <f t="shared" ref="EAK66" si="1707">EAK60-EAK62</f>
        <v>0</v>
      </c>
      <c r="EAM66" s="960">
        <f t="shared" ref="EAM66" si="1708">EAM60-EAM62</f>
        <v>0</v>
      </c>
      <c r="EAO66" s="960">
        <f t="shared" ref="EAO66" si="1709">EAO60-EAO62</f>
        <v>0</v>
      </c>
      <c r="EAQ66" s="960">
        <f t="shared" ref="EAQ66" si="1710">EAQ60-EAQ62</f>
        <v>0</v>
      </c>
      <c r="EAS66" s="960">
        <f t="shared" ref="EAS66" si="1711">EAS60-EAS62</f>
        <v>0</v>
      </c>
      <c r="EAU66" s="960">
        <f t="shared" ref="EAU66" si="1712">EAU60-EAU62</f>
        <v>0</v>
      </c>
      <c r="EAW66" s="960">
        <f t="shared" ref="EAW66" si="1713">EAW60-EAW62</f>
        <v>0</v>
      </c>
      <c r="EAY66" s="960">
        <f t="shared" ref="EAY66" si="1714">EAY60-EAY62</f>
        <v>0</v>
      </c>
      <c r="EBA66" s="960">
        <f t="shared" ref="EBA66" si="1715">EBA60-EBA62</f>
        <v>0</v>
      </c>
      <c r="EBC66" s="960">
        <f t="shared" ref="EBC66" si="1716">EBC60-EBC62</f>
        <v>0</v>
      </c>
      <c r="EBE66" s="960">
        <f t="shared" ref="EBE66" si="1717">EBE60-EBE62</f>
        <v>0</v>
      </c>
      <c r="EBG66" s="960">
        <f t="shared" ref="EBG66" si="1718">EBG60-EBG62</f>
        <v>0</v>
      </c>
      <c r="EBI66" s="960">
        <f t="shared" ref="EBI66" si="1719">EBI60-EBI62</f>
        <v>0</v>
      </c>
      <c r="EBK66" s="960">
        <f t="shared" ref="EBK66" si="1720">EBK60-EBK62</f>
        <v>0</v>
      </c>
      <c r="EBM66" s="960">
        <f t="shared" ref="EBM66" si="1721">EBM60-EBM62</f>
        <v>0</v>
      </c>
      <c r="EBO66" s="960">
        <f t="shared" ref="EBO66" si="1722">EBO60-EBO62</f>
        <v>0</v>
      </c>
      <c r="EBQ66" s="960">
        <f t="shared" ref="EBQ66" si="1723">EBQ60-EBQ62</f>
        <v>0</v>
      </c>
      <c r="EBS66" s="960">
        <f t="shared" ref="EBS66" si="1724">EBS60-EBS62</f>
        <v>0</v>
      </c>
      <c r="EBU66" s="960">
        <f t="shared" ref="EBU66" si="1725">EBU60-EBU62</f>
        <v>0</v>
      </c>
      <c r="EBW66" s="960">
        <f t="shared" ref="EBW66" si="1726">EBW60-EBW62</f>
        <v>0</v>
      </c>
      <c r="EBY66" s="960">
        <f t="shared" ref="EBY66" si="1727">EBY60-EBY62</f>
        <v>0</v>
      </c>
      <c r="ECA66" s="960">
        <f t="shared" ref="ECA66" si="1728">ECA60-ECA62</f>
        <v>0</v>
      </c>
      <c r="ECC66" s="960">
        <f t="shared" ref="ECC66" si="1729">ECC60-ECC62</f>
        <v>0</v>
      </c>
      <c r="ECE66" s="960">
        <f t="shared" ref="ECE66" si="1730">ECE60-ECE62</f>
        <v>0</v>
      </c>
      <c r="ECG66" s="960">
        <f t="shared" ref="ECG66" si="1731">ECG60-ECG62</f>
        <v>0</v>
      </c>
      <c r="ECI66" s="960">
        <f t="shared" ref="ECI66" si="1732">ECI60-ECI62</f>
        <v>0</v>
      </c>
      <c r="ECK66" s="960">
        <f t="shared" ref="ECK66" si="1733">ECK60-ECK62</f>
        <v>0</v>
      </c>
      <c r="ECM66" s="960">
        <f t="shared" ref="ECM66" si="1734">ECM60-ECM62</f>
        <v>0</v>
      </c>
      <c r="ECO66" s="960">
        <f t="shared" ref="ECO66" si="1735">ECO60-ECO62</f>
        <v>0</v>
      </c>
      <c r="ECQ66" s="960">
        <f t="shared" ref="ECQ66" si="1736">ECQ60-ECQ62</f>
        <v>0</v>
      </c>
      <c r="ECS66" s="960">
        <f t="shared" ref="ECS66" si="1737">ECS60-ECS62</f>
        <v>0</v>
      </c>
      <c r="ECU66" s="960">
        <f t="shared" ref="ECU66" si="1738">ECU60-ECU62</f>
        <v>0</v>
      </c>
      <c r="ECW66" s="960">
        <f t="shared" ref="ECW66" si="1739">ECW60-ECW62</f>
        <v>0</v>
      </c>
      <c r="ECY66" s="960">
        <f t="shared" ref="ECY66" si="1740">ECY60-ECY62</f>
        <v>0</v>
      </c>
      <c r="EDA66" s="960">
        <f t="shared" ref="EDA66" si="1741">EDA60-EDA62</f>
        <v>0</v>
      </c>
      <c r="EDC66" s="960">
        <f t="shared" ref="EDC66" si="1742">EDC60-EDC62</f>
        <v>0</v>
      </c>
      <c r="EDE66" s="960">
        <f t="shared" ref="EDE66" si="1743">EDE60-EDE62</f>
        <v>0</v>
      </c>
      <c r="EDG66" s="960">
        <f t="shared" ref="EDG66" si="1744">EDG60-EDG62</f>
        <v>0</v>
      </c>
      <c r="EDI66" s="960">
        <f t="shared" ref="EDI66" si="1745">EDI60-EDI62</f>
        <v>0</v>
      </c>
      <c r="EDK66" s="960">
        <f t="shared" ref="EDK66" si="1746">EDK60-EDK62</f>
        <v>0</v>
      </c>
      <c r="EDM66" s="960">
        <f t="shared" ref="EDM66" si="1747">EDM60-EDM62</f>
        <v>0</v>
      </c>
      <c r="EDO66" s="960">
        <f t="shared" ref="EDO66" si="1748">EDO60-EDO62</f>
        <v>0</v>
      </c>
      <c r="EDQ66" s="960">
        <f t="shared" ref="EDQ66" si="1749">EDQ60-EDQ62</f>
        <v>0</v>
      </c>
      <c r="EDS66" s="960">
        <f t="shared" ref="EDS66" si="1750">EDS60-EDS62</f>
        <v>0</v>
      </c>
      <c r="EDU66" s="960">
        <f t="shared" ref="EDU66" si="1751">EDU60-EDU62</f>
        <v>0</v>
      </c>
      <c r="EDW66" s="960">
        <f t="shared" ref="EDW66" si="1752">EDW60-EDW62</f>
        <v>0</v>
      </c>
      <c r="EDY66" s="960">
        <f t="shared" ref="EDY66" si="1753">EDY60-EDY62</f>
        <v>0</v>
      </c>
      <c r="EEA66" s="960">
        <f t="shared" ref="EEA66" si="1754">EEA60-EEA62</f>
        <v>0</v>
      </c>
      <c r="EEC66" s="960">
        <f t="shared" ref="EEC66" si="1755">EEC60-EEC62</f>
        <v>0</v>
      </c>
      <c r="EEE66" s="960">
        <f t="shared" ref="EEE66" si="1756">EEE60-EEE62</f>
        <v>0</v>
      </c>
      <c r="EEG66" s="960">
        <f t="shared" ref="EEG66" si="1757">EEG60-EEG62</f>
        <v>0</v>
      </c>
      <c r="EEI66" s="960">
        <f t="shared" ref="EEI66" si="1758">EEI60-EEI62</f>
        <v>0</v>
      </c>
      <c r="EEK66" s="960">
        <f t="shared" ref="EEK66" si="1759">EEK60-EEK62</f>
        <v>0</v>
      </c>
      <c r="EEM66" s="960">
        <f t="shared" ref="EEM66" si="1760">EEM60-EEM62</f>
        <v>0</v>
      </c>
      <c r="EEO66" s="960">
        <f t="shared" ref="EEO66" si="1761">EEO60-EEO62</f>
        <v>0</v>
      </c>
      <c r="EEQ66" s="960">
        <f t="shared" ref="EEQ66" si="1762">EEQ60-EEQ62</f>
        <v>0</v>
      </c>
      <c r="EES66" s="960">
        <f t="shared" ref="EES66" si="1763">EES60-EES62</f>
        <v>0</v>
      </c>
      <c r="EEU66" s="960">
        <f t="shared" ref="EEU66" si="1764">EEU60-EEU62</f>
        <v>0</v>
      </c>
      <c r="EEW66" s="960">
        <f t="shared" ref="EEW66" si="1765">EEW60-EEW62</f>
        <v>0</v>
      </c>
      <c r="EEY66" s="960">
        <f t="shared" ref="EEY66" si="1766">EEY60-EEY62</f>
        <v>0</v>
      </c>
      <c r="EFA66" s="960">
        <f t="shared" ref="EFA66" si="1767">EFA60-EFA62</f>
        <v>0</v>
      </c>
      <c r="EFC66" s="960">
        <f t="shared" ref="EFC66" si="1768">EFC60-EFC62</f>
        <v>0</v>
      </c>
      <c r="EFE66" s="960">
        <f t="shared" ref="EFE66" si="1769">EFE60-EFE62</f>
        <v>0</v>
      </c>
      <c r="EFG66" s="960">
        <f t="shared" ref="EFG66" si="1770">EFG60-EFG62</f>
        <v>0</v>
      </c>
      <c r="EFI66" s="960">
        <f t="shared" ref="EFI66" si="1771">EFI60-EFI62</f>
        <v>0</v>
      </c>
      <c r="EFK66" s="960">
        <f t="shared" ref="EFK66" si="1772">EFK60-EFK62</f>
        <v>0</v>
      </c>
      <c r="EFM66" s="960">
        <f t="shared" ref="EFM66" si="1773">EFM60-EFM62</f>
        <v>0</v>
      </c>
      <c r="EFO66" s="960">
        <f t="shared" ref="EFO66" si="1774">EFO60-EFO62</f>
        <v>0</v>
      </c>
      <c r="EFQ66" s="960">
        <f t="shared" ref="EFQ66" si="1775">EFQ60-EFQ62</f>
        <v>0</v>
      </c>
      <c r="EFS66" s="960">
        <f t="shared" ref="EFS66" si="1776">EFS60-EFS62</f>
        <v>0</v>
      </c>
      <c r="EFU66" s="960">
        <f t="shared" ref="EFU66" si="1777">EFU60-EFU62</f>
        <v>0</v>
      </c>
      <c r="EFW66" s="960">
        <f t="shared" ref="EFW66" si="1778">EFW60-EFW62</f>
        <v>0</v>
      </c>
      <c r="EFY66" s="960">
        <f t="shared" ref="EFY66" si="1779">EFY60-EFY62</f>
        <v>0</v>
      </c>
      <c r="EGA66" s="960">
        <f t="shared" ref="EGA66" si="1780">EGA60-EGA62</f>
        <v>0</v>
      </c>
      <c r="EGC66" s="960">
        <f t="shared" ref="EGC66" si="1781">EGC60-EGC62</f>
        <v>0</v>
      </c>
      <c r="EGE66" s="960">
        <f t="shared" ref="EGE66" si="1782">EGE60-EGE62</f>
        <v>0</v>
      </c>
      <c r="EGG66" s="960">
        <f t="shared" ref="EGG66" si="1783">EGG60-EGG62</f>
        <v>0</v>
      </c>
      <c r="EGI66" s="960">
        <f t="shared" ref="EGI66" si="1784">EGI60-EGI62</f>
        <v>0</v>
      </c>
      <c r="EGK66" s="960">
        <f t="shared" ref="EGK66" si="1785">EGK60-EGK62</f>
        <v>0</v>
      </c>
      <c r="EGM66" s="960">
        <f t="shared" ref="EGM66" si="1786">EGM60-EGM62</f>
        <v>0</v>
      </c>
      <c r="EGO66" s="960">
        <f t="shared" ref="EGO66" si="1787">EGO60-EGO62</f>
        <v>0</v>
      </c>
      <c r="EGQ66" s="960">
        <f t="shared" ref="EGQ66" si="1788">EGQ60-EGQ62</f>
        <v>0</v>
      </c>
      <c r="EGS66" s="960">
        <f t="shared" ref="EGS66" si="1789">EGS60-EGS62</f>
        <v>0</v>
      </c>
      <c r="EGU66" s="960">
        <f t="shared" ref="EGU66" si="1790">EGU60-EGU62</f>
        <v>0</v>
      </c>
      <c r="EGW66" s="960">
        <f t="shared" ref="EGW66" si="1791">EGW60-EGW62</f>
        <v>0</v>
      </c>
      <c r="EGY66" s="960">
        <f t="shared" ref="EGY66" si="1792">EGY60-EGY62</f>
        <v>0</v>
      </c>
      <c r="EHA66" s="960">
        <f t="shared" ref="EHA66" si="1793">EHA60-EHA62</f>
        <v>0</v>
      </c>
      <c r="EHC66" s="960">
        <f t="shared" ref="EHC66" si="1794">EHC60-EHC62</f>
        <v>0</v>
      </c>
      <c r="EHE66" s="960">
        <f t="shared" ref="EHE66" si="1795">EHE60-EHE62</f>
        <v>0</v>
      </c>
      <c r="EHG66" s="960">
        <f t="shared" ref="EHG66" si="1796">EHG60-EHG62</f>
        <v>0</v>
      </c>
      <c r="EHI66" s="960">
        <f t="shared" ref="EHI66" si="1797">EHI60-EHI62</f>
        <v>0</v>
      </c>
      <c r="EHK66" s="960">
        <f t="shared" ref="EHK66" si="1798">EHK60-EHK62</f>
        <v>0</v>
      </c>
      <c r="EHM66" s="960">
        <f t="shared" ref="EHM66" si="1799">EHM60-EHM62</f>
        <v>0</v>
      </c>
      <c r="EHO66" s="960">
        <f t="shared" ref="EHO66" si="1800">EHO60-EHO62</f>
        <v>0</v>
      </c>
      <c r="EHQ66" s="960">
        <f t="shared" ref="EHQ66" si="1801">EHQ60-EHQ62</f>
        <v>0</v>
      </c>
      <c r="EHS66" s="960">
        <f t="shared" ref="EHS66" si="1802">EHS60-EHS62</f>
        <v>0</v>
      </c>
      <c r="EHU66" s="960">
        <f t="shared" ref="EHU66" si="1803">EHU60-EHU62</f>
        <v>0</v>
      </c>
      <c r="EHW66" s="960">
        <f t="shared" ref="EHW66" si="1804">EHW60-EHW62</f>
        <v>0</v>
      </c>
      <c r="EHY66" s="960">
        <f t="shared" ref="EHY66" si="1805">EHY60-EHY62</f>
        <v>0</v>
      </c>
      <c r="EIA66" s="960">
        <f t="shared" ref="EIA66" si="1806">EIA60-EIA62</f>
        <v>0</v>
      </c>
      <c r="EIC66" s="960">
        <f t="shared" ref="EIC66" si="1807">EIC60-EIC62</f>
        <v>0</v>
      </c>
      <c r="EIE66" s="960">
        <f t="shared" ref="EIE66" si="1808">EIE60-EIE62</f>
        <v>0</v>
      </c>
      <c r="EIG66" s="960">
        <f t="shared" ref="EIG66" si="1809">EIG60-EIG62</f>
        <v>0</v>
      </c>
      <c r="EII66" s="960">
        <f t="shared" ref="EII66" si="1810">EII60-EII62</f>
        <v>0</v>
      </c>
      <c r="EIK66" s="960">
        <f t="shared" ref="EIK66" si="1811">EIK60-EIK62</f>
        <v>0</v>
      </c>
      <c r="EIM66" s="960">
        <f t="shared" ref="EIM66" si="1812">EIM60-EIM62</f>
        <v>0</v>
      </c>
      <c r="EIO66" s="960">
        <f t="shared" ref="EIO66" si="1813">EIO60-EIO62</f>
        <v>0</v>
      </c>
      <c r="EIQ66" s="960">
        <f t="shared" ref="EIQ66" si="1814">EIQ60-EIQ62</f>
        <v>0</v>
      </c>
      <c r="EIS66" s="960">
        <f t="shared" ref="EIS66" si="1815">EIS60-EIS62</f>
        <v>0</v>
      </c>
      <c r="EIU66" s="960">
        <f t="shared" ref="EIU66" si="1816">EIU60-EIU62</f>
        <v>0</v>
      </c>
      <c r="EIW66" s="960">
        <f t="shared" ref="EIW66" si="1817">EIW60-EIW62</f>
        <v>0</v>
      </c>
      <c r="EIY66" s="960">
        <f t="shared" ref="EIY66" si="1818">EIY60-EIY62</f>
        <v>0</v>
      </c>
      <c r="EJA66" s="960">
        <f t="shared" ref="EJA66" si="1819">EJA60-EJA62</f>
        <v>0</v>
      </c>
      <c r="EJC66" s="960">
        <f t="shared" ref="EJC66" si="1820">EJC60-EJC62</f>
        <v>0</v>
      </c>
      <c r="EJE66" s="960">
        <f t="shared" ref="EJE66" si="1821">EJE60-EJE62</f>
        <v>0</v>
      </c>
      <c r="EJG66" s="960">
        <f t="shared" ref="EJG66" si="1822">EJG60-EJG62</f>
        <v>0</v>
      </c>
      <c r="EJI66" s="960">
        <f t="shared" ref="EJI66" si="1823">EJI60-EJI62</f>
        <v>0</v>
      </c>
      <c r="EJK66" s="960">
        <f t="shared" ref="EJK66" si="1824">EJK60-EJK62</f>
        <v>0</v>
      </c>
      <c r="EJM66" s="960">
        <f t="shared" ref="EJM66" si="1825">EJM60-EJM62</f>
        <v>0</v>
      </c>
      <c r="EJO66" s="960">
        <f t="shared" ref="EJO66" si="1826">EJO60-EJO62</f>
        <v>0</v>
      </c>
      <c r="EJQ66" s="960">
        <f t="shared" ref="EJQ66" si="1827">EJQ60-EJQ62</f>
        <v>0</v>
      </c>
      <c r="EJS66" s="960">
        <f t="shared" ref="EJS66" si="1828">EJS60-EJS62</f>
        <v>0</v>
      </c>
      <c r="EJU66" s="960">
        <f t="shared" ref="EJU66" si="1829">EJU60-EJU62</f>
        <v>0</v>
      </c>
      <c r="EJW66" s="960">
        <f t="shared" ref="EJW66" si="1830">EJW60-EJW62</f>
        <v>0</v>
      </c>
      <c r="EJY66" s="960">
        <f t="shared" ref="EJY66" si="1831">EJY60-EJY62</f>
        <v>0</v>
      </c>
      <c r="EKA66" s="960">
        <f t="shared" ref="EKA66" si="1832">EKA60-EKA62</f>
        <v>0</v>
      </c>
      <c r="EKC66" s="960">
        <f t="shared" ref="EKC66" si="1833">EKC60-EKC62</f>
        <v>0</v>
      </c>
      <c r="EKE66" s="960">
        <f t="shared" ref="EKE66" si="1834">EKE60-EKE62</f>
        <v>0</v>
      </c>
      <c r="EKG66" s="960">
        <f t="shared" ref="EKG66" si="1835">EKG60-EKG62</f>
        <v>0</v>
      </c>
      <c r="EKI66" s="960">
        <f t="shared" ref="EKI66" si="1836">EKI60-EKI62</f>
        <v>0</v>
      </c>
      <c r="EKK66" s="960">
        <f t="shared" ref="EKK66" si="1837">EKK60-EKK62</f>
        <v>0</v>
      </c>
      <c r="EKM66" s="960">
        <f t="shared" ref="EKM66" si="1838">EKM60-EKM62</f>
        <v>0</v>
      </c>
      <c r="EKO66" s="960">
        <f t="shared" ref="EKO66" si="1839">EKO60-EKO62</f>
        <v>0</v>
      </c>
      <c r="EKQ66" s="960">
        <f t="shared" ref="EKQ66" si="1840">EKQ60-EKQ62</f>
        <v>0</v>
      </c>
      <c r="EKS66" s="960">
        <f t="shared" ref="EKS66" si="1841">EKS60-EKS62</f>
        <v>0</v>
      </c>
      <c r="EKU66" s="960">
        <f t="shared" ref="EKU66" si="1842">EKU60-EKU62</f>
        <v>0</v>
      </c>
      <c r="EKW66" s="960">
        <f t="shared" ref="EKW66" si="1843">EKW60-EKW62</f>
        <v>0</v>
      </c>
      <c r="EKY66" s="960">
        <f t="shared" ref="EKY66" si="1844">EKY60-EKY62</f>
        <v>0</v>
      </c>
      <c r="ELA66" s="960">
        <f t="shared" ref="ELA66" si="1845">ELA60-ELA62</f>
        <v>0</v>
      </c>
      <c r="ELC66" s="960">
        <f t="shared" ref="ELC66" si="1846">ELC60-ELC62</f>
        <v>0</v>
      </c>
      <c r="ELE66" s="960">
        <f t="shared" ref="ELE66" si="1847">ELE60-ELE62</f>
        <v>0</v>
      </c>
      <c r="ELG66" s="960">
        <f t="shared" ref="ELG66" si="1848">ELG60-ELG62</f>
        <v>0</v>
      </c>
      <c r="ELI66" s="960">
        <f t="shared" ref="ELI66" si="1849">ELI60-ELI62</f>
        <v>0</v>
      </c>
      <c r="ELK66" s="960">
        <f t="shared" ref="ELK66" si="1850">ELK60-ELK62</f>
        <v>0</v>
      </c>
      <c r="ELM66" s="960">
        <f t="shared" ref="ELM66" si="1851">ELM60-ELM62</f>
        <v>0</v>
      </c>
      <c r="ELO66" s="960">
        <f t="shared" ref="ELO66" si="1852">ELO60-ELO62</f>
        <v>0</v>
      </c>
      <c r="ELQ66" s="960">
        <f t="shared" ref="ELQ66" si="1853">ELQ60-ELQ62</f>
        <v>0</v>
      </c>
      <c r="ELS66" s="960">
        <f t="shared" ref="ELS66" si="1854">ELS60-ELS62</f>
        <v>0</v>
      </c>
      <c r="ELU66" s="960">
        <f t="shared" ref="ELU66" si="1855">ELU60-ELU62</f>
        <v>0</v>
      </c>
      <c r="ELW66" s="960">
        <f t="shared" ref="ELW66" si="1856">ELW60-ELW62</f>
        <v>0</v>
      </c>
      <c r="ELY66" s="960">
        <f t="shared" ref="ELY66" si="1857">ELY60-ELY62</f>
        <v>0</v>
      </c>
      <c r="EMA66" s="960">
        <f t="shared" ref="EMA66" si="1858">EMA60-EMA62</f>
        <v>0</v>
      </c>
      <c r="EMC66" s="960">
        <f t="shared" ref="EMC66" si="1859">EMC60-EMC62</f>
        <v>0</v>
      </c>
      <c r="EME66" s="960">
        <f t="shared" ref="EME66" si="1860">EME60-EME62</f>
        <v>0</v>
      </c>
      <c r="EMG66" s="960">
        <f t="shared" ref="EMG66" si="1861">EMG60-EMG62</f>
        <v>0</v>
      </c>
      <c r="EMI66" s="960">
        <f t="shared" ref="EMI66" si="1862">EMI60-EMI62</f>
        <v>0</v>
      </c>
      <c r="EMK66" s="960">
        <f t="shared" ref="EMK66" si="1863">EMK60-EMK62</f>
        <v>0</v>
      </c>
      <c r="EMM66" s="960">
        <f t="shared" ref="EMM66" si="1864">EMM60-EMM62</f>
        <v>0</v>
      </c>
      <c r="EMO66" s="960">
        <f t="shared" ref="EMO66" si="1865">EMO60-EMO62</f>
        <v>0</v>
      </c>
      <c r="EMQ66" s="960">
        <f t="shared" ref="EMQ66" si="1866">EMQ60-EMQ62</f>
        <v>0</v>
      </c>
      <c r="EMS66" s="960">
        <f t="shared" ref="EMS66" si="1867">EMS60-EMS62</f>
        <v>0</v>
      </c>
      <c r="EMU66" s="960">
        <f t="shared" ref="EMU66" si="1868">EMU60-EMU62</f>
        <v>0</v>
      </c>
      <c r="EMW66" s="960">
        <f t="shared" ref="EMW66" si="1869">EMW60-EMW62</f>
        <v>0</v>
      </c>
      <c r="EMY66" s="960">
        <f t="shared" ref="EMY66" si="1870">EMY60-EMY62</f>
        <v>0</v>
      </c>
      <c r="ENA66" s="960">
        <f t="shared" ref="ENA66" si="1871">ENA60-ENA62</f>
        <v>0</v>
      </c>
      <c r="ENC66" s="960">
        <f t="shared" ref="ENC66" si="1872">ENC60-ENC62</f>
        <v>0</v>
      </c>
      <c r="ENE66" s="960">
        <f t="shared" ref="ENE66" si="1873">ENE60-ENE62</f>
        <v>0</v>
      </c>
      <c r="ENG66" s="960">
        <f t="shared" ref="ENG66" si="1874">ENG60-ENG62</f>
        <v>0</v>
      </c>
      <c r="ENI66" s="960">
        <f t="shared" ref="ENI66" si="1875">ENI60-ENI62</f>
        <v>0</v>
      </c>
      <c r="ENK66" s="960">
        <f t="shared" ref="ENK66" si="1876">ENK60-ENK62</f>
        <v>0</v>
      </c>
      <c r="ENM66" s="960">
        <f t="shared" ref="ENM66" si="1877">ENM60-ENM62</f>
        <v>0</v>
      </c>
      <c r="ENO66" s="960">
        <f t="shared" ref="ENO66" si="1878">ENO60-ENO62</f>
        <v>0</v>
      </c>
      <c r="ENQ66" s="960">
        <f t="shared" ref="ENQ66" si="1879">ENQ60-ENQ62</f>
        <v>0</v>
      </c>
      <c r="ENS66" s="960">
        <f t="shared" ref="ENS66" si="1880">ENS60-ENS62</f>
        <v>0</v>
      </c>
      <c r="ENU66" s="960">
        <f t="shared" ref="ENU66" si="1881">ENU60-ENU62</f>
        <v>0</v>
      </c>
      <c r="ENW66" s="960">
        <f t="shared" ref="ENW66" si="1882">ENW60-ENW62</f>
        <v>0</v>
      </c>
      <c r="ENY66" s="960">
        <f t="shared" ref="ENY66" si="1883">ENY60-ENY62</f>
        <v>0</v>
      </c>
      <c r="EOA66" s="960">
        <f t="shared" ref="EOA66" si="1884">EOA60-EOA62</f>
        <v>0</v>
      </c>
      <c r="EOC66" s="960">
        <f t="shared" ref="EOC66" si="1885">EOC60-EOC62</f>
        <v>0</v>
      </c>
      <c r="EOE66" s="960">
        <f t="shared" ref="EOE66" si="1886">EOE60-EOE62</f>
        <v>0</v>
      </c>
      <c r="EOG66" s="960">
        <f t="shared" ref="EOG66" si="1887">EOG60-EOG62</f>
        <v>0</v>
      </c>
      <c r="EOI66" s="960">
        <f t="shared" ref="EOI66" si="1888">EOI60-EOI62</f>
        <v>0</v>
      </c>
      <c r="EOK66" s="960">
        <f t="shared" ref="EOK66" si="1889">EOK60-EOK62</f>
        <v>0</v>
      </c>
      <c r="EOM66" s="960">
        <f t="shared" ref="EOM66" si="1890">EOM60-EOM62</f>
        <v>0</v>
      </c>
      <c r="EOO66" s="960">
        <f t="shared" ref="EOO66" si="1891">EOO60-EOO62</f>
        <v>0</v>
      </c>
      <c r="EOQ66" s="960">
        <f t="shared" ref="EOQ66" si="1892">EOQ60-EOQ62</f>
        <v>0</v>
      </c>
      <c r="EOS66" s="960">
        <f t="shared" ref="EOS66" si="1893">EOS60-EOS62</f>
        <v>0</v>
      </c>
      <c r="EOU66" s="960">
        <f t="shared" ref="EOU66" si="1894">EOU60-EOU62</f>
        <v>0</v>
      </c>
      <c r="EOW66" s="960">
        <f t="shared" ref="EOW66" si="1895">EOW60-EOW62</f>
        <v>0</v>
      </c>
      <c r="EOY66" s="960">
        <f t="shared" ref="EOY66" si="1896">EOY60-EOY62</f>
        <v>0</v>
      </c>
      <c r="EPA66" s="960">
        <f t="shared" ref="EPA66" si="1897">EPA60-EPA62</f>
        <v>0</v>
      </c>
      <c r="EPC66" s="960">
        <f t="shared" ref="EPC66" si="1898">EPC60-EPC62</f>
        <v>0</v>
      </c>
      <c r="EPE66" s="960">
        <f t="shared" ref="EPE66" si="1899">EPE60-EPE62</f>
        <v>0</v>
      </c>
      <c r="EPG66" s="960">
        <f t="shared" ref="EPG66" si="1900">EPG60-EPG62</f>
        <v>0</v>
      </c>
      <c r="EPI66" s="960">
        <f t="shared" ref="EPI66" si="1901">EPI60-EPI62</f>
        <v>0</v>
      </c>
      <c r="EPK66" s="960">
        <f t="shared" ref="EPK66" si="1902">EPK60-EPK62</f>
        <v>0</v>
      </c>
      <c r="EPM66" s="960">
        <f t="shared" ref="EPM66" si="1903">EPM60-EPM62</f>
        <v>0</v>
      </c>
      <c r="EPO66" s="960">
        <f t="shared" ref="EPO66" si="1904">EPO60-EPO62</f>
        <v>0</v>
      </c>
      <c r="EPQ66" s="960">
        <f t="shared" ref="EPQ66" si="1905">EPQ60-EPQ62</f>
        <v>0</v>
      </c>
      <c r="EPS66" s="960">
        <f t="shared" ref="EPS66" si="1906">EPS60-EPS62</f>
        <v>0</v>
      </c>
      <c r="EPU66" s="960">
        <f t="shared" ref="EPU66" si="1907">EPU60-EPU62</f>
        <v>0</v>
      </c>
      <c r="EPW66" s="960">
        <f t="shared" ref="EPW66" si="1908">EPW60-EPW62</f>
        <v>0</v>
      </c>
      <c r="EPY66" s="960">
        <f t="shared" ref="EPY66" si="1909">EPY60-EPY62</f>
        <v>0</v>
      </c>
      <c r="EQA66" s="960">
        <f t="shared" ref="EQA66" si="1910">EQA60-EQA62</f>
        <v>0</v>
      </c>
      <c r="EQC66" s="960">
        <f t="shared" ref="EQC66" si="1911">EQC60-EQC62</f>
        <v>0</v>
      </c>
      <c r="EQE66" s="960">
        <f t="shared" ref="EQE66" si="1912">EQE60-EQE62</f>
        <v>0</v>
      </c>
      <c r="EQG66" s="960">
        <f t="shared" ref="EQG66" si="1913">EQG60-EQG62</f>
        <v>0</v>
      </c>
      <c r="EQI66" s="960">
        <f t="shared" ref="EQI66" si="1914">EQI60-EQI62</f>
        <v>0</v>
      </c>
      <c r="EQK66" s="960">
        <f t="shared" ref="EQK66" si="1915">EQK60-EQK62</f>
        <v>0</v>
      </c>
      <c r="EQM66" s="960">
        <f t="shared" ref="EQM66" si="1916">EQM60-EQM62</f>
        <v>0</v>
      </c>
      <c r="EQO66" s="960">
        <f t="shared" ref="EQO66" si="1917">EQO60-EQO62</f>
        <v>0</v>
      </c>
      <c r="EQQ66" s="960">
        <f t="shared" ref="EQQ66" si="1918">EQQ60-EQQ62</f>
        <v>0</v>
      </c>
      <c r="EQS66" s="960">
        <f t="shared" ref="EQS66" si="1919">EQS60-EQS62</f>
        <v>0</v>
      </c>
      <c r="EQU66" s="960">
        <f t="shared" ref="EQU66" si="1920">EQU60-EQU62</f>
        <v>0</v>
      </c>
      <c r="EQW66" s="960">
        <f t="shared" ref="EQW66" si="1921">EQW60-EQW62</f>
        <v>0</v>
      </c>
      <c r="EQY66" s="960">
        <f t="shared" ref="EQY66" si="1922">EQY60-EQY62</f>
        <v>0</v>
      </c>
      <c r="ERA66" s="960">
        <f t="shared" ref="ERA66" si="1923">ERA60-ERA62</f>
        <v>0</v>
      </c>
      <c r="ERC66" s="960">
        <f t="shared" ref="ERC66" si="1924">ERC60-ERC62</f>
        <v>0</v>
      </c>
      <c r="ERE66" s="960">
        <f t="shared" ref="ERE66" si="1925">ERE60-ERE62</f>
        <v>0</v>
      </c>
      <c r="ERG66" s="960">
        <f t="shared" ref="ERG66" si="1926">ERG60-ERG62</f>
        <v>0</v>
      </c>
      <c r="ERI66" s="960">
        <f t="shared" ref="ERI66" si="1927">ERI60-ERI62</f>
        <v>0</v>
      </c>
      <c r="ERK66" s="960">
        <f t="shared" ref="ERK66" si="1928">ERK60-ERK62</f>
        <v>0</v>
      </c>
      <c r="ERM66" s="960">
        <f t="shared" ref="ERM66" si="1929">ERM60-ERM62</f>
        <v>0</v>
      </c>
      <c r="ERO66" s="960">
        <f t="shared" ref="ERO66" si="1930">ERO60-ERO62</f>
        <v>0</v>
      </c>
      <c r="ERQ66" s="960">
        <f t="shared" ref="ERQ66" si="1931">ERQ60-ERQ62</f>
        <v>0</v>
      </c>
      <c r="ERS66" s="960">
        <f t="shared" ref="ERS66" si="1932">ERS60-ERS62</f>
        <v>0</v>
      </c>
      <c r="ERU66" s="960">
        <f t="shared" ref="ERU66" si="1933">ERU60-ERU62</f>
        <v>0</v>
      </c>
      <c r="ERW66" s="960">
        <f t="shared" ref="ERW66" si="1934">ERW60-ERW62</f>
        <v>0</v>
      </c>
      <c r="ERY66" s="960">
        <f t="shared" ref="ERY66" si="1935">ERY60-ERY62</f>
        <v>0</v>
      </c>
      <c r="ESA66" s="960">
        <f t="shared" ref="ESA66" si="1936">ESA60-ESA62</f>
        <v>0</v>
      </c>
      <c r="ESC66" s="960">
        <f t="shared" ref="ESC66" si="1937">ESC60-ESC62</f>
        <v>0</v>
      </c>
      <c r="ESE66" s="960">
        <f t="shared" ref="ESE66" si="1938">ESE60-ESE62</f>
        <v>0</v>
      </c>
      <c r="ESG66" s="960">
        <f t="shared" ref="ESG66" si="1939">ESG60-ESG62</f>
        <v>0</v>
      </c>
      <c r="ESI66" s="960">
        <f t="shared" ref="ESI66" si="1940">ESI60-ESI62</f>
        <v>0</v>
      </c>
      <c r="ESK66" s="960">
        <f t="shared" ref="ESK66" si="1941">ESK60-ESK62</f>
        <v>0</v>
      </c>
      <c r="ESM66" s="960">
        <f t="shared" ref="ESM66" si="1942">ESM60-ESM62</f>
        <v>0</v>
      </c>
      <c r="ESO66" s="960">
        <f t="shared" ref="ESO66" si="1943">ESO60-ESO62</f>
        <v>0</v>
      </c>
      <c r="ESQ66" s="960">
        <f t="shared" ref="ESQ66" si="1944">ESQ60-ESQ62</f>
        <v>0</v>
      </c>
      <c r="ESS66" s="960">
        <f t="shared" ref="ESS66" si="1945">ESS60-ESS62</f>
        <v>0</v>
      </c>
      <c r="ESU66" s="960">
        <f t="shared" ref="ESU66" si="1946">ESU60-ESU62</f>
        <v>0</v>
      </c>
      <c r="ESW66" s="960">
        <f t="shared" ref="ESW66" si="1947">ESW60-ESW62</f>
        <v>0</v>
      </c>
      <c r="ESY66" s="960">
        <f t="shared" ref="ESY66" si="1948">ESY60-ESY62</f>
        <v>0</v>
      </c>
      <c r="ETA66" s="960">
        <f t="shared" ref="ETA66" si="1949">ETA60-ETA62</f>
        <v>0</v>
      </c>
      <c r="ETC66" s="960">
        <f t="shared" ref="ETC66" si="1950">ETC60-ETC62</f>
        <v>0</v>
      </c>
      <c r="ETE66" s="960">
        <f t="shared" ref="ETE66" si="1951">ETE60-ETE62</f>
        <v>0</v>
      </c>
      <c r="ETG66" s="960">
        <f t="shared" ref="ETG66" si="1952">ETG60-ETG62</f>
        <v>0</v>
      </c>
      <c r="ETI66" s="960">
        <f t="shared" ref="ETI66" si="1953">ETI60-ETI62</f>
        <v>0</v>
      </c>
      <c r="ETK66" s="960">
        <f t="shared" ref="ETK66" si="1954">ETK60-ETK62</f>
        <v>0</v>
      </c>
      <c r="ETM66" s="960">
        <f t="shared" ref="ETM66" si="1955">ETM60-ETM62</f>
        <v>0</v>
      </c>
      <c r="ETO66" s="960">
        <f t="shared" ref="ETO66" si="1956">ETO60-ETO62</f>
        <v>0</v>
      </c>
      <c r="ETQ66" s="960">
        <f t="shared" ref="ETQ66" si="1957">ETQ60-ETQ62</f>
        <v>0</v>
      </c>
      <c r="ETS66" s="960">
        <f t="shared" ref="ETS66" si="1958">ETS60-ETS62</f>
        <v>0</v>
      </c>
      <c r="ETU66" s="960">
        <f t="shared" ref="ETU66" si="1959">ETU60-ETU62</f>
        <v>0</v>
      </c>
      <c r="ETW66" s="960">
        <f t="shared" ref="ETW66" si="1960">ETW60-ETW62</f>
        <v>0</v>
      </c>
      <c r="ETY66" s="960">
        <f t="shared" ref="ETY66" si="1961">ETY60-ETY62</f>
        <v>0</v>
      </c>
      <c r="EUA66" s="960">
        <f t="shared" ref="EUA66" si="1962">EUA60-EUA62</f>
        <v>0</v>
      </c>
      <c r="EUC66" s="960">
        <f t="shared" ref="EUC66" si="1963">EUC60-EUC62</f>
        <v>0</v>
      </c>
      <c r="EUE66" s="960">
        <f t="shared" ref="EUE66" si="1964">EUE60-EUE62</f>
        <v>0</v>
      </c>
      <c r="EUG66" s="960">
        <f t="shared" ref="EUG66" si="1965">EUG60-EUG62</f>
        <v>0</v>
      </c>
      <c r="EUI66" s="960">
        <f t="shared" ref="EUI66" si="1966">EUI60-EUI62</f>
        <v>0</v>
      </c>
      <c r="EUK66" s="960">
        <f t="shared" ref="EUK66" si="1967">EUK60-EUK62</f>
        <v>0</v>
      </c>
      <c r="EUM66" s="960">
        <f t="shared" ref="EUM66" si="1968">EUM60-EUM62</f>
        <v>0</v>
      </c>
      <c r="EUO66" s="960">
        <f t="shared" ref="EUO66" si="1969">EUO60-EUO62</f>
        <v>0</v>
      </c>
      <c r="EUQ66" s="960">
        <f t="shared" ref="EUQ66" si="1970">EUQ60-EUQ62</f>
        <v>0</v>
      </c>
      <c r="EUS66" s="960">
        <f t="shared" ref="EUS66" si="1971">EUS60-EUS62</f>
        <v>0</v>
      </c>
      <c r="EUU66" s="960">
        <f t="shared" ref="EUU66" si="1972">EUU60-EUU62</f>
        <v>0</v>
      </c>
      <c r="EUW66" s="960">
        <f t="shared" ref="EUW66" si="1973">EUW60-EUW62</f>
        <v>0</v>
      </c>
      <c r="EUY66" s="960">
        <f t="shared" ref="EUY66" si="1974">EUY60-EUY62</f>
        <v>0</v>
      </c>
      <c r="EVA66" s="960">
        <f t="shared" ref="EVA66" si="1975">EVA60-EVA62</f>
        <v>0</v>
      </c>
      <c r="EVC66" s="960">
        <f t="shared" ref="EVC66" si="1976">EVC60-EVC62</f>
        <v>0</v>
      </c>
      <c r="EVE66" s="960">
        <f t="shared" ref="EVE66" si="1977">EVE60-EVE62</f>
        <v>0</v>
      </c>
      <c r="EVG66" s="960">
        <f t="shared" ref="EVG66" si="1978">EVG60-EVG62</f>
        <v>0</v>
      </c>
      <c r="EVI66" s="960">
        <f t="shared" ref="EVI66" si="1979">EVI60-EVI62</f>
        <v>0</v>
      </c>
      <c r="EVK66" s="960">
        <f t="shared" ref="EVK66" si="1980">EVK60-EVK62</f>
        <v>0</v>
      </c>
      <c r="EVM66" s="960">
        <f t="shared" ref="EVM66" si="1981">EVM60-EVM62</f>
        <v>0</v>
      </c>
      <c r="EVO66" s="960">
        <f t="shared" ref="EVO66" si="1982">EVO60-EVO62</f>
        <v>0</v>
      </c>
      <c r="EVQ66" s="960">
        <f t="shared" ref="EVQ66" si="1983">EVQ60-EVQ62</f>
        <v>0</v>
      </c>
      <c r="EVS66" s="960">
        <f t="shared" ref="EVS66" si="1984">EVS60-EVS62</f>
        <v>0</v>
      </c>
      <c r="EVU66" s="960">
        <f t="shared" ref="EVU66" si="1985">EVU60-EVU62</f>
        <v>0</v>
      </c>
      <c r="EVW66" s="960">
        <f t="shared" ref="EVW66" si="1986">EVW60-EVW62</f>
        <v>0</v>
      </c>
      <c r="EVY66" s="960">
        <f t="shared" ref="EVY66" si="1987">EVY60-EVY62</f>
        <v>0</v>
      </c>
      <c r="EWA66" s="960">
        <f t="shared" ref="EWA66" si="1988">EWA60-EWA62</f>
        <v>0</v>
      </c>
      <c r="EWC66" s="960">
        <f t="shared" ref="EWC66" si="1989">EWC60-EWC62</f>
        <v>0</v>
      </c>
      <c r="EWE66" s="960">
        <f t="shared" ref="EWE66" si="1990">EWE60-EWE62</f>
        <v>0</v>
      </c>
      <c r="EWG66" s="960">
        <f t="shared" ref="EWG66" si="1991">EWG60-EWG62</f>
        <v>0</v>
      </c>
      <c r="EWI66" s="960">
        <f t="shared" ref="EWI66" si="1992">EWI60-EWI62</f>
        <v>0</v>
      </c>
      <c r="EWK66" s="960">
        <f t="shared" ref="EWK66" si="1993">EWK60-EWK62</f>
        <v>0</v>
      </c>
      <c r="EWM66" s="960">
        <f t="shared" ref="EWM66" si="1994">EWM60-EWM62</f>
        <v>0</v>
      </c>
      <c r="EWO66" s="960">
        <f t="shared" ref="EWO66" si="1995">EWO60-EWO62</f>
        <v>0</v>
      </c>
      <c r="EWQ66" s="960">
        <f t="shared" ref="EWQ66" si="1996">EWQ60-EWQ62</f>
        <v>0</v>
      </c>
      <c r="EWS66" s="960">
        <f t="shared" ref="EWS66" si="1997">EWS60-EWS62</f>
        <v>0</v>
      </c>
      <c r="EWU66" s="960">
        <f t="shared" ref="EWU66" si="1998">EWU60-EWU62</f>
        <v>0</v>
      </c>
      <c r="EWW66" s="960">
        <f t="shared" ref="EWW66" si="1999">EWW60-EWW62</f>
        <v>0</v>
      </c>
      <c r="EWY66" s="960">
        <f t="shared" ref="EWY66" si="2000">EWY60-EWY62</f>
        <v>0</v>
      </c>
      <c r="EXA66" s="960">
        <f t="shared" ref="EXA66" si="2001">EXA60-EXA62</f>
        <v>0</v>
      </c>
      <c r="EXC66" s="960">
        <f t="shared" ref="EXC66" si="2002">EXC60-EXC62</f>
        <v>0</v>
      </c>
      <c r="EXE66" s="960">
        <f t="shared" ref="EXE66" si="2003">EXE60-EXE62</f>
        <v>0</v>
      </c>
      <c r="EXG66" s="960">
        <f t="shared" ref="EXG66" si="2004">EXG60-EXG62</f>
        <v>0</v>
      </c>
      <c r="EXI66" s="960">
        <f t="shared" ref="EXI66" si="2005">EXI60-EXI62</f>
        <v>0</v>
      </c>
      <c r="EXK66" s="960">
        <f t="shared" ref="EXK66" si="2006">EXK60-EXK62</f>
        <v>0</v>
      </c>
      <c r="EXM66" s="960">
        <f t="shared" ref="EXM66" si="2007">EXM60-EXM62</f>
        <v>0</v>
      </c>
      <c r="EXO66" s="960">
        <f t="shared" ref="EXO66" si="2008">EXO60-EXO62</f>
        <v>0</v>
      </c>
      <c r="EXQ66" s="960">
        <f t="shared" ref="EXQ66" si="2009">EXQ60-EXQ62</f>
        <v>0</v>
      </c>
      <c r="EXS66" s="960">
        <f t="shared" ref="EXS66" si="2010">EXS60-EXS62</f>
        <v>0</v>
      </c>
      <c r="EXU66" s="960">
        <f t="shared" ref="EXU66" si="2011">EXU60-EXU62</f>
        <v>0</v>
      </c>
      <c r="EXW66" s="960">
        <f t="shared" ref="EXW66" si="2012">EXW60-EXW62</f>
        <v>0</v>
      </c>
      <c r="EXY66" s="960">
        <f t="shared" ref="EXY66" si="2013">EXY60-EXY62</f>
        <v>0</v>
      </c>
      <c r="EYA66" s="960">
        <f t="shared" ref="EYA66" si="2014">EYA60-EYA62</f>
        <v>0</v>
      </c>
      <c r="EYC66" s="960">
        <f t="shared" ref="EYC66" si="2015">EYC60-EYC62</f>
        <v>0</v>
      </c>
      <c r="EYE66" s="960">
        <f t="shared" ref="EYE66" si="2016">EYE60-EYE62</f>
        <v>0</v>
      </c>
      <c r="EYG66" s="960">
        <f t="shared" ref="EYG66" si="2017">EYG60-EYG62</f>
        <v>0</v>
      </c>
      <c r="EYI66" s="960">
        <f t="shared" ref="EYI66" si="2018">EYI60-EYI62</f>
        <v>0</v>
      </c>
      <c r="EYK66" s="960">
        <f t="shared" ref="EYK66" si="2019">EYK60-EYK62</f>
        <v>0</v>
      </c>
      <c r="EYM66" s="960">
        <f t="shared" ref="EYM66" si="2020">EYM60-EYM62</f>
        <v>0</v>
      </c>
      <c r="EYO66" s="960">
        <f t="shared" ref="EYO66" si="2021">EYO60-EYO62</f>
        <v>0</v>
      </c>
      <c r="EYQ66" s="960">
        <f t="shared" ref="EYQ66" si="2022">EYQ60-EYQ62</f>
        <v>0</v>
      </c>
      <c r="EYS66" s="960">
        <f t="shared" ref="EYS66" si="2023">EYS60-EYS62</f>
        <v>0</v>
      </c>
      <c r="EYU66" s="960">
        <f t="shared" ref="EYU66" si="2024">EYU60-EYU62</f>
        <v>0</v>
      </c>
      <c r="EYW66" s="960">
        <f t="shared" ref="EYW66" si="2025">EYW60-EYW62</f>
        <v>0</v>
      </c>
      <c r="EYY66" s="960">
        <f t="shared" ref="EYY66" si="2026">EYY60-EYY62</f>
        <v>0</v>
      </c>
      <c r="EZA66" s="960">
        <f t="shared" ref="EZA66" si="2027">EZA60-EZA62</f>
        <v>0</v>
      </c>
      <c r="EZC66" s="960">
        <f t="shared" ref="EZC66" si="2028">EZC60-EZC62</f>
        <v>0</v>
      </c>
      <c r="EZE66" s="960">
        <f t="shared" ref="EZE66" si="2029">EZE60-EZE62</f>
        <v>0</v>
      </c>
      <c r="EZG66" s="960">
        <f t="shared" ref="EZG66" si="2030">EZG60-EZG62</f>
        <v>0</v>
      </c>
      <c r="EZI66" s="960">
        <f t="shared" ref="EZI66" si="2031">EZI60-EZI62</f>
        <v>0</v>
      </c>
      <c r="EZK66" s="960">
        <f t="shared" ref="EZK66" si="2032">EZK60-EZK62</f>
        <v>0</v>
      </c>
      <c r="EZM66" s="960">
        <f t="shared" ref="EZM66" si="2033">EZM60-EZM62</f>
        <v>0</v>
      </c>
      <c r="EZO66" s="960">
        <f t="shared" ref="EZO66" si="2034">EZO60-EZO62</f>
        <v>0</v>
      </c>
      <c r="EZQ66" s="960">
        <f t="shared" ref="EZQ66" si="2035">EZQ60-EZQ62</f>
        <v>0</v>
      </c>
      <c r="EZS66" s="960">
        <f t="shared" ref="EZS66" si="2036">EZS60-EZS62</f>
        <v>0</v>
      </c>
      <c r="EZU66" s="960">
        <f t="shared" ref="EZU66" si="2037">EZU60-EZU62</f>
        <v>0</v>
      </c>
      <c r="EZW66" s="960">
        <f t="shared" ref="EZW66" si="2038">EZW60-EZW62</f>
        <v>0</v>
      </c>
      <c r="EZY66" s="960">
        <f t="shared" ref="EZY66" si="2039">EZY60-EZY62</f>
        <v>0</v>
      </c>
      <c r="FAA66" s="960">
        <f t="shared" ref="FAA66" si="2040">FAA60-FAA62</f>
        <v>0</v>
      </c>
      <c r="FAC66" s="960">
        <f t="shared" ref="FAC66" si="2041">FAC60-FAC62</f>
        <v>0</v>
      </c>
      <c r="FAE66" s="960">
        <f t="shared" ref="FAE66" si="2042">FAE60-FAE62</f>
        <v>0</v>
      </c>
      <c r="FAG66" s="960">
        <f t="shared" ref="FAG66" si="2043">FAG60-FAG62</f>
        <v>0</v>
      </c>
      <c r="FAI66" s="960">
        <f t="shared" ref="FAI66" si="2044">FAI60-FAI62</f>
        <v>0</v>
      </c>
      <c r="FAK66" s="960">
        <f t="shared" ref="FAK66" si="2045">FAK60-FAK62</f>
        <v>0</v>
      </c>
      <c r="FAM66" s="960">
        <f t="shared" ref="FAM66" si="2046">FAM60-FAM62</f>
        <v>0</v>
      </c>
      <c r="FAO66" s="960">
        <f t="shared" ref="FAO66" si="2047">FAO60-FAO62</f>
        <v>0</v>
      </c>
      <c r="FAQ66" s="960">
        <f t="shared" ref="FAQ66" si="2048">FAQ60-FAQ62</f>
        <v>0</v>
      </c>
      <c r="FAS66" s="960">
        <f t="shared" ref="FAS66" si="2049">FAS60-FAS62</f>
        <v>0</v>
      </c>
      <c r="FAU66" s="960">
        <f t="shared" ref="FAU66" si="2050">FAU60-FAU62</f>
        <v>0</v>
      </c>
      <c r="FAW66" s="960">
        <f t="shared" ref="FAW66" si="2051">FAW60-FAW62</f>
        <v>0</v>
      </c>
      <c r="FAY66" s="960">
        <f t="shared" ref="FAY66" si="2052">FAY60-FAY62</f>
        <v>0</v>
      </c>
      <c r="FBA66" s="960">
        <f t="shared" ref="FBA66" si="2053">FBA60-FBA62</f>
        <v>0</v>
      </c>
      <c r="FBC66" s="960">
        <f t="shared" ref="FBC66" si="2054">FBC60-FBC62</f>
        <v>0</v>
      </c>
      <c r="FBE66" s="960">
        <f t="shared" ref="FBE66" si="2055">FBE60-FBE62</f>
        <v>0</v>
      </c>
      <c r="FBG66" s="960">
        <f t="shared" ref="FBG66" si="2056">FBG60-FBG62</f>
        <v>0</v>
      </c>
      <c r="FBI66" s="960">
        <f t="shared" ref="FBI66" si="2057">FBI60-FBI62</f>
        <v>0</v>
      </c>
      <c r="FBK66" s="960">
        <f t="shared" ref="FBK66" si="2058">FBK60-FBK62</f>
        <v>0</v>
      </c>
      <c r="FBM66" s="960">
        <f t="shared" ref="FBM66" si="2059">FBM60-FBM62</f>
        <v>0</v>
      </c>
      <c r="FBO66" s="960">
        <f t="shared" ref="FBO66" si="2060">FBO60-FBO62</f>
        <v>0</v>
      </c>
      <c r="FBQ66" s="960">
        <f t="shared" ref="FBQ66" si="2061">FBQ60-FBQ62</f>
        <v>0</v>
      </c>
      <c r="FBS66" s="960">
        <f t="shared" ref="FBS66" si="2062">FBS60-FBS62</f>
        <v>0</v>
      </c>
      <c r="FBU66" s="960">
        <f t="shared" ref="FBU66" si="2063">FBU60-FBU62</f>
        <v>0</v>
      </c>
      <c r="FBW66" s="960">
        <f t="shared" ref="FBW66" si="2064">FBW60-FBW62</f>
        <v>0</v>
      </c>
      <c r="FBY66" s="960">
        <f t="shared" ref="FBY66" si="2065">FBY60-FBY62</f>
        <v>0</v>
      </c>
      <c r="FCA66" s="960">
        <f t="shared" ref="FCA66" si="2066">FCA60-FCA62</f>
        <v>0</v>
      </c>
      <c r="FCC66" s="960">
        <f t="shared" ref="FCC66" si="2067">FCC60-FCC62</f>
        <v>0</v>
      </c>
      <c r="FCE66" s="960">
        <f t="shared" ref="FCE66" si="2068">FCE60-FCE62</f>
        <v>0</v>
      </c>
      <c r="FCG66" s="960">
        <f t="shared" ref="FCG66" si="2069">FCG60-FCG62</f>
        <v>0</v>
      </c>
      <c r="FCI66" s="960">
        <f t="shared" ref="FCI66" si="2070">FCI60-FCI62</f>
        <v>0</v>
      </c>
      <c r="FCK66" s="960">
        <f t="shared" ref="FCK66" si="2071">FCK60-FCK62</f>
        <v>0</v>
      </c>
      <c r="FCM66" s="960">
        <f t="shared" ref="FCM66" si="2072">FCM60-FCM62</f>
        <v>0</v>
      </c>
      <c r="FCO66" s="960">
        <f t="shared" ref="FCO66" si="2073">FCO60-FCO62</f>
        <v>0</v>
      </c>
      <c r="FCQ66" s="960">
        <f t="shared" ref="FCQ66" si="2074">FCQ60-FCQ62</f>
        <v>0</v>
      </c>
      <c r="FCS66" s="960">
        <f t="shared" ref="FCS66" si="2075">FCS60-FCS62</f>
        <v>0</v>
      </c>
      <c r="FCU66" s="960">
        <f t="shared" ref="FCU66" si="2076">FCU60-FCU62</f>
        <v>0</v>
      </c>
      <c r="FCW66" s="960">
        <f t="shared" ref="FCW66" si="2077">FCW60-FCW62</f>
        <v>0</v>
      </c>
      <c r="FCY66" s="960">
        <f t="shared" ref="FCY66" si="2078">FCY60-FCY62</f>
        <v>0</v>
      </c>
      <c r="FDA66" s="960">
        <f t="shared" ref="FDA66" si="2079">FDA60-FDA62</f>
        <v>0</v>
      </c>
      <c r="FDC66" s="960">
        <f t="shared" ref="FDC66" si="2080">FDC60-FDC62</f>
        <v>0</v>
      </c>
      <c r="FDE66" s="960">
        <f t="shared" ref="FDE66" si="2081">FDE60-FDE62</f>
        <v>0</v>
      </c>
      <c r="FDG66" s="960">
        <f t="shared" ref="FDG66" si="2082">FDG60-FDG62</f>
        <v>0</v>
      </c>
      <c r="FDI66" s="960">
        <f t="shared" ref="FDI66" si="2083">FDI60-FDI62</f>
        <v>0</v>
      </c>
      <c r="FDK66" s="960">
        <f t="shared" ref="FDK66" si="2084">FDK60-FDK62</f>
        <v>0</v>
      </c>
      <c r="FDM66" s="960">
        <f t="shared" ref="FDM66" si="2085">FDM60-FDM62</f>
        <v>0</v>
      </c>
      <c r="FDO66" s="960">
        <f t="shared" ref="FDO66" si="2086">FDO60-FDO62</f>
        <v>0</v>
      </c>
      <c r="FDQ66" s="960">
        <f t="shared" ref="FDQ66" si="2087">FDQ60-FDQ62</f>
        <v>0</v>
      </c>
      <c r="FDS66" s="960">
        <f t="shared" ref="FDS66" si="2088">FDS60-FDS62</f>
        <v>0</v>
      </c>
      <c r="FDU66" s="960">
        <f t="shared" ref="FDU66" si="2089">FDU60-FDU62</f>
        <v>0</v>
      </c>
      <c r="FDW66" s="960">
        <f t="shared" ref="FDW66" si="2090">FDW60-FDW62</f>
        <v>0</v>
      </c>
      <c r="FDY66" s="960">
        <f t="shared" ref="FDY66" si="2091">FDY60-FDY62</f>
        <v>0</v>
      </c>
      <c r="FEA66" s="960">
        <f t="shared" ref="FEA66" si="2092">FEA60-FEA62</f>
        <v>0</v>
      </c>
      <c r="FEC66" s="960">
        <f t="shared" ref="FEC66" si="2093">FEC60-FEC62</f>
        <v>0</v>
      </c>
      <c r="FEE66" s="960">
        <f t="shared" ref="FEE66" si="2094">FEE60-FEE62</f>
        <v>0</v>
      </c>
      <c r="FEG66" s="960">
        <f t="shared" ref="FEG66" si="2095">FEG60-FEG62</f>
        <v>0</v>
      </c>
      <c r="FEI66" s="960">
        <f t="shared" ref="FEI66" si="2096">FEI60-FEI62</f>
        <v>0</v>
      </c>
      <c r="FEK66" s="960">
        <f t="shared" ref="FEK66" si="2097">FEK60-FEK62</f>
        <v>0</v>
      </c>
      <c r="FEM66" s="960">
        <f t="shared" ref="FEM66" si="2098">FEM60-FEM62</f>
        <v>0</v>
      </c>
      <c r="FEO66" s="960">
        <f t="shared" ref="FEO66" si="2099">FEO60-FEO62</f>
        <v>0</v>
      </c>
      <c r="FEQ66" s="960">
        <f t="shared" ref="FEQ66" si="2100">FEQ60-FEQ62</f>
        <v>0</v>
      </c>
      <c r="FES66" s="960">
        <f t="shared" ref="FES66" si="2101">FES60-FES62</f>
        <v>0</v>
      </c>
      <c r="FEU66" s="960">
        <f t="shared" ref="FEU66" si="2102">FEU60-FEU62</f>
        <v>0</v>
      </c>
      <c r="FEW66" s="960">
        <f t="shared" ref="FEW66" si="2103">FEW60-FEW62</f>
        <v>0</v>
      </c>
      <c r="FEY66" s="960">
        <f t="shared" ref="FEY66" si="2104">FEY60-FEY62</f>
        <v>0</v>
      </c>
      <c r="FFA66" s="960">
        <f t="shared" ref="FFA66" si="2105">FFA60-FFA62</f>
        <v>0</v>
      </c>
      <c r="FFC66" s="960">
        <f t="shared" ref="FFC66" si="2106">FFC60-FFC62</f>
        <v>0</v>
      </c>
      <c r="FFE66" s="960">
        <f t="shared" ref="FFE66" si="2107">FFE60-FFE62</f>
        <v>0</v>
      </c>
      <c r="FFG66" s="960">
        <f t="shared" ref="FFG66" si="2108">FFG60-FFG62</f>
        <v>0</v>
      </c>
      <c r="FFI66" s="960">
        <f t="shared" ref="FFI66" si="2109">FFI60-FFI62</f>
        <v>0</v>
      </c>
      <c r="FFK66" s="960">
        <f t="shared" ref="FFK66" si="2110">FFK60-FFK62</f>
        <v>0</v>
      </c>
      <c r="FFM66" s="960">
        <f t="shared" ref="FFM66" si="2111">FFM60-FFM62</f>
        <v>0</v>
      </c>
      <c r="FFO66" s="960">
        <f t="shared" ref="FFO66" si="2112">FFO60-FFO62</f>
        <v>0</v>
      </c>
      <c r="FFQ66" s="960">
        <f t="shared" ref="FFQ66" si="2113">FFQ60-FFQ62</f>
        <v>0</v>
      </c>
      <c r="FFS66" s="960">
        <f t="shared" ref="FFS66" si="2114">FFS60-FFS62</f>
        <v>0</v>
      </c>
      <c r="FFU66" s="960">
        <f t="shared" ref="FFU66" si="2115">FFU60-FFU62</f>
        <v>0</v>
      </c>
      <c r="FFW66" s="960">
        <f t="shared" ref="FFW66" si="2116">FFW60-FFW62</f>
        <v>0</v>
      </c>
      <c r="FFY66" s="960">
        <f t="shared" ref="FFY66" si="2117">FFY60-FFY62</f>
        <v>0</v>
      </c>
      <c r="FGA66" s="960">
        <f t="shared" ref="FGA66" si="2118">FGA60-FGA62</f>
        <v>0</v>
      </c>
      <c r="FGC66" s="960">
        <f t="shared" ref="FGC66" si="2119">FGC60-FGC62</f>
        <v>0</v>
      </c>
      <c r="FGE66" s="960">
        <f t="shared" ref="FGE66" si="2120">FGE60-FGE62</f>
        <v>0</v>
      </c>
      <c r="FGG66" s="960">
        <f t="shared" ref="FGG66" si="2121">FGG60-FGG62</f>
        <v>0</v>
      </c>
      <c r="FGI66" s="960">
        <f t="shared" ref="FGI66" si="2122">FGI60-FGI62</f>
        <v>0</v>
      </c>
      <c r="FGK66" s="960">
        <f t="shared" ref="FGK66" si="2123">FGK60-FGK62</f>
        <v>0</v>
      </c>
      <c r="FGM66" s="960">
        <f t="shared" ref="FGM66" si="2124">FGM60-FGM62</f>
        <v>0</v>
      </c>
      <c r="FGO66" s="960">
        <f t="shared" ref="FGO66" si="2125">FGO60-FGO62</f>
        <v>0</v>
      </c>
      <c r="FGQ66" s="960">
        <f t="shared" ref="FGQ66" si="2126">FGQ60-FGQ62</f>
        <v>0</v>
      </c>
      <c r="FGS66" s="960">
        <f t="shared" ref="FGS66" si="2127">FGS60-FGS62</f>
        <v>0</v>
      </c>
      <c r="FGU66" s="960">
        <f t="shared" ref="FGU66" si="2128">FGU60-FGU62</f>
        <v>0</v>
      </c>
      <c r="FGW66" s="960">
        <f t="shared" ref="FGW66" si="2129">FGW60-FGW62</f>
        <v>0</v>
      </c>
      <c r="FGY66" s="960">
        <f t="shared" ref="FGY66" si="2130">FGY60-FGY62</f>
        <v>0</v>
      </c>
      <c r="FHA66" s="960">
        <f t="shared" ref="FHA66" si="2131">FHA60-FHA62</f>
        <v>0</v>
      </c>
      <c r="FHC66" s="960">
        <f t="shared" ref="FHC66" si="2132">FHC60-FHC62</f>
        <v>0</v>
      </c>
      <c r="FHE66" s="960">
        <f t="shared" ref="FHE66" si="2133">FHE60-FHE62</f>
        <v>0</v>
      </c>
      <c r="FHG66" s="960">
        <f t="shared" ref="FHG66" si="2134">FHG60-FHG62</f>
        <v>0</v>
      </c>
      <c r="FHI66" s="960">
        <f t="shared" ref="FHI66" si="2135">FHI60-FHI62</f>
        <v>0</v>
      </c>
      <c r="FHK66" s="960">
        <f t="shared" ref="FHK66" si="2136">FHK60-FHK62</f>
        <v>0</v>
      </c>
      <c r="FHM66" s="960">
        <f t="shared" ref="FHM66" si="2137">FHM60-FHM62</f>
        <v>0</v>
      </c>
      <c r="FHO66" s="960">
        <f t="shared" ref="FHO66" si="2138">FHO60-FHO62</f>
        <v>0</v>
      </c>
      <c r="FHQ66" s="960">
        <f t="shared" ref="FHQ66" si="2139">FHQ60-FHQ62</f>
        <v>0</v>
      </c>
      <c r="FHS66" s="960">
        <f t="shared" ref="FHS66" si="2140">FHS60-FHS62</f>
        <v>0</v>
      </c>
      <c r="FHU66" s="960">
        <f t="shared" ref="FHU66" si="2141">FHU60-FHU62</f>
        <v>0</v>
      </c>
      <c r="FHW66" s="960">
        <f t="shared" ref="FHW66" si="2142">FHW60-FHW62</f>
        <v>0</v>
      </c>
      <c r="FHY66" s="960">
        <f t="shared" ref="FHY66" si="2143">FHY60-FHY62</f>
        <v>0</v>
      </c>
      <c r="FIA66" s="960">
        <f t="shared" ref="FIA66" si="2144">FIA60-FIA62</f>
        <v>0</v>
      </c>
      <c r="FIC66" s="960">
        <f t="shared" ref="FIC66" si="2145">FIC60-FIC62</f>
        <v>0</v>
      </c>
      <c r="FIE66" s="960">
        <f t="shared" ref="FIE66" si="2146">FIE60-FIE62</f>
        <v>0</v>
      </c>
      <c r="FIG66" s="960">
        <f t="shared" ref="FIG66" si="2147">FIG60-FIG62</f>
        <v>0</v>
      </c>
      <c r="FII66" s="960">
        <f t="shared" ref="FII66" si="2148">FII60-FII62</f>
        <v>0</v>
      </c>
      <c r="FIK66" s="960">
        <f t="shared" ref="FIK66" si="2149">FIK60-FIK62</f>
        <v>0</v>
      </c>
      <c r="FIM66" s="960">
        <f t="shared" ref="FIM66" si="2150">FIM60-FIM62</f>
        <v>0</v>
      </c>
      <c r="FIO66" s="960">
        <f t="shared" ref="FIO66" si="2151">FIO60-FIO62</f>
        <v>0</v>
      </c>
      <c r="FIQ66" s="960">
        <f t="shared" ref="FIQ66" si="2152">FIQ60-FIQ62</f>
        <v>0</v>
      </c>
      <c r="FIS66" s="960">
        <f t="shared" ref="FIS66" si="2153">FIS60-FIS62</f>
        <v>0</v>
      </c>
      <c r="FIU66" s="960">
        <f t="shared" ref="FIU66" si="2154">FIU60-FIU62</f>
        <v>0</v>
      </c>
      <c r="FIW66" s="960">
        <f t="shared" ref="FIW66" si="2155">FIW60-FIW62</f>
        <v>0</v>
      </c>
      <c r="FIY66" s="960">
        <f t="shared" ref="FIY66" si="2156">FIY60-FIY62</f>
        <v>0</v>
      </c>
      <c r="FJA66" s="960">
        <f t="shared" ref="FJA66" si="2157">FJA60-FJA62</f>
        <v>0</v>
      </c>
      <c r="FJC66" s="960">
        <f t="shared" ref="FJC66" si="2158">FJC60-FJC62</f>
        <v>0</v>
      </c>
      <c r="FJE66" s="960">
        <f t="shared" ref="FJE66" si="2159">FJE60-FJE62</f>
        <v>0</v>
      </c>
      <c r="FJG66" s="960">
        <f t="shared" ref="FJG66" si="2160">FJG60-FJG62</f>
        <v>0</v>
      </c>
      <c r="FJI66" s="960">
        <f t="shared" ref="FJI66" si="2161">FJI60-FJI62</f>
        <v>0</v>
      </c>
      <c r="FJK66" s="960">
        <f t="shared" ref="FJK66" si="2162">FJK60-FJK62</f>
        <v>0</v>
      </c>
      <c r="FJM66" s="960">
        <f t="shared" ref="FJM66" si="2163">FJM60-FJM62</f>
        <v>0</v>
      </c>
      <c r="FJO66" s="960">
        <f t="shared" ref="FJO66" si="2164">FJO60-FJO62</f>
        <v>0</v>
      </c>
      <c r="FJQ66" s="960">
        <f t="shared" ref="FJQ66" si="2165">FJQ60-FJQ62</f>
        <v>0</v>
      </c>
      <c r="FJS66" s="960">
        <f t="shared" ref="FJS66" si="2166">FJS60-FJS62</f>
        <v>0</v>
      </c>
      <c r="FJU66" s="960">
        <f t="shared" ref="FJU66" si="2167">FJU60-FJU62</f>
        <v>0</v>
      </c>
      <c r="FJW66" s="960">
        <f t="shared" ref="FJW66" si="2168">FJW60-FJW62</f>
        <v>0</v>
      </c>
      <c r="FJY66" s="960">
        <f t="shared" ref="FJY66" si="2169">FJY60-FJY62</f>
        <v>0</v>
      </c>
      <c r="FKA66" s="960">
        <f t="shared" ref="FKA66" si="2170">FKA60-FKA62</f>
        <v>0</v>
      </c>
      <c r="FKC66" s="960">
        <f t="shared" ref="FKC66" si="2171">FKC60-FKC62</f>
        <v>0</v>
      </c>
      <c r="FKE66" s="960">
        <f t="shared" ref="FKE66" si="2172">FKE60-FKE62</f>
        <v>0</v>
      </c>
      <c r="FKG66" s="960">
        <f t="shared" ref="FKG66" si="2173">FKG60-FKG62</f>
        <v>0</v>
      </c>
      <c r="FKI66" s="960">
        <f t="shared" ref="FKI66" si="2174">FKI60-FKI62</f>
        <v>0</v>
      </c>
      <c r="FKK66" s="960">
        <f t="shared" ref="FKK66" si="2175">FKK60-FKK62</f>
        <v>0</v>
      </c>
      <c r="FKM66" s="960">
        <f t="shared" ref="FKM66" si="2176">FKM60-FKM62</f>
        <v>0</v>
      </c>
      <c r="FKO66" s="960">
        <f t="shared" ref="FKO66" si="2177">FKO60-FKO62</f>
        <v>0</v>
      </c>
      <c r="FKQ66" s="960">
        <f t="shared" ref="FKQ66" si="2178">FKQ60-FKQ62</f>
        <v>0</v>
      </c>
      <c r="FKS66" s="960">
        <f t="shared" ref="FKS66" si="2179">FKS60-FKS62</f>
        <v>0</v>
      </c>
      <c r="FKU66" s="960">
        <f t="shared" ref="FKU66" si="2180">FKU60-FKU62</f>
        <v>0</v>
      </c>
      <c r="FKW66" s="960">
        <f t="shared" ref="FKW66" si="2181">FKW60-FKW62</f>
        <v>0</v>
      </c>
      <c r="FKY66" s="960">
        <f t="shared" ref="FKY66" si="2182">FKY60-FKY62</f>
        <v>0</v>
      </c>
      <c r="FLA66" s="960">
        <f t="shared" ref="FLA66" si="2183">FLA60-FLA62</f>
        <v>0</v>
      </c>
      <c r="FLC66" s="960">
        <f t="shared" ref="FLC66" si="2184">FLC60-FLC62</f>
        <v>0</v>
      </c>
      <c r="FLE66" s="960">
        <f t="shared" ref="FLE66" si="2185">FLE60-FLE62</f>
        <v>0</v>
      </c>
      <c r="FLG66" s="960">
        <f t="shared" ref="FLG66" si="2186">FLG60-FLG62</f>
        <v>0</v>
      </c>
      <c r="FLI66" s="960">
        <f t="shared" ref="FLI66" si="2187">FLI60-FLI62</f>
        <v>0</v>
      </c>
      <c r="FLK66" s="960">
        <f t="shared" ref="FLK66" si="2188">FLK60-FLK62</f>
        <v>0</v>
      </c>
      <c r="FLM66" s="960">
        <f t="shared" ref="FLM66" si="2189">FLM60-FLM62</f>
        <v>0</v>
      </c>
      <c r="FLO66" s="960">
        <f t="shared" ref="FLO66" si="2190">FLO60-FLO62</f>
        <v>0</v>
      </c>
      <c r="FLQ66" s="960">
        <f t="shared" ref="FLQ66" si="2191">FLQ60-FLQ62</f>
        <v>0</v>
      </c>
      <c r="FLS66" s="960">
        <f t="shared" ref="FLS66" si="2192">FLS60-FLS62</f>
        <v>0</v>
      </c>
      <c r="FLU66" s="960">
        <f t="shared" ref="FLU66" si="2193">FLU60-FLU62</f>
        <v>0</v>
      </c>
      <c r="FLW66" s="960">
        <f t="shared" ref="FLW66" si="2194">FLW60-FLW62</f>
        <v>0</v>
      </c>
      <c r="FLY66" s="960">
        <f t="shared" ref="FLY66" si="2195">FLY60-FLY62</f>
        <v>0</v>
      </c>
      <c r="FMA66" s="960">
        <f t="shared" ref="FMA66" si="2196">FMA60-FMA62</f>
        <v>0</v>
      </c>
      <c r="FMC66" s="960">
        <f t="shared" ref="FMC66" si="2197">FMC60-FMC62</f>
        <v>0</v>
      </c>
      <c r="FME66" s="960">
        <f t="shared" ref="FME66" si="2198">FME60-FME62</f>
        <v>0</v>
      </c>
      <c r="FMG66" s="960">
        <f t="shared" ref="FMG66" si="2199">FMG60-FMG62</f>
        <v>0</v>
      </c>
      <c r="FMI66" s="960">
        <f t="shared" ref="FMI66" si="2200">FMI60-FMI62</f>
        <v>0</v>
      </c>
      <c r="FMK66" s="960">
        <f t="shared" ref="FMK66" si="2201">FMK60-FMK62</f>
        <v>0</v>
      </c>
      <c r="FMM66" s="960">
        <f t="shared" ref="FMM66" si="2202">FMM60-FMM62</f>
        <v>0</v>
      </c>
      <c r="FMO66" s="960">
        <f t="shared" ref="FMO66" si="2203">FMO60-FMO62</f>
        <v>0</v>
      </c>
      <c r="FMQ66" s="960">
        <f t="shared" ref="FMQ66" si="2204">FMQ60-FMQ62</f>
        <v>0</v>
      </c>
      <c r="FMS66" s="960">
        <f t="shared" ref="FMS66" si="2205">FMS60-FMS62</f>
        <v>0</v>
      </c>
      <c r="FMU66" s="960">
        <f t="shared" ref="FMU66" si="2206">FMU60-FMU62</f>
        <v>0</v>
      </c>
      <c r="FMW66" s="960">
        <f t="shared" ref="FMW66" si="2207">FMW60-FMW62</f>
        <v>0</v>
      </c>
      <c r="FMY66" s="960">
        <f t="shared" ref="FMY66" si="2208">FMY60-FMY62</f>
        <v>0</v>
      </c>
      <c r="FNA66" s="960">
        <f t="shared" ref="FNA66" si="2209">FNA60-FNA62</f>
        <v>0</v>
      </c>
      <c r="FNC66" s="960">
        <f t="shared" ref="FNC66" si="2210">FNC60-FNC62</f>
        <v>0</v>
      </c>
      <c r="FNE66" s="960">
        <f t="shared" ref="FNE66" si="2211">FNE60-FNE62</f>
        <v>0</v>
      </c>
      <c r="FNG66" s="960">
        <f t="shared" ref="FNG66" si="2212">FNG60-FNG62</f>
        <v>0</v>
      </c>
      <c r="FNI66" s="960">
        <f t="shared" ref="FNI66" si="2213">FNI60-FNI62</f>
        <v>0</v>
      </c>
      <c r="FNK66" s="960">
        <f t="shared" ref="FNK66" si="2214">FNK60-FNK62</f>
        <v>0</v>
      </c>
      <c r="FNM66" s="960">
        <f t="shared" ref="FNM66" si="2215">FNM60-FNM62</f>
        <v>0</v>
      </c>
      <c r="FNO66" s="960">
        <f t="shared" ref="FNO66" si="2216">FNO60-FNO62</f>
        <v>0</v>
      </c>
      <c r="FNQ66" s="960">
        <f t="shared" ref="FNQ66" si="2217">FNQ60-FNQ62</f>
        <v>0</v>
      </c>
      <c r="FNS66" s="960">
        <f t="shared" ref="FNS66" si="2218">FNS60-FNS62</f>
        <v>0</v>
      </c>
      <c r="FNU66" s="960">
        <f t="shared" ref="FNU66" si="2219">FNU60-FNU62</f>
        <v>0</v>
      </c>
      <c r="FNW66" s="960">
        <f t="shared" ref="FNW66" si="2220">FNW60-FNW62</f>
        <v>0</v>
      </c>
      <c r="FNY66" s="960">
        <f t="shared" ref="FNY66" si="2221">FNY60-FNY62</f>
        <v>0</v>
      </c>
      <c r="FOA66" s="960">
        <f t="shared" ref="FOA66" si="2222">FOA60-FOA62</f>
        <v>0</v>
      </c>
      <c r="FOC66" s="960">
        <f t="shared" ref="FOC66" si="2223">FOC60-FOC62</f>
        <v>0</v>
      </c>
      <c r="FOE66" s="960">
        <f t="shared" ref="FOE66" si="2224">FOE60-FOE62</f>
        <v>0</v>
      </c>
      <c r="FOG66" s="960">
        <f t="shared" ref="FOG66" si="2225">FOG60-FOG62</f>
        <v>0</v>
      </c>
      <c r="FOI66" s="960">
        <f t="shared" ref="FOI66" si="2226">FOI60-FOI62</f>
        <v>0</v>
      </c>
      <c r="FOK66" s="960">
        <f t="shared" ref="FOK66" si="2227">FOK60-FOK62</f>
        <v>0</v>
      </c>
      <c r="FOM66" s="960">
        <f t="shared" ref="FOM66" si="2228">FOM60-FOM62</f>
        <v>0</v>
      </c>
      <c r="FOO66" s="960">
        <f t="shared" ref="FOO66" si="2229">FOO60-FOO62</f>
        <v>0</v>
      </c>
      <c r="FOQ66" s="960">
        <f t="shared" ref="FOQ66" si="2230">FOQ60-FOQ62</f>
        <v>0</v>
      </c>
      <c r="FOS66" s="960">
        <f t="shared" ref="FOS66" si="2231">FOS60-FOS62</f>
        <v>0</v>
      </c>
      <c r="FOU66" s="960">
        <f t="shared" ref="FOU66" si="2232">FOU60-FOU62</f>
        <v>0</v>
      </c>
      <c r="FOW66" s="960">
        <f t="shared" ref="FOW66" si="2233">FOW60-FOW62</f>
        <v>0</v>
      </c>
      <c r="FOY66" s="960">
        <f t="shared" ref="FOY66" si="2234">FOY60-FOY62</f>
        <v>0</v>
      </c>
      <c r="FPA66" s="960">
        <f t="shared" ref="FPA66" si="2235">FPA60-FPA62</f>
        <v>0</v>
      </c>
      <c r="FPC66" s="960">
        <f t="shared" ref="FPC66" si="2236">FPC60-FPC62</f>
        <v>0</v>
      </c>
      <c r="FPE66" s="960">
        <f t="shared" ref="FPE66" si="2237">FPE60-FPE62</f>
        <v>0</v>
      </c>
      <c r="FPG66" s="960">
        <f t="shared" ref="FPG66" si="2238">FPG60-FPG62</f>
        <v>0</v>
      </c>
      <c r="FPI66" s="960">
        <f t="shared" ref="FPI66" si="2239">FPI60-FPI62</f>
        <v>0</v>
      </c>
      <c r="FPK66" s="960">
        <f t="shared" ref="FPK66" si="2240">FPK60-FPK62</f>
        <v>0</v>
      </c>
      <c r="FPM66" s="960">
        <f t="shared" ref="FPM66" si="2241">FPM60-FPM62</f>
        <v>0</v>
      </c>
      <c r="FPO66" s="960">
        <f t="shared" ref="FPO66" si="2242">FPO60-FPO62</f>
        <v>0</v>
      </c>
      <c r="FPQ66" s="960">
        <f t="shared" ref="FPQ66" si="2243">FPQ60-FPQ62</f>
        <v>0</v>
      </c>
      <c r="FPS66" s="960">
        <f t="shared" ref="FPS66" si="2244">FPS60-FPS62</f>
        <v>0</v>
      </c>
      <c r="FPU66" s="960">
        <f t="shared" ref="FPU66" si="2245">FPU60-FPU62</f>
        <v>0</v>
      </c>
      <c r="FPW66" s="960">
        <f t="shared" ref="FPW66" si="2246">FPW60-FPW62</f>
        <v>0</v>
      </c>
      <c r="FPY66" s="960">
        <f t="shared" ref="FPY66" si="2247">FPY60-FPY62</f>
        <v>0</v>
      </c>
      <c r="FQA66" s="960">
        <f t="shared" ref="FQA66" si="2248">FQA60-FQA62</f>
        <v>0</v>
      </c>
      <c r="FQC66" s="960">
        <f t="shared" ref="FQC66" si="2249">FQC60-FQC62</f>
        <v>0</v>
      </c>
      <c r="FQE66" s="960">
        <f t="shared" ref="FQE66" si="2250">FQE60-FQE62</f>
        <v>0</v>
      </c>
      <c r="FQG66" s="960">
        <f t="shared" ref="FQG66" si="2251">FQG60-FQG62</f>
        <v>0</v>
      </c>
      <c r="FQI66" s="960">
        <f t="shared" ref="FQI66" si="2252">FQI60-FQI62</f>
        <v>0</v>
      </c>
      <c r="FQK66" s="960">
        <f t="shared" ref="FQK66" si="2253">FQK60-FQK62</f>
        <v>0</v>
      </c>
      <c r="FQM66" s="960">
        <f t="shared" ref="FQM66" si="2254">FQM60-FQM62</f>
        <v>0</v>
      </c>
      <c r="FQO66" s="960">
        <f t="shared" ref="FQO66" si="2255">FQO60-FQO62</f>
        <v>0</v>
      </c>
      <c r="FQQ66" s="960">
        <f t="shared" ref="FQQ66" si="2256">FQQ60-FQQ62</f>
        <v>0</v>
      </c>
      <c r="FQS66" s="960">
        <f t="shared" ref="FQS66" si="2257">FQS60-FQS62</f>
        <v>0</v>
      </c>
      <c r="FQU66" s="960">
        <f t="shared" ref="FQU66" si="2258">FQU60-FQU62</f>
        <v>0</v>
      </c>
      <c r="FQW66" s="960">
        <f t="shared" ref="FQW66" si="2259">FQW60-FQW62</f>
        <v>0</v>
      </c>
      <c r="FQY66" s="960">
        <f t="shared" ref="FQY66" si="2260">FQY60-FQY62</f>
        <v>0</v>
      </c>
      <c r="FRA66" s="960">
        <f t="shared" ref="FRA66" si="2261">FRA60-FRA62</f>
        <v>0</v>
      </c>
      <c r="FRC66" s="960">
        <f t="shared" ref="FRC66" si="2262">FRC60-FRC62</f>
        <v>0</v>
      </c>
      <c r="FRE66" s="960">
        <f t="shared" ref="FRE66" si="2263">FRE60-FRE62</f>
        <v>0</v>
      </c>
      <c r="FRG66" s="960">
        <f t="shared" ref="FRG66" si="2264">FRG60-FRG62</f>
        <v>0</v>
      </c>
      <c r="FRI66" s="960">
        <f t="shared" ref="FRI66" si="2265">FRI60-FRI62</f>
        <v>0</v>
      </c>
      <c r="FRK66" s="960">
        <f t="shared" ref="FRK66" si="2266">FRK60-FRK62</f>
        <v>0</v>
      </c>
      <c r="FRM66" s="960">
        <f t="shared" ref="FRM66" si="2267">FRM60-FRM62</f>
        <v>0</v>
      </c>
      <c r="FRO66" s="960">
        <f t="shared" ref="FRO66" si="2268">FRO60-FRO62</f>
        <v>0</v>
      </c>
      <c r="FRQ66" s="960">
        <f t="shared" ref="FRQ66" si="2269">FRQ60-FRQ62</f>
        <v>0</v>
      </c>
      <c r="FRS66" s="960">
        <f t="shared" ref="FRS66" si="2270">FRS60-FRS62</f>
        <v>0</v>
      </c>
      <c r="FRU66" s="960">
        <f t="shared" ref="FRU66" si="2271">FRU60-FRU62</f>
        <v>0</v>
      </c>
      <c r="FRW66" s="960">
        <f t="shared" ref="FRW66" si="2272">FRW60-FRW62</f>
        <v>0</v>
      </c>
      <c r="FRY66" s="960">
        <f t="shared" ref="FRY66" si="2273">FRY60-FRY62</f>
        <v>0</v>
      </c>
      <c r="FSA66" s="960">
        <f t="shared" ref="FSA66" si="2274">FSA60-FSA62</f>
        <v>0</v>
      </c>
      <c r="FSC66" s="960">
        <f t="shared" ref="FSC66" si="2275">FSC60-FSC62</f>
        <v>0</v>
      </c>
      <c r="FSE66" s="960">
        <f t="shared" ref="FSE66" si="2276">FSE60-FSE62</f>
        <v>0</v>
      </c>
      <c r="FSG66" s="960">
        <f t="shared" ref="FSG66" si="2277">FSG60-FSG62</f>
        <v>0</v>
      </c>
      <c r="FSI66" s="960">
        <f t="shared" ref="FSI66" si="2278">FSI60-FSI62</f>
        <v>0</v>
      </c>
      <c r="FSK66" s="960">
        <f t="shared" ref="FSK66" si="2279">FSK60-FSK62</f>
        <v>0</v>
      </c>
      <c r="FSM66" s="960">
        <f t="shared" ref="FSM66" si="2280">FSM60-FSM62</f>
        <v>0</v>
      </c>
      <c r="FSO66" s="960">
        <f t="shared" ref="FSO66" si="2281">FSO60-FSO62</f>
        <v>0</v>
      </c>
      <c r="FSQ66" s="960">
        <f t="shared" ref="FSQ66" si="2282">FSQ60-FSQ62</f>
        <v>0</v>
      </c>
      <c r="FSS66" s="960">
        <f t="shared" ref="FSS66" si="2283">FSS60-FSS62</f>
        <v>0</v>
      </c>
      <c r="FSU66" s="960">
        <f t="shared" ref="FSU66" si="2284">FSU60-FSU62</f>
        <v>0</v>
      </c>
      <c r="FSW66" s="960">
        <f t="shared" ref="FSW66" si="2285">FSW60-FSW62</f>
        <v>0</v>
      </c>
      <c r="FSY66" s="960">
        <f t="shared" ref="FSY66" si="2286">FSY60-FSY62</f>
        <v>0</v>
      </c>
      <c r="FTA66" s="960">
        <f t="shared" ref="FTA66" si="2287">FTA60-FTA62</f>
        <v>0</v>
      </c>
      <c r="FTC66" s="960">
        <f t="shared" ref="FTC66" si="2288">FTC60-FTC62</f>
        <v>0</v>
      </c>
      <c r="FTE66" s="960">
        <f t="shared" ref="FTE66" si="2289">FTE60-FTE62</f>
        <v>0</v>
      </c>
      <c r="FTG66" s="960">
        <f t="shared" ref="FTG66" si="2290">FTG60-FTG62</f>
        <v>0</v>
      </c>
      <c r="FTI66" s="960">
        <f t="shared" ref="FTI66" si="2291">FTI60-FTI62</f>
        <v>0</v>
      </c>
      <c r="FTK66" s="960">
        <f t="shared" ref="FTK66" si="2292">FTK60-FTK62</f>
        <v>0</v>
      </c>
      <c r="FTM66" s="960">
        <f t="shared" ref="FTM66" si="2293">FTM60-FTM62</f>
        <v>0</v>
      </c>
      <c r="FTO66" s="960">
        <f t="shared" ref="FTO66" si="2294">FTO60-FTO62</f>
        <v>0</v>
      </c>
      <c r="FTQ66" s="960">
        <f t="shared" ref="FTQ66" si="2295">FTQ60-FTQ62</f>
        <v>0</v>
      </c>
      <c r="FTS66" s="960">
        <f t="shared" ref="FTS66" si="2296">FTS60-FTS62</f>
        <v>0</v>
      </c>
      <c r="FTU66" s="960">
        <f t="shared" ref="FTU66" si="2297">FTU60-FTU62</f>
        <v>0</v>
      </c>
      <c r="FTW66" s="960">
        <f t="shared" ref="FTW66" si="2298">FTW60-FTW62</f>
        <v>0</v>
      </c>
      <c r="FTY66" s="960">
        <f t="shared" ref="FTY66" si="2299">FTY60-FTY62</f>
        <v>0</v>
      </c>
      <c r="FUA66" s="960">
        <f t="shared" ref="FUA66" si="2300">FUA60-FUA62</f>
        <v>0</v>
      </c>
      <c r="FUC66" s="960">
        <f t="shared" ref="FUC66" si="2301">FUC60-FUC62</f>
        <v>0</v>
      </c>
      <c r="FUE66" s="960">
        <f t="shared" ref="FUE66" si="2302">FUE60-FUE62</f>
        <v>0</v>
      </c>
      <c r="FUG66" s="960">
        <f t="shared" ref="FUG66" si="2303">FUG60-FUG62</f>
        <v>0</v>
      </c>
      <c r="FUI66" s="960">
        <f t="shared" ref="FUI66" si="2304">FUI60-FUI62</f>
        <v>0</v>
      </c>
      <c r="FUK66" s="960">
        <f t="shared" ref="FUK66" si="2305">FUK60-FUK62</f>
        <v>0</v>
      </c>
      <c r="FUM66" s="960">
        <f t="shared" ref="FUM66" si="2306">FUM60-FUM62</f>
        <v>0</v>
      </c>
      <c r="FUO66" s="960">
        <f t="shared" ref="FUO66" si="2307">FUO60-FUO62</f>
        <v>0</v>
      </c>
      <c r="FUQ66" s="960">
        <f t="shared" ref="FUQ66" si="2308">FUQ60-FUQ62</f>
        <v>0</v>
      </c>
      <c r="FUS66" s="960">
        <f t="shared" ref="FUS66" si="2309">FUS60-FUS62</f>
        <v>0</v>
      </c>
      <c r="FUU66" s="960">
        <f t="shared" ref="FUU66" si="2310">FUU60-FUU62</f>
        <v>0</v>
      </c>
      <c r="FUW66" s="960">
        <f t="shared" ref="FUW66" si="2311">FUW60-FUW62</f>
        <v>0</v>
      </c>
      <c r="FUY66" s="960">
        <f t="shared" ref="FUY66" si="2312">FUY60-FUY62</f>
        <v>0</v>
      </c>
      <c r="FVA66" s="960">
        <f t="shared" ref="FVA66" si="2313">FVA60-FVA62</f>
        <v>0</v>
      </c>
      <c r="FVC66" s="960">
        <f t="shared" ref="FVC66" si="2314">FVC60-FVC62</f>
        <v>0</v>
      </c>
      <c r="FVE66" s="960">
        <f t="shared" ref="FVE66" si="2315">FVE60-FVE62</f>
        <v>0</v>
      </c>
      <c r="FVG66" s="960">
        <f t="shared" ref="FVG66" si="2316">FVG60-FVG62</f>
        <v>0</v>
      </c>
      <c r="FVI66" s="960">
        <f t="shared" ref="FVI66" si="2317">FVI60-FVI62</f>
        <v>0</v>
      </c>
      <c r="FVK66" s="960">
        <f t="shared" ref="FVK66" si="2318">FVK60-FVK62</f>
        <v>0</v>
      </c>
      <c r="FVM66" s="960">
        <f t="shared" ref="FVM66" si="2319">FVM60-FVM62</f>
        <v>0</v>
      </c>
      <c r="FVO66" s="960">
        <f t="shared" ref="FVO66" si="2320">FVO60-FVO62</f>
        <v>0</v>
      </c>
      <c r="FVQ66" s="960">
        <f t="shared" ref="FVQ66" si="2321">FVQ60-FVQ62</f>
        <v>0</v>
      </c>
      <c r="FVS66" s="960">
        <f t="shared" ref="FVS66" si="2322">FVS60-FVS62</f>
        <v>0</v>
      </c>
      <c r="FVU66" s="960">
        <f t="shared" ref="FVU66" si="2323">FVU60-FVU62</f>
        <v>0</v>
      </c>
      <c r="FVW66" s="960">
        <f t="shared" ref="FVW66" si="2324">FVW60-FVW62</f>
        <v>0</v>
      </c>
      <c r="FVY66" s="960">
        <f t="shared" ref="FVY66" si="2325">FVY60-FVY62</f>
        <v>0</v>
      </c>
      <c r="FWA66" s="960">
        <f t="shared" ref="FWA66" si="2326">FWA60-FWA62</f>
        <v>0</v>
      </c>
      <c r="FWC66" s="960">
        <f t="shared" ref="FWC66" si="2327">FWC60-FWC62</f>
        <v>0</v>
      </c>
      <c r="FWE66" s="960">
        <f t="shared" ref="FWE66" si="2328">FWE60-FWE62</f>
        <v>0</v>
      </c>
      <c r="FWG66" s="960">
        <f t="shared" ref="FWG66" si="2329">FWG60-FWG62</f>
        <v>0</v>
      </c>
      <c r="FWI66" s="960">
        <f t="shared" ref="FWI66" si="2330">FWI60-FWI62</f>
        <v>0</v>
      </c>
      <c r="FWK66" s="960">
        <f t="shared" ref="FWK66" si="2331">FWK60-FWK62</f>
        <v>0</v>
      </c>
      <c r="FWM66" s="960">
        <f t="shared" ref="FWM66" si="2332">FWM60-FWM62</f>
        <v>0</v>
      </c>
      <c r="FWO66" s="960">
        <f t="shared" ref="FWO66" si="2333">FWO60-FWO62</f>
        <v>0</v>
      </c>
      <c r="FWQ66" s="960">
        <f t="shared" ref="FWQ66" si="2334">FWQ60-FWQ62</f>
        <v>0</v>
      </c>
      <c r="FWS66" s="960">
        <f t="shared" ref="FWS66" si="2335">FWS60-FWS62</f>
        <v>0</v>
      </c>
      <c r="FWU66" s="960">
        <f t="shared" ref="FWU66" si="2336">FWU60-FWU62</f>
        <v>0</v>
      </c>
      <c r="FWW66" s="960">
        <f t="shared" ref="FWW66" si="2337">FWW60-FWW62</f>
        <v>0</v>
      </c>
      <c r="FWY66" s="960">
        <f t="shared" ref="FWY66" si="2338">FWY60-FWY62</f>
        <v>0</v>
      </c>
      <c r="FXA66" s="960">
        <f t="shared" ref="FXA66" si="2339">FXA60-FXA62</f>
        <v>0</v>
      </c>
      <c r="FXC66" s="960">
        <f t="shared" ref="FXC66" si="2340">FXC60-FXC62</f>
        <v>0</v>
      </c>
      <c r="FXE66" s="960">
        <f t="shared" ref="FXE66" si="2341">FXE60-FXE62</f>
        <v>0</v>
      </c>
      <c r="FXG66" s="960">
        <f t="shared" ref="FXG66" si="2342">FXG60-FXG62</f>
        <v>0</v>
      </c>
      <c r="FXI66" s="960">
        <f t="shared" ref="FXI66" si="2343">FXI60-FXI62</f>
        <v>0</v>
      </c>
      <c r="FXK66" s="960">
        <f t="shared" ref="FXK66" si="2344">FXK60-FXK62</f>
        <v>0</v>
      </c>
      <c r="FXM66" s="960">
        <f t="shared" ref="FXM66" si="2345">FXM60-FXM62</f>
        <v>0</v>
      </c>
      <c r="FXO66" s="960">
        <f t="shared" ref="FXO66" si="2346">FXO60-FXO62</f>
        <v>0</v>
      </c>
      <c r="FXQ66" s="960">
        <f t="shared" ref="FXQ66" si="2347">FXQ60-FXQ62</f>
        <v>0</v>
      </c>
      <c r="FXS66" s="960">
        <f t="shared" ref="FXS66" si="2348">FXS60-FXS62</f>
        <v>0</v>
      </c>
      <c r="FXU66" s="960">
        <f t="shared" ref="FXU66" si="2349">FXU60-FXU62</f>
        <v>0</v>
      </c>
      <c r="FXW66" s="960">
        <f t="shared" ref="FXW66" si="2350">FXW60-FXW62</f>
        <v>0</v>
      </c>
      <c r="FXY66" s="960">
        <f t="shared" ref="FXY66" si="2351">FXY60-FXY62</f>
        <v>0</v>
      </c>
      <c r="FYA66" s="960">
        <f t="shared" ref="FYA66" si="2352">FYA60-FYA62</f>
        <v>0</v>
      </c>
      <c r="FYC66" s="960">
        <f t="shared" ref="FYC66" si="2353">FYC60-FYC62</f>
        <v>0</v>
      </c>
      <c r="FYE66" s="960">
        <f t="shared" ref="FYE66" si="2354">FYE60-FYE62</f>
        <v>0</v>
      </c>
      <c r="FYG66" s="960">
        <f t="shared" ref="FYG66" si="2355">FYG60-FYG62</f>
        <v>0</v>
      </c>
      <c r="FYI66" s="960">
        <f t="shared" ref="FYI66" si="2356">FYI60-FYI62</f>
        <v>0</v>
      </c>
      <c r="FYK66" s="960">
        <f t="shared" ref="FYK66" si="2357">FYK60-FYK62</f>
        <v>0</v>
      </c>
      <c r="FYM66" s="960">
        <f t="shared" ref="FYM66" si="2358">FYM60-FYM62</f>
        <v>0</v>
      </c>
      <c r="FYO66" s="960">
        <f t="shared" ref="FYO66" si="2359">FYO60-FYO62</f>
        <v>0</v>
      </c>
      <c r="FYQ66" s="960">
        <f t="shared" ref="FYQ66" si="2360">FYQ60-FYQ62</f>
        <v>0</v>
      </c>
      <c r="FYS66" s="960">
        <f t="shared" ref="FYS66" si="2361">FYS60-FYS62</f>
        <v>0</v>
      </c>
      <c r="FYU66" s="960">
        <f t="shared" ref="FYU66" si="2362">FYU60-FYU62</f>
        <v>0</v>
      </c>
      <c r="FYW66" s="960">
        <f t="shared" ref="FYW66" si="2363">FYW60-FYW62</f>
        <v>0</v>
      </c>
      <c r="FYY66" s="960">
        <f t="shared" ref="FYY66" si="2364">FYY60-FYY62</f>
        <v>0</v>
      </c>
      <c r="FZA66" s="960">
        <f t="shared" ref="FZA66" si="2365">FZA60-FZA62</f>
        <v>0</v>
      </c>
      <c r="FZC66" s="960">
        <f t="shared" ref="FZC66" si="2366">FZC60-FZC62</f>
        <v>0</v>
      </c>
      <c r="FZE66" s="960">
        <f t="shared" ref="FZE66" si="2367">FZE60-FZE62</f>
        <v>0</v>
      </c>
      <c r="FZG66" s="960">
        <f t="shared" ref="FZG66" si="2368">FZG60-FZG62</f>
        <v>0</v>
      </c>
      <c r="FZI66" s="960">
        <f t="shared" ref="FZI66" si="2369">FZI60-FZI62</f>
        <v>0</v>
      </c>
      <c r="FZK66" s="960">
        <f t="shared" ref="FZK66" si="2370">FZK60-FZK62</f>
        <v>0</v>
      </c>
      <c r="FZM66" s="960">
        <f t="shared" ref="FZM66" si="2371">FZM60-FZM62</f>
        <v>0</v>
      </c>
      <c r="FZO66" s="960">
        <f t="shared" ref="FZO66" si="2372">FZO60-FZO62</f>
        <v>0</v>
      </c>
      <c r="FZQ66" s="960">
        <f t="shared" ref="FZQ66" si="2373">FZQ60-FZQ62</f>
        <v>0</v>
      </c>
      <c r="FZS66" s="960">
        <f t="shared" ref="FZS66" si="2374">FZS60-FZS62</f>
        <v>0</v>
      </c>
      <c r="FZU66" s="960">
        <f t="shared" ref="FZU66" si="2375">FZU60-FZU62</f>
        <v>0</v>
      </c>
      <c r="FZW66" s="960">
        <f t="shared" ref="FZW66" si="2376">FZW60-FZW62</f>
        <v>0</v>
      </c>
      <c r="FZY66" s="960">
        <f t="shared" ref="FZY66" si="2377">FZY60-FZY62</f>
        <v>0</v>
      </c>
      <c r="GAA66" s="960">
        <f t="shared" ref="GAA66" si="2378">GAA60-GAA62</f>
        <v>0</v>
      </c>
      <c r="GAC66" s="960">
        <f t="shared" ref="GAC66" si="2379">GAC60-GAC62</f>
        <v>0</v>
      </c>
      <c r="GAE66" s="960">
        <f t="shared" ref="GAE66" si="2380">GAE60-GAE62</f>
        <v>0</v>
      </c>
      <c r="GAG66" s="960">
        <f t="shared" ref="GAG66" si="2381">GAG60-GAG62</f>
        <v>0</v>
      </c>
      <c r="GAI66" s="960">
        <f t="shared" ref="GAI66" si="2382">GAI60-GAI62</f>
        <v>0</v>
      </c>
      <c r="GAK66" s="960">
        <f t="shared" ref="GAK66" si="2383">GAK60-GAK62</f>
        <v>0</v>
      </c>
      <c r="GAM66" s="960">
        <f t="shared" ref="GAM66" si="2384">GAM60-GAM62</f>
        <v>0</v>
      </c>
      <c r="GAO66" s="960">
        <f t="shared" ref="GAO66" si="2385">GAO60-GAO62</f>
        <v>0</v>
      </c>
      <c r="GAQ66" s="960">
        <f t="shared" ref="GAQ66" si="2386">GAQ60-GAQ62</f>
        <v>0</v>
      </c>
      <c r="GAS66" s="960">
        <f t="shared" ref="GAS66" si="2387">GAS60-GAS62</f>
        <v>0</v>
      </c>
      <c r="GAU66" s="960">
        <f t="shared" ref="GAU66" si="2388">GAU60-GAU62</f>
        <v>0</v>
      </c>
      <c r="GAW66" s="960">
        <f t="shared" ref="GAW66" si="2389">GAW60-GAW62</f>
        <v>0</v>
      </c>
      <c r="GAY66" s="960">
        <f t="shared" ref="GAY66" si="2390">GAY60-GAY62</f>
        <v>0</v>
      </c>
      <c r="GBA66" s="960">
        <f t="shared" ref="GBA66" si="2391">GBA60-GBA62</f>
        <v>0</v>
      </c>
      <c r="GBC66" s="960">
        <f t="shared" ref="GBC66" si="2392">GBC60-GBC62</f>
        <v>0</v>
      </c>
      <c r="GBE66" s="960">
        <f t="shared" ref="GBE66" si="2393">GBE60-GBE62</f>
        <v>0</v>
      </c>
      <c r="GBG66" s="960">
        <f t="shared" ref="GBG66" si="2394">GBG60-GBG62</f>
        <v>0</v>
      </c>
      <c r="GBI66" s="960">
        <f t="shared" ref="GBI66" si="2395">GBI60-GBI62</f>
        <v>0</v>
      </c>
      <c r="GBK66" s="960">
        <f t="shared" ref="GBK66" si="2396">GBK60-GBK62</f>
        <v>0</v>
      </c>
      <c r="GBM66" s="960">
        <f t="shared" ref="GBM66" si="2397">GBM60-GBM62</f>
        <v>0</v>
      </c>
      <c r="GBO66" s="960">
        <f t="shared" ref="GBO66" si="2398">GBO60-GBO62</f>
        <v>0</v>
      </c>
      <c r="GBQ66" s="960">
        <f t="shared" ref="GBQ66" si="2399">GBQ60-GBQ62</f>
        <v>0</v>
      </c>
      <c r="GBS66" s="960">
        <f t="shared" ref="GBS66" si="2400">GBS60-GBS62</f>
        <v>0</v>
      </c>
      <c r="GBU66" s="960">
        <f t="shared" ref="GBU66" si="2401">GBU60-GBU62</f>
        <v>0</v>
      </c>
      <c r="GBW66" s="960">
        <f t="shared" ref="GBW66" si="2402">GBW60-GBW62</f>
        <v>0</v>
      </c>
      <c r="GBY66" s="960">
        <f t="shared" ref="GBY66" si="2403">GBY60-GBY62</f>
        <v>0</v>
      </c>
      <c r="GCA66" s="960">
        <f t="shared" ref="GCA66" si="2404">GCA60-GCA62</f>
        <v>0</v>
      </c>
      <c r="GCC66" s="960">
        <f t="shared" ref="GCC66" si="2405">GCC60-GCC62</f>
        <v>0</v>
      </c>
      <c r="GCE66" s="960">
        <f t="shared" ref="GCE66" si="2406">GCE60-GCE62</f>
        <v>0</v>
      </c>
      <c r="GCG66" s="960">
        <f t="shared" ref="GCG66" si="2407">GCG60-GCG62</f>
        <v>0</v>
      </c>
      <c r="GCI66" s="960">
        <f t="shared" ref="GCI66" si="2408">GCI60-GCI62</f>
        <v>0</v>
      </c>
      <c r="GCK66" s="960">
        <f t="shared" ref="GCK66" si="2409">GCK60-GCK62</f>
        <v>0</v>
      </c>
      <c r="GCM66" s="960">
        <f t="shared" ref="GCM66" si="2410">GCM60-GCM62</f>
        <v>0</v>
      </c>
      <c r="GCO66" s="960">
        <f t="shared" ref="GCO66" si="2411">GCO60-GCO62</f>
        <v>0</v>
      </c>
      <c r="GCQ66" s="960">
        <f t="shared" ref="GCQ66" si="2412">GCQ60-GCQ62</f>
        <v>0</v>
      </c>
      <c r="GCS66" s="960">
        <f t="shared" ref="GCS66" si="2413">GCS60-GCS62</f>
        <v>0</v>
      </c>
      <c r="GCU66" s="960">
        <f t="shared" ref="GCU66" si="2414">GCU60-GCU62</f>
        <v>0</v>
      </c>
      <c r="GCW66" s="960">
        <f t="shared" ref="GCW66" si="2415">GCW60-GCW62</f>
        <v>0</v>
      </c>
      <c r="GCY66" s="960">
        <f t="shared" ref="GCY66" si="2416">GCY60-GCY62</f>
        <v>0</v>
      </c>
      <c r="GDA66" s="960">
        <f t="shared" ref="GDA66" si="2417">GDA60-GDA62</f>
        <v>0</v>
      </c>
      <c r="GDC66" s="960">
        <f t="shared" ref="GDC66" si="2418">GDC60-GDC62</f>
        <v>0</v>
      </c>
      <c r="GDE66" s="960">
        <f t="shared" ref="GDE66" si="2419">GDE60-GDE62</f>
        <v>0</v>
      </c>
      <c r="GDG66" s="960">
        <f t="shared" ref="GDG66" si="2420">GDG60-GDG62</f>
        <v>0</v>
      </c>
      <c r="GDI66" s="960">
        <f t="shared" ref="GDI66" si="2421">GDI60-GDI62</f>
        <v>0</v>
      </c>
      <c r="GDK66" s="960">
        <f t="shared" ref="GDK66" si="2422">GDK60-GDK62</f>
        <v>0</v>
      </c>
      <c r="GDM66" s="960">
        <f t="shared" ref="GDM66" si="2423">GDM60-GDM62</f>
        <v>0</v>
      </c>
      <c r="GDO66" s="960">
        <f t="shared" ref="GDO66" si="2424">GDO60-GDO62</f>
        <v>0</v>
      </c>
      <c r="GDQ66" s="960">
        <f t="shared" ref="GDQ66" si="2425">GDQ60-GDQ62</f>
        <v>0</v>
      </c>
      <c r="GDS66" s="960">
        <f t="shared" ref="GDS66" si="2426">GDS60-GDS62</f>
        <v>0</v>
      </c>
      <c r="GDU66" s="960">
        <f t="shared" ref="GDU66" si="2427">GDU60-GDU62</f>
        <v>0</v>
      </c>
      <c r="GDW66" s="960">
        <f t="shared" ref="GDW66" si="2428">GDW60-GDW62</f>
        <v>0</v>
      </c>
      <c r="GDY66" s="960">
        <f t="shared" ref="GDY66" si="2429">GDY60-GDY62</f>
        <v>0</v>
      </c>
      <c r="GEA66" s="960">
        <f t="shared" ref="GEA66" si="2430">GEA60-GEA62</f>
        <v>0</v>
      </c>
      <c r="GEC66" s="960">
        <f t="shared" ref="GEC66" si="2431">GEC60-GEC62</f>
        <v>0</v>
      </c>
      <c r="GEE66" s="960">
        <f t="shared" ref="GEE66" si="2432">GEE60-GEE62</f>
        <v>0</v>
      </c>
      <c r="GEG66" s="960">
        <f t="shared" ref="GEG66" si="2433">GEG60-GEG62</f>
        <v>0</v>
      </c>
      <c r="GEI66" s="960">
        <f t="shared" ref="GEI66" si="2434">GEI60-GEI62</f>
        <v>0</v>
      </c>
      <c r="GEK66" s="960">
        <f t="shared" ref="GEK66" si="2435">GEK60-GEK62</f>
        <v>0</v>
      </c>
      <c r="GEM66" s="960">
        <f t="shared" ref="GEM66" si="2436">GEM60-GEM62</f>
        <v>0</v>
      </c>
      <c r="GEO66" s="960">
        <f t="shared" ref="GEO66" si="2437">GEO60-GEO62</f>
        <v>0</v>
      </c>
      <c r="GEQ66" s="960">
        <f t="shared" ref="GEQ66" si="2438">GEQ60-GEQ62</f>
        <v>0</v>
      </c>
      <c r="GES66" s="960">
        <f t="shared" ref="GES66" si="2439">GES60-GES62</f>
        <v>0</v>
      </c>
      <c r="GEU66" s="960">
        <f t="shared" ref="GEU66" si="2440">GEU60-GEU62</f>
        <v>0</v>
      </c>
      <c r="GEW66" s="960">
        <f t="shared" ref="GEW66" si="2441">GEW60-GEW62</f>
        <v>0</v>
      </c>
      <c r="GEY66" s="960">
        <f t="shared" ref="GEY66" si="2442">GEY60-GEY62</f>
        <v>0</v>
      </c>
      <c r="GFA66" s="960">
        <f t="shared" ref="GFA66" si="2443">GFA60-GFA62</f>
        <v>0</v>
      </c>
      <c r="GFC66" s="960">
        <f t="shared" ref="GFC66" si="2444">GFC60-GFC62</f>
        <v>0</v>
      </c>
      <c r="GFE66" s="960">
        <f t="shared" ref="GFE66" si="2445">GFE60-GFE62</f>
        <v>0</v>
      </c>
      <c r="GFG66" s="960">
        <f t="shared" ref="GFG66" si="2446">GFG60-GFG62</f>
        <v>0</v>
      </c>
      <c r="GFI66" s="960">
        <f t="shared" ref="GFI66" si="2447">GFI60-GFI62</f>
        <v>0</v>
      </c>
      <c r="GFK66" s="960">
        <f t="shared" ref="GFK66" si="2448">GFK60-GFK62</f>
        <v>0</v>
      </c>
      <c r="GFM66" s="960">
        <f t="shared" ref="GFM66" si="2449">GFM60-GFM62</f>
        <v>0</v>
      </c>
      <c r="GFO66" s="960">
        <f t="shared" ref="GFO66" si="2450">GFO60-GFO62</f>
        <v>0</v>
      </c>
      <c r="GFQ66" s="960">
        <f t="shared" ref="GFQ66" si="2451">GFQ60-GFQ62</f>
        <v>0</v>
      </c>
      <c r="GFS66" s="960">
        <f t="shared" ref="GFS66" si="2452">GFS60-GFS62</f>
        <v>0</v>
      </c>
      <c r="GFU66" s="960">
        <f t="shared" ref="GFU66" si="2453">GFU60-GFU62</f>
        <v>0</v>
      </c>
      <c r="GFW66" s="960">
        <f t="shared" ref="GFW66" si="2454">GFW60-GFW62</f>
        <v>0</v>
      </c>
      <c r="GFY66" s="960">
        <f t="shared" ref="GFY66" si="2455">GFY60-GFY62</f>
        <v>0</v>
      </c>
      <c r="GGA66" s="960">
        <f t="shared" ref="GGA66" si="2456">GGA60-GGA62</f>
        <v>0</v>
      </c>
      <c r="GGC66" s="960">
        <f t="shared" ref="GGC66" si="2457">GGC60-GGC62</f>
        <v>0</v>
      </c>
      <c r="GGE66" s="960">
        <f t="shared" ref="GGE66" si="2458">GGE60-GGE62</f>
        <v>0</v>
      </c>
      <c r="GGG66" s="960">
        <f t="shared" ref="GGG66" si="2459">GGG60-GGG62</f>
        <v>0</v>
      </c>
      <c r="GGI66" s="960">
        <f t="shared" ref="GGI66" si="2460">GGI60-GGI62</f>
        <v>0</v>
      </c>
      <c r="GGK66" s="960">
        <f t="shared" ref="GGK66" si="2461">GGK60-GGK62</f>
        <v>0</v>
      </c>
      <c r="GGM66" s="960">
        <f t="shared" ref="GGM66" si="2462">GGM60-GGM62</f>
        <v>0</v>
      </c>
      <c r="GGO66" s="960">
        <f t="shared" ref="GGO66" si="2463">GGO60-GGO62</f>
        <v>0</v>
      </c>
      <c r="GGQ66" s="960">
        <f t="shared" ref="GGQ66" si="2464">GGQ60-GGQ62</f>
        <v>0</v>
      </c>
      <c r="GGS66" s="960">
        <f t="shared" ref="GGS66" si="2465">GGS60-GGS62</f>
        <v>0</v>
      </c>
      <c r="GGU66" s="960">
        <f t="shared" ref="GGU66" si="2466">GGU60-GGU62</f>
        <v>0</v>
      </c>
      <c r="GGW66" s="960">
        <f t="shared" ref="GGW66" si="2467">GGW60-GGW62</f>
        <v>0</v>
      </c>
      <c r="GGY66" s="960">
        <f t="shared" ref="GGY66" si="2468">GGY60-GGY62</f>
        <v>0</v>
      </c>
      <c r="GHA66" s="960">
        <f t="shared" ref="GHA66" si="2469">GHA60-GHA62</f>
        <v>0</v>
      </c>
      <c r="GHC66" s="960">
        <f t="shared" ref="GHC66" si="2470">GHC60-GHC62</f>
        <v>0</v>
      </c>
      <c r="GHE66" s="960">
        <f t="shared" ref="GHE66" si="2471">GHE60-GHE62</f>
        <v>0</v>
      </c>
      <c r="GHG66" s="960">
        <f t="shared" ref="GHG66" si="2472">GHG60-GHG62</f>
        <v>0</v>
      </c>
      <c r="GHI66" s="960">
        <f t="shared" ref="GHI66" si="2473">GHI60-GHI62</f>
        <v>0</v>
      </c>
      <c r="GHK66" s="960">
        <f t="shared" ref="GHK66" si="2474">GHK60-GHK62</f>
        <v>0</v>
      </c>
      <c r="GHM66" s="960">
        <f t="shared" ref="GHM66" si="2475">GHM60-GHM62</f>
        <v>0</v>
      </c>
      <c r="GHO66" s="960">
        <f t="shared" ref="GHO66" si="2476">GHO60-GHO62</f>
        <v>0</v>
      </c>
      <c r="GHQ66" s="960">
        <f t="shared" ref="GHQ66" si="2477">GHQ60-GHQ62</f>
        <v>0</v>
      </c>
      <c r="GHS66" s="960">
        <f t="shared" ref="GHS66" si="2478">GHS60-GHS62</f>
        <v>0</v>
      </c>
      <c r="GHU66" s="960">
        <f t="shared" ref="GHU66" si="2479">GHU60-GHU62</f>
        <v>0</v>
      </c>
      <c r="GHW66" s="960">
        <f t="shared" ref="GHW66" si="2480">GHW60-GHW62</f>
        <v>0</v>
      </c>
      <c r="GHY66" s="960">
        <f t="shared" ref="GHY66" si="2481">GHY60-GHY62</f>
        <v>0</v>
      </c>
      <c r="GIA66" s="960">
        <f t="shared" ref="GIA66" si="2482">GIA60-GIA62</f>
        <v>0</v>
      </c>
      <c r="GIC66" s="960">
        <f t="shared" ref="GIC66" si="2483">GIC60-GIC62</f>
        <v>0</v>
      </c>
      <c r="GIE66" s="960">
        <f t="shared" ref="GIE66" si="2484">GIE60-GIE62</f>
        <v>0</v>
      </c>
      <c r="GIG66" s="960">
        <f t="shared" ref="GIG66" si="2485">GIG60-GIG62</f>
        <v>0</v>
      </c>
      <c r="GII66" s="960">
        <f t="shared" ref="GII66" si="2486">GII60-GII62</f>
        <v>0</v>
      </c>
      <c r="GIK66" s="960">
        <f t="shared" ref="GIK66" si="2487">GIK60-GIK62</f>
        <v>0</v>
      </c>
      <c r="GIM66" s="960">
        <f t="shared" ref="GIM66" si="2488">GIM60-GIM62</f>
        <v>0</v>
      </c>
      <c r="GIO66" s="960">
        <f t="shared" ref="GIO66" si="2489">GIO60-GIO62</f>
        <v>0</v>
      </c>
      <c r="GIQ66" s="960">
        <f t="shared" ref="GIQ66" si="2490">GIQ60-GIQ62</f>
        <v>0</v>
      </c>
      <c r="GIS66" s="960">
        <f t="shared" ref="GIS66" si="2491">GIS60-GIS62</f>
        <v>0</v>
      </c>
      <c r="GIU66" s="960">
        <f t="shared" ref="GIU66" si="2492">GIU60-GIU62</f>
        <v>0</v>
      </c>
      <c r="GIW66" s="960">
        <f t="shared" ref="GIW66" si="2493">GIW60-GIW62</f>
        <v>0</v>
      </c>
      <c r="GIY66" s="960">
        <f t="shared" ref="GIY66" si="2494">GIY60-GIY62</f>
        <v>0</v>
      </c>
      <c r="GJA66" s="960">
        <f t="shared" ref="GJA66" si="2495">GJA60-GJA62</f>
        <v>0</v>
      </c>
      <c r="GJC66" s="960">
        <f t="shared" ref="GJC66" si="2496">GJC60-GJC62</f>
        <v>0</v>
      </c>
      <c r="GJE66" s="960">
        <f t="shared" ref="GJE66" si="2497">GJE60-GJE62</f>
        <v>0</v>
      </c>
      <c r="GJG66" s="960">
        <f t="shared" ref="GJG66" si="2498">GJG60-GJG62</f>
        <v>0</v>
      </c>
      <c r="GJI66" s="960">
        <f t="shared" ref="GJI66" si="2499">GJI60-GJI62</f>
        <v>0</v>
      </c>
      <c r="GJK66" s="960">
        <f t="shared" ref="GJK66" si="2500">GJK60-GJK62</f>
        <v>0</v>
      </c>
      <c r="GJM66" s="960">
        <f t="shared" ref="GJM66" si="2501">GJM60-GJM62</f>
        <v>0</v>
      </c>
      <c r="GJO66" s="960">
        <f t="shared" ref="GJO66" si="2502">GJO60-GJO62</f>
        <v>0</v>
      </c>
      <c r="GJQ66" s="960">
        <f t="shared" ref="GJQ66" si="2503">GJQ60-GJQ62</f>
        <v>0</v>
      </c>
      <c r="GJS66" s="960">
        <f t="shared" ref="GJS66" si="2504">GJS60-GJS62</f>
        <v>0</v>
      </c>
      <c r="GJU66" s="960">
        <f t="shared" ref="GJU66" si="2505">GJU60-GJU62</f>
        <v>0</v>
      </c>
      <c r="GJW66" s="960">
        <f t="shared" ref="GJW66" si="2506">GJW60-GJW62</f>
        <v>0</v>
      </c>
      <c r="GJY66" s="960">
        <f t="shared" ref="GJY66" si="2507">GJY60-GJY62</f>
        <v>0</v>
      </c>
      <c r="GKA66" s="960">
        <f t="shared" ref="GKA66" si="2508">GKA60-GKA62</f>
        <v>0</v>
      </c>
      <c r="GKC66" s="960">
        <f t="shared" ref="GKC66" si="2509">GKC60-GKC62</f>
        <v>0</v>
      </c>
      <c r="GKE66" s="960">
        <f t="shared" ref="GKE66" si="2510">GKE60-GKE62</f>
        <v>0</v>
      </c>
      <c r="GKG66" s="960">
        <f t="shared" ref="GKG66" si="2511">GKG60-GKG62</f>
        <v>0</v>
      </c>
      <c r="GKI66" s="960">
        <f t="shared" ref="GKI66" si="2512">GKI60-GKI62</f>
        <v>0</v>
      </c>
      <c r="GKK66" s="960">
        <f t="shared" ref="GKK66" si="2513">GKK60-GKK62</f>
        <v>0</v>
      </c>
      <c r="GKM66" s="960">
        <f t="shared" ref="GKM66" si="2514">GKM60-GKM62</f>
        <v>0</v>
      </c>
      <c r="GKO66" s="960">
        <f t="shared" ref="GKO66" si="2515">GKO60-GKO62</f>
        <v>0</v>
      </c>
      <c r="GKQ66" s="960">
        <f t="shared" ref="GKQ66" si="2516">GKQ60-GKQ62</f>
        <v>0</v>
      </c>
      <c r="GKS66" s="960">
        <f t="shared" ref="GKS66" si="2517">GKS60-GKS62</f>
        <v>0</v>
      </c>
      <c r="GKU66" s="960">
        <f t="shared" ref="GKU66" si="2518">GKU60-GKU62</f>
        <v>0</v>
      </c>
      <c r="GKW66" s="960">
        <f t="shared" ref="GKW66" si="2519">GKW60-GKW62</f>
        <v>0</v>
      </c>
      <c r="GKY66" s="960">
        <f t="shared" ref="GKY66" si="2520">GKY60-GKY62</f>
        <v>0</v>
      </c>
      <c r="GLA66" s="960">
        <f t="shared" ref="GLA66" si="2521">GLA60-GLA62</f>
        <v>0</v>
      </c>
      <c r="GLC66" s="960">
        <f t="shared" ref="GLC66" si="2522">GLC60-GLC62</f>
        <v>0</v>
      </c>
      <c r="GLE66" s="960">
        <f t="shared" ref="GLE66" si="2523">GLE60-GLE62</f>
        <v>0</v>
      </c>
      <c r="GLG66" s="960">
        <f t="shared" ref="GLG66" si="2524">GLG60-GLG62</f>
        <v>0</v>
      </c>
      <c r="GLI66" s="960">
        <f t="shared" ref="GLI66" si="2525">GLI60-GLI62</f>
        <v>0</v>
      </c>
      <c r="GLK66" s="960">
        <f t="shared" ref="GLK66" si="2526">GLK60-GLK62</f>
        <v>0</v>
      </c>
      <c r="GLM66" s="960">
        <f t="shared" ref="GLM66" si="2527">GLM60-GLM62</f>
        <v>0</v>
      </c>
      <c r="GLO66" s="960">
        <f t="shared" ref="GLO66" si="2528">GLO60-GLO62</f>
        <v>0</v>
      </c>
      <c r="GLQ66" s="960">
        <f t="shared" ref="GLQ66" si="2529">GLQ60-GLQ62</f>
        <v>0</v>
      </c>
      <c r="GLS66" s="960">
        <f t="shared" ref="GLS66" si="2530">GLS60-GLS62</f>
        <v>0</v>
      </c>
      <c r="GLU66" s="960">
        <f t="shared" ref="GLU66" si="2531">GLU60-GLU62</f>
        <v>0</v>
      </c>
      <c r="GLW66" s="960">
        <f t="shared" ref="GLW66" si="2532">GLW60-GLW62</f>
        <v>0</v>
      </c>
      <c r="GLY66" s="960">
        <f t="shared" ref="GLY66" si="2533">GLY60-GLY62</f>
        <v>0</v>
      </c>
      <c r="GMA66" s="960">
        <f t="shared" ref="GMA66" si="2534">GMA60-GMA62</f>
        <v>0</v>
      </c>
      <c r="GMC66" s="960">
        <f t="shared" ref="GMC66" si="2535">GMC60-GMC62</f>
        <v>0</v>
      </c>
      <c r="GME66" s="960">
        <f t="shared" ref="GME66" si="2536">GME60-GME62</f>
        <v>0</v>
      </c>
      <c r="GMG66" s="960">
        <f t="shared" ref="GMG66" si="2537">GMG60-GMG62</f>
        <v>0</v>
      </c>
      <c r="GMI66" s="960">
        <f t="shared" ref="GMI66" si="2538">GMI60-GMI62</f>
        <v>0</v>
      </c>
      <c r="GMK66" s="960">
        <f t="shared" ref="GMK66" si="2539">GMK60-GMK62</f>
        <v>0</v>
      </c>
      <c r="GMM66" s="960">
        <f t="shared" ref="GMM66" si="2540">GMM60-GMM62</f>
        <v>0</v>
      </c>
      <c r="GMO66" s="960">
        <f t="shared" ref="GMO66" si="2541">GMO60-GMO62</f>
        <v>0</v>
      </c>
      <c r="GMQ66" s="960">
        <f t="shared" ref="GMQ66" si="2542">GMQ60-GMQ62</f>
        <v>0</v>
      </c>
      <c r="GMS66" s="960">
        <f t="shared" ref="GMS66" si="2543">GMS60-GMS62</f>
        <v>0</v>
      </c>
      <c r="GMU66" s="960">
        <f t="shared" ref="GMU66" si="2544">GMU60-GMU62</f>
        <v>0</v>
      </c>
      <c r="GMW66" s="960">
        <f t="shared" ref="GMW66" si="2545">GMW60-GMW62</f>
        <v>0</v>
      </c>
      <c r="GMY66" s="960">
        <f t="shared" ref="GMY66" si="2546">GMY60-GMY62</f>
        <v>0</v>
      </c>
      <c r="GNA66" s="960">
        <f t="shared" ref="GNA66" si="2547">GNA60-GNA62</f>
        <v>0</v>
      </c>
      <c r="GNC66" s="960">
        <f t="shared" ref="GNC66" si="2548">GNC60-GNC62</f>
        <v>0</v>
      </c>
      <c r="GNE66" s="960">
        <f t="shared" ref="GNE66" si="2549">GNE60-GNE62</f>
        <v>0</v>
      </c>
      <c r="GNG66" s="960">
        <f t="shared" ref="GNG66" si="2550">GNG60-GNG62</f>
        <v>0</v>
      </c>
      <c r="GNI66" s="960">
        <f t="shared" ref="GNI66" si="2551">GNI60-GNI62</f>
        <v>0</v>
      </c>
      <c r="GNK66" s="960">
        <f t="shared" ref="GNK66" si="2552">GNK60-GNK62</f>
        <v>0</v>
      </c>
      <c r="GNM66" s="960">
        <f t="shared" ref="GNM66" si="2553">GNM60-GNM62</f>
        <v>0</v>
      </c>
      <c r="GNO66" s="960">
        <f t="shared" ref="GNO66" si="2554">GNO60-GNO62</f>
        <v>0</v>
      </c>
      <c r="GNQ66" s="960">
        <f t="shared" ref="GNQ66" si="2555">GNQ60-GNQ62</f>
        <v>0</v>
      </c>
      <c r="GNS66" s="960">
        <f t="shared" ref="GNS66" si="2556">GNS60-GNS62</f>
        <v>0</v>
      </c>
      <c r="GNU66" s="960">
        <f t="shared" ref="GNU66" si="2557">GNU60-GNU62</f>
        <v>0</v>
      </c>
      <c r="GNW66" s="960">
        <f t="shared" ref="GNW66" si="2558">GNW60-GNW62</f>
        <v>0</v>
      </c>
      <c r="GNY66" s="960">
        <f t="shared" ref="GNY66" si="2559">GNY60-GNY62</f>
        <v>0</v>
      </c>
      <c r="GOA66" s="960">
        <f t="shared" ref="GOA66" si="2560">GOA60-GOA62</f>
        <v>0</v>
      </c>
      <c r="GOC66" s="960">
        <f t="shared" ref="GOC66" si="2561">GOC60-GOC62</f>
        <v>0</v>
      </c>
      <c r="GOE66" s="960">
        <f t="shared" ref="GOE66" si="2562">GOE60-GOE62</f>
        <v>0</v>
      </c>
      <c r="GOG66" s="960">
        <f t="shared" ref="GOG66" si="2563">GOG60-GOG62</f>
        <v>0</v>
      </c>
      <c r="GOI66" s="960">
        <f t="shared" ref="GOI66" si="2564">GOI60-GOI62</f>
        <v>0</v>
      </c>
      <c r="GOK66" s="960">
        <f t="shared" ref="GOK66" si="2565">GOK60-GOK62</f>
        <v>0</v>
      </c>
      <c r="GOM66" s="960">
        <f t="shared" ref="GOM66" si="2566">GOM60-GOM62</f>
        <v>0</v>
      </c>
      <c r="GOO66" s="960">
        <f t="shared" ref="GOO66" si="2567">GOO60-GOO62</f>
        <v>0</v>
      </c>
      <c r="GOQ66" s="960">
        <f t="shared" ref="GOQ66" si="2568">GOQ60-GOQ62</f>
        <v>0</v>
      </c>
      <c r="GOS66" s="960">
        <f t="shared" ref="GOS66" si="2569">GOS60-GOS62</f>
        <v>0</v>
      </c>
      <c r="GOU66" s="960">
        <f t="shared" ref="GOU66" si="2570">GOU60-GOU62</f>
        <v>0</v>
      </c>
      <c r="GOW66" s="960">
        <f t="shared" ref="GOW66" si="2571">GOW60-GOW62</f>
        <v>0</v>
      </c>
      <c r="GOY66" s="960">
        <f t="shared" ref="GOY66" si="2572">GOY60-GOY62</f>
        <v>0</v>
      </c>
      <c r="GPA66" s="960">
        <f t="shared" ref="GPA66" si="2573">GPA60-GPA62</f>
        <v>0</v>
      </c>
      <c r="GPC66" s="960">
        <f t="shared" ref="GPC66" si="2574">GPC60-GPC62</f>
        <v>0</v>
      </c>
      <c r="GPE66" s="960">
        <f t="shared" ref="GPE66" si="2575">GPE60-GPE62</f>
        <v>0</v>
      </c>
      <c r="GPG66" s="960">
        <f t="shared" ref="GPG66" si="2576">GPG60-GPG62</f>
        <v>0</v>
      </c>
      <c r="GPI66" s="960">
        <f t="shared" ref="GPI66" si="2577">GPI60-GPI62</f>
        <v>0</v>
      </c>
      <c r="GPK66" s="960">
        <f t="shared" ref="GPK66" si="2578">GPK60-GPK62</f>
        <v>0</v>
      </c>
      <c r="GPM66" s="960">
        <f t="shared" ref="GPM66" si="2579">GPM60-GPM62</f>
        <v>0</v>
      </c>
      <c r="GPO66" s="960">
        <f t="shared" ref="GPO66" si="2580">GPO60-GPO62</f>
        <v>0</v>
      </c>
      <c r="GPQ66" s="960">
        <f t="shared" ref="GPQ66" si="2581">GPQ60-GPQ62</f>
        <v>0</v>
      </c>
      <c r="GPS66" s="960">
        <f t="shared" ref="GPS66" si="2582">GPS60-GPS62</f>
        <v>0</v>
      </c>
      <c r="GPU66" s="960">
        <f t="shared" ref="GPU66" si="2583">GPU60-GPU62</f>
        <v>0</v>
      </c>
      <c r="GPW66" s="960">
        <f t="shared" ref="GPW66" si="2584">GPW60-GPW62</f>
        <v>0</v>
      </c>
      <c r="GPY66" s="960">
        <f t="shared" ref="GPY66" si="2585">GPY60-GPY62</f>
        <v>0</v>
      </c>
      <c r="GQA66" s="960">
        <f t="shared" ref="GQA66" si="2586">GQA60-GQA62</f>
        <v>0</v>
      </c>
      <c r="GQC66" s="960">
        <f t="shared" ref="GQC66" si="2587">GQC60-GQC62</f>
        <v>0</v>
      </c>
      <c r="GQE66" s="960">
        <f t="shared" ref="GQE66" si="2588">GQE60-GQE62</f>
        <v>0</v>
      </c>
      <c r="GQG66" s="960">
        <f t="shared" ref="GQG66" si="2589">GQG60-GQG62</f>
        <v>0</v>
      </c>
      <c r="GQI66" s="960">
        <f t="shared" ref="GQI66" si="2590">GQI60-GQI62</f>
        <v>0</v>
      </c>
      <c r="GQK66" s="960">
        <f t="shared" ref="GQK66" si="2591">GQK60-GQK62</f>
        <v>0</v>
      </c>
      <c r="GQM66" s="960">
        <f t="shared" ref="GQM66" si="2592">GQM60-GQM62</f>
        <v>0</v>
      </c>
      <c r="GQO66" s="960">
        <f t="shared" ref="GQO66" si="2593">GQO60-GQO62</f>
        <v>0</v>
      </c>
      <c r="GQQ66" s="960">
        <f t="shared" ref="GQQ66" si="2594">GQQ60-GQQ62</f>
        <v>0</v>
      </c>
      <c r="GQS66" s="960">
        <f t="shared" ref="GQS66" si="2595">GQS60-GQS62</f>
        <v>0</v>
      </c>
      <c r="GQU66" s="960">
        <f t="shared" ref="GQU66" si="2596">GQU60-GQU62</f>
        <v>0</v>
      </c>
      <c r="GQW66" s="960">
        <f t="shared" ref="GQW66" si="2597">GQW60-GQW62</f>
        <v>0</v>
      </c>
      <c r="GQY66" s="960">
        <f t="shared" ref="GQY66" si="2598">GQY60-GQY62</f>
        <v>0</v>
      </c>
      <c r="GRA66" s="960">
        <f t="shared" ref="GRA66" si="2599">GRA60-GRA62</f>
        <v>0</v>
      </c>
      <c r="GRC66" s="960">
        <f t="shared" ref="GRC66" si="2600">GRC60-GRC62</f>
        <v>0</v>
      </c>
      <c r="GRE66" s="960">
        <f t="shared" ref="GRE66" si="2601">GRE60-GRE62</f>
        <v>0</v>
      </c>
      <c r="GRG66" s="960">
        <f t="shared" ref="GRG66" si="2602">GRG60-GRG62</f>
        <v>0</v>
      </c>
      <c r="GRI66" s="960">
        <f t="shared" ref="GRI66" si="2603">GRI60-GRI62</f>
        <v>0</v>
      </c>
      <c r="GRK66" s="960">
        <f t="shared" ref="GRK66" si="2604">GRK60-GRK62</f>
        <v>0</v>
      </c>
      <c r="GRM66" s="960">
        <f t="shared" ref="GRM66" si="2605">GRM60-GRM62</f>
        <v>0</v>
      </c>
      <c r="GRO66" s="960">
        <f t="shared" ref="GRO66" si="2606">GRO60-GRO62</f>
        <v>0</v>
      </c>
      <c r="GRQ66" s="960">
        <f t="shared" ref="GRQ66" si="2607">GRQ60-GRQ62</f>
        <v>0</v>
      </c>
      <c r="GRS66" s="960">
        <f t="shared" ref="GRS66" si="2608">GRS60-GRS62</f>
        <v>0</v>
      </c>
      <c r="GRU66" s="960">
        <f t="shared" ref="GRU66" si="2609">GRU60-GRU62</f>
        <v>0</v>
      </c>
      <c r="GRW66" s="960">
        <f t="shared" ref="GRW66" si="2610">GRW60-GRW62</f>
        <v>0</v>
      </c>
      <c r="GRY66" s="960">
        <f t="shared" ref="GRY66" si="2611">GRY60-GRY62</f>
        <v>0</v>
      </c>
      <c r="GSA66" s="960">
        <f t="shared" ref="GSA66" si="2612">GSA60-GSA62</f>
        <v>0</v>
      </c>
      <c r="GSC66" s="960">
        <f t="shared" ref="GSC66" si="2613">GSC60-GSC62</f>
        <v>0</v>
      </c>
      <c r="GSE66" s="960">
        <f t="shared" ref="GSE66" si="2614">GSE60-GSE62</f>
        <v>0</v>
      </c>
      <c r="GSG66" s="960">
        <f t="shared" ref="GSG66" si="2615">GSG60-GSG62</f>
        <v>0</v>
      </c>
      <c r="GSI66" s="960">
        <f t="shared" ref="GSI66" si="2616">GSI60-GSI62</f>
        <v>0</v>
      </c>
      <c r="GSK66" s="960">
        <f t="shared" ref="GSK66" si="2617">GSK60-GSK62</f>
        <v>0</v>
      </c>
      <c r="GSM66" s="960">
        <f t="shared" ref="GSM66" si="2618">GSM60-GSM62</f>
        <v>0</v>
      </c>
      <c r="GSO66" s="960">
        <f t="shared" ref="GSO66" si="2619">GSO60-GSO62</f>
        <v>0</v>
      </c>
      <c r="GSQ66" s="960">
        <f t="shared" ref="GSQ66" si="2620">GSQ60-GSQ62</f>
        <v>0</v>
      </c>
      <c r="GSS66" s="960">
        <f t="shared" ref="GSS66" si="2621">GSS60-GSS62</f>
        <v>0</v>
      </c>
      <c r="GSU66" s="960">
        <f t="shared" ref="GSU66" si="2622">GSU60-GSU62</f>
        <v>0</v>
      </c>
      <c r="GSW66" s="960">
        <f t="shared" ref="GSW66" si="2623">GSW60-GSW62</f>
        <v>0</v>
      </c>
      <c r="GSY66" s="960">
        <f t="shared" ref="GSY66" si="2624">GSY60-GSY62</f>
        <v>0</v>
      </c>
      <c r="GTA66" s="960">
        <f t="shared" ref="GTA66" si="2625">GTA60-GTA62</f>
        <v>0</v>
      </c>
      <c r="GTC66" s="960">
        <f t="shared" ref="GTC66" si="2626">GTC60-GTC62</f>
        <v>0</v>
      </c>
      <c r="GTE66" s="960">
        <f t="shared" ref="GTE66" si="2627">GTE60-GTE62</f>
        <v>0</v>
      </c>
      <c r="GTG66" s="960">
        <f t="shared" ref="GTG66" si="2628">GTG60-GTG62</f>
        <v>0</v>
      </c>
      <c r="GTI66" s="960">
        <f t="shared" ref="GTI66" si="2629">GTI60-GTI62</f>
        <v>0</v>
      </c>
      <c r="GTK66" s="960">
        <f t="shared" ref="GTK66" si="2630">GTK60-GTK62</f>
        <v>0</v>
      </c>
      <c r="GTM66" s="960">
        <f t="shared" ref="GTM66" si="2631">GTM60-GTM62</f>
        <v>0</v>
      </c>
      <c r="GTO66" s="960">
        <f t="shared" ref="GTO66" si="2632">GTO60-GTO62</f>
        <v>0</v>
      </c>
      <c r="GTQ66" s="960">
        <f t="shared" ref="GTQ66" si="2633">GTQ60-GTQ62</f>
        <v>0</v>
      </c>
      <c r="GTS66" s="960">
        <f t="shared" ref="GTS66" si="2634">GTS60-GTS62</f>
        <v>0</v>
      </c>
      <c r="GTU66" s="960">
        <f t="shared" ref="GTU66" si="2635">GTU60-GTU62</f>
        <v>0</v>
      </c>
      <c r="GTW66" s="960">
        <f t="shared" ref="GTW66" si="2636">GTW60-GTW62</f>
        <v>0</v>
      </c>
      <c r="GTY66" s="960">
        <f t="shared" ref="GTY66" si="2637">GTY60-GTY62</f>
        <v>0</v>
      </c>
      <c r="GUA66" s="960">
        <f t="shared" ref="GUA66" si="2638">GUA60-GUA62</f>
        <v>0</v>
      </c>
      <c r="GUC66" s="960">
        <f t="shared" ref="GUC66" si="2639">GUC60-GUC62</f>
        <v>0</v>
      </c>
      <c r="GUE66" s="960">
        <f t="shared" ref="GUE66" si="2640">GUE60-GUE62</f>
        <v>0</v>
      </c>
      <c r="GUG66" s="960">
        <f t="shared" ref="GUG66" si="2641">GUG60-GUG62</f>
        <v>0</v>
      </c>
      <c r="GUI66" s="960">
        <f t="shared" ref="GUI66" si="2642">GUI60-GUI62</f>
        <v>0</v>
      </c>
      <c r="GUK66" s="960">
        <f t="shared" ref="GUK66" si="2643">GUK60-GUK62</f>
        <v>0</v>
      </c>
      <c r="GUM66" s="960">
        <f t="shared" ref="GUM66" si="2644">GUM60-GUM62</f>
        <v>0</v>
      </c>
      <c r="GUO66" s="960">
        <f t="shared" ref="GUO66" si="2645">GUO60-GUO62</f>
        <v>0</v>
      </c>
      <c r="GUQ66" s="960">
        <f t="shared" ref="GUQ66" si="2646">GUQ60-GUQ62</f>
        <v>0</v>
      </c>
      <c r="GUS66" s="960">
        <f t="shared" ref="GUS66" si="2647">GUS60-GUS62</f>
        <v>0</v>
      </c>
      <c r="GUU66" s="960">
        <f t="shared" ref="GUU66" si="2648">GUU60-GUU62</f>
        <v>0</v>
      </c>
      <c r="GUW66" s="960">
        <f t="shared" ref="GUW66" si="2649">GUW60-GUW62</f>
        <v>0</v>
      </c>
      <c r="GUY66" s="960">
        <f t="shared" ref="GUY66" si="2650">GUY60-GUY62</f>
        <v>0</v>
      </c>
      <c r="GVA66" s="960">
        <f t="shared" ref="GVA66" si="2651">GVA60-GVA62</f>
        <v>0</v>
      </c>
      <c r="GVC66" s="960">
        <f t="shared" ref="GVC66" si="2652">GVC60-GVC62</f>
        <v>0</v>
      </c>
      <c r="GVE66" s="960">
        <f t="shared" ref="GVE66" si="2653">GVE60-GVE62</f>
        <v>0</v>
      </c>
      <c r="GVG66" s="960">
        <f t="shared" ref="GVG66" si="2654">GVG60-GVG62</f>
        <v>0</v>
      </c>
      <c r="GVI66" s="960">
        <f t="shared" ref="GVI66" si="2655">GVI60-GVI62</f>
        <v>0</v>
      </c>
      <c r="GVK66" s="960">
        <f t="shared" ref="GVK66" si="2656">GVK60-GVK62</f>
        <v>0</v>
      </c>
      <c r="GVM66" s="960">
        <f t="shared" ref="GVM66" si="2657">GVM60-GVM62</f>
        <v>0</v>
      </c>
      <c r="GVO66" s="960">
        <f t="shared" ref="GVO66" si="2658">GVO60-GVO62</f>
        <v>0</v>
      </c>
      <c r="GVQ66" s="960">
        <f t="shared" ref="GVQ66" si="2659">GVQ60-GVQ62</f>
        <v>0</v>
      </c>
      <c r="GVS66" s="960">
        <f t="shared" ref="GVS66" si="2660">GVS60-GVS62</f>
        <v>0</v>
      </c>
      <c r="GVU66" s="960">
        <f t="shared" ref="GVU66" si="2661">GVU60-GVU62</f>
        <v>0</v>
      </c>
      <c r="GVW66" s="960">
        <f t="shared" ref="GVW66" si="2662">GVW60-GVW62</f>
        <v>0</v>
      </c>
      <c r="GVY66" s="960">
        <f t="shared" ref="GVY66" si="2663">GVY60-GVY62</f>
        <v>0</v>
      </c>
      <c r="GWA66" s="960">
        <f t="shared" ref="GWA66" si="2664">GWA60-GWA62</f>
        <v>0</v>
      </c>
      <c r="GWC66" s="960">
        <f t="shared" ref="GWC66" si="2665">GWC60-GWC62</f>
        <v>0</v>
      </c>
      <c r="GWE66" s="960">
        <f t="shared" ref="GWE66" si="2666">GWE60-GWE62</f>
        <v>0</v>
      </c>
      <c r="GWG66" s="960">
        <f t="shared" ref="GWG66" si="2667">GWG60-GWG62</f>
        <v>0</v>
      </c>
      <c r="GWI66" s="960">
        <f t="shared" ref="GWI66" si="2668">GWI60-GWI62</f>
        <v>0</v>
      </c>
      <c r="GWK66" s="960">
        <f t="shared" ref="GWK66" si="2669">GWK60-GWK62</f>
        <v>0</v>
      </c>
      <c r="GWM66" s="960">
        <f t="shared" ref="GWM66" si="2670">GWM60-GWM62</f>
        <v>0</v>
      </c>
      <c r="GWO66" s="960">
        <f t="shared" ref="GWO66" si="2671">GWO60-GWO62</f>
        <v>0</v>
      </c>
      <c r="GWQ66" s="960">
        <f t="shared" ref="GWQ66" si="2672">GWQ60-GWQ62</f>
        <v>0</v>
      </c>
      <c r="GWS66" s="960">
        <f t="shared" ref="GWS66" si="2673">GWS60-GWS62</f>
        <v>0</v>
      </c>
      <c r="GWU66" s="960">
        <f t="shared" ref="GWU66" si="2674">GWU60-GWU62</f>
        <v>0</v>
      </c>
      <c r="GWW66" s="960">
        <f t="shared" ref="GWW66" si="2675">GWW60-GWW62</f>
        <v>0</v>
      </c>
      <c r="GWY66" s="960">
        <f t="shared" ref="GWY66" si="2676">GWY60-GWY62</f>
        <v>0</v>
      </c>
      <c r="GXA66" s="960">
        <f t="shared" ref="GXA66" si="2677">GXA60-GXA62</f>
        <v>0</v>
      </c>
      <c r="GXC66" s="960">
        <f t="shared" ref="GXC66" si="2678">GXC60-GXC62</f>
        <v>0</v>
      </c>
      <c r="GXE66" s="960">
        <f t="shared" ref="GXE66" si="2679">GXE60-GXE62</f>
        <v>0</v>
      </c>
      <c r="GXG66" s="960">
        <f t="shared" ref="GXG66" si="2680">GXG60-GXG62</f>
        <v>0</v>
      </c>
      <c r="GXI66" s="960">
        <f t="shared" ref="GXI66" si="2681">GXI60-GXI62</f>
        <v>0</v>
      </c>
      <c r="GXK66" s="960">
        <f t="shared" ref="GXK66" si="2682">GXK60-GXK62</f>
        <v>0</v>
      </c>
      <c r="GXM66" s="960">
        <f t="shared" ref="GXM66" si="2683">GXM60-GXM62</f>
        <v>0</v>
      </c>
      <c r="GXO66" s="960">
        <f t="shared" ref="GXO66" si="2684">GXO60-GXO62</f>
        <v>0</v>
      </c>
      <c r="GXQ66" s="960">
        <f t="shared" ref="GXQ66" si="2685">GXQ60-GXQ62</f>
        <v>0</v>
      </c>
      <c r="GXS66" s="960">
        <f t="shared" ref="GXS66" si="2686">GXS60-GXS62</f>
        <v>0</v>
      </c>
      <c r="GXU66" s="960">
        <f t="shared" ref="GXU66" si="2687">GXU60-GXU62</f>
        <v>0</v>
      </c>
      <c r="GXW66" s="960">
        <f t="shared" ref="GXW66" si="2688">GXW60-GXW62</f>
        <v>0</v>
      </c>
      <c r="GXY66" s="960">
        <f t="shared" ref="GXY66" si="2689">GXY60-GXY62</f>
        <v>0</v>
      </c>
      <c r="GYA66" s="960">
        <f t="shared" ref="GYA66" si="2690">GYA60-GYA62</f>
        <v>0</v>
      </c>
      <c r="GYC66" s="960">
        <f t="shared" ref="GYC66" si="2691">GYC60-GYC62</f>
        <v>0</v>
      </c>
      <c r="GYE66" s="960">
        <f t="shared" ref="GYE66" si="2692">GYE60-GYE62</f>
        <v>0</v>
      </c>
      <c r="GYG66" s="960">
        <f t="shared" ref="GYG66" si="2693">GYG60-GYG62</f>
        <v>0</v>
      </c>
      <c r="GYI66" s="960">
        <f t="shared" ref="GYI66" si="2694">GYI60-GYI62</f>
        <v>0</v>
      </c>
      <c r="GYK66" s="960">
        <f t="shared" ref="GYK66" si="2695">GYK60-GYK62</f>
        <v>0</v>
      </c>
      <c r="GYM66" s="960">
        <f t="shared" ref="GYM66" si="2696">GYM60-GYM62</f>
        <v>0</v>
      </c>
      <c r="GYO66" s="960">
        <f t="shared" ref="GYO66" si="2697">GYO60-GYO62</f>
        <v>0</v>
      </c>
      <c r="GYQ66" s="960">
        <f t="shared" ref="GYQ66" si="2698">GYQ60-GYQ62</f>
        <v>0</v>
      </c>
      <c r="GYS66" s="960">
        <f t="shared" ref="GYS66" si="2699">GYS60-GYS62</f>
        <v>0</v>
      </c>
      <c r="GYU66" s="960">
        <f t="shared" ref="GYU66" si="2700">GYU60-GYU62</f>
        <v>0</v>
      </c>
      <c r="GYW66" s="960">
        <f t="shared" ref="GYW66" si="2701">GYW60-GYW62</f>
        <v>0</v>
      </c>
      <c r="GYY66" s="960">
        <f t="shared" ref="GYY66" si="2702">GYY60-GYY62</f>
        <v>0</v>
      </c>
      <c r="GZA66" s="960">
        <f t="shared" ref="GZA66" si="2703">GZA60-GZA62</f>
        <v>0</v>
      </c>
      <c r="GZC66" s="960">
        <f t="shared" ref="GZC66" si="2704">GZC60-GZC62</f>
        <v>0</v>
      </c>
      <c r="GZE66" s="960">
        <f t="shared" ref="GZE66" si="2705">GZE60-GZE62</f>
        <v>0</v>
      </c>
      <c r="GZG66" s="960">
        <f t="shared" ref="GZG66" si="2706">GZG60-GZG62</f>
        <v>0</v>
      </c>
      <c r="GZI66" s="960">
        <f t="shared" ref="GZI66" si="2707">GZI60-GZI62</f>
        <v>0</v>
      </c>
      <c r="GZK66" s="960">
        <f t="shared" ref="GZK66" si="2708">GZK60-GZK62</f>
        <v>0</v>
      </c>
      <c r="GZM66" s="960">
        <f t="shared" ref="GZM66" si="2709">GZM60-GZM62</f>
        <v>0</v>
      </c>
      <c r="GZO66" s="960">
        <f t="shared" ref="GZO66" si="2710">GZO60-GZO62</f>
        <v>0</v>
      </c>
      <c r="GZQ66" s="960">
        <f t="shared" ref="GZQ66" si="2711">GZQ60-GZQ62</f>
        <v>0</v>
      </c>
      <c r="GZS66" s="960">
        <f t="shared" ref="GZS66" si="2712">GZS60-GZS62</f>
        <v>0</v>
      </c>
      <c r="GZU66" s="960">
        <f t="shared" ref="GZU66" si="2713">GZU60-GZU62</f>
        <v>0</v>
      </c>
      <c r="GZW66" s="960">
        <f t="shared" ref="GZW66" si="2714">GZW60-GZW62</f>
        <v>0</v>
      </c>
      <c r="GZY66" s="960">
        <f t="shared" ref="GZY66" si="2715">GZY60-GZY62</f>
        <v>0</v>
      </c>
      <c r="HAA66" s="960">
        <f t="shared" ref="HAA66" si="2716">HAA60-HAA62</f>
        <v>0</v>
      </c>
      <c r="HAC66" s="960">
        <f t="shared" ref="HAC66" si="2717">HAC60-HAC62</f>
        <v>0</v>
      </c>
      <c r="HAE66" s="960">
        <f t="shared" ref="HAE66" si="2718">HAE60-HAE62</f>
        <v>0</v>
      </c>
      <c r="HAG66" s="960">
        <f t="shared" ref="HAG66" si="2719">HAG60-HAG62</f>
        <v>0</v>
      </c>
      <c r="HAI66" s="960">
        <f t="shared" ref="HAI66" si="2720">HAI60-HAI62</f>
        <v>0</v>
      </c>
      <c r="HAK66" s="960">
        <f t="shared" ref="HAK66" si="2721">HAK60-HAK62</f>
        <v>0</v>
      </c>
      <c r="HAM66" s="960">
        <f t="shared" ref="HAM66" si="2722">HAM60-HAM62</f>
        <v>0</v>
      </c>
      <c r="HAO66" s="960">
        <f t="shared" ref="HAO66" si="2723">HAO60-HAO62</f>
        <v>0</v>
      </c>
      <c r="HAQ66" s="960">
        <f t="shared" ref="HAQ66" si="2724">HAQ60-HAQ62</f>
        <v>0</v>
      </c>
      <c r="HAS66" s="960">
        <f t="shared" ref="HAS66" si="2725">HAS60-HAS62</f>
        <v>0</v>
      </c>
      <c r="HAU66" s="960">
        <f t="shared" ref="HAU66" si="2726">HAU60-HAU62</f>
        <v>0</v>
      </c>
      <c r="HAW66" s="960">
        <f t="shared" ref="HAW66" si="2727">HAW60-HAW62</f>
        <v>0</v>
      </c>
      <c r="HAY66" s="960">
        <f t="shared" ref="HAY66" si="2728">HAY60-HAY62</f>
        <v>0</v>
      </c>
      <c r="HBA66" s="960">
        <f t="shared" ref="HBA66" si="2729">HBA60-HBA62</f>
        <v>0</v>
      </c>
      <c r="HBC66" s="960">
        <f t="shared" ref="HBC66" si="2730">HBC60-HBC62</f>
        <v>0</v>
      </c>
      <c r="HBE66" s="960">
        <f t="shared" ref="HBE66" si="2731">HBE60-HBE62</f>
        <v>0</v>
      </c>
      <c r="HBG66" s="960">
        <f t="shared" ref="HBG66" si="2732">HBG60-HBG62</f>
        <v>0</v>
      </c>
      <c r="HBI66" s="960">
        <f t="shared" ref="HBI66" si="2733">HBI60-HBI62</f>
        <v>0</v>
      </c>
      <c r="HBK66" s="960">
        <f t="shared" ref="HBK66" si="2734">HBK60-HBK62</f>
        <v>0</v>
      </c>
      <c r="HBM66" s="960">
        <f t="shared" ref="HBM66" si="2735">HBM60-HBM62</f>
        <v>0</v>
      </c>
      <c r="HBO66" s="960">
        <f t="shared" ref="HBO66" si="2736">HBO60-HBO62</f>
        <v>0</v>
      </c>
      <c r="HBQ66" s="960">
        <f t="shared" ref="HBQ66" si="2737">HBQ60-HBQ62</f>
        <v>0</v>
      </c>
      <c r="HBS66" s="960">
        <f t="shared" ref="HBS66" si="2738">HBS60-HBS62</f>
        <v>0</v>
      </c>
      <c r="HBU66" s="960">
        <f t="shared" ref="HBU66" si="2739">HBU60-HBU62</f>
        <v>0</v>
      </c>
      <c r="HBW66" s="960">
        <f t="shared" ref="HBW66" si="2740">HBW60-HBW62</f>
        <v>0</v>
      </c>
      <c r="HBY66" s="960">
        <f t="shared" ref="HBY66" si="2741">HBY60-HBY62</f>
        <v>0</v>
      </c>
      <c r="HCA66" s="960">
        <f t="shared" ref="HCA66" si="2742">HCA60-HCA62</f>
        <v>0</v>
      </c>
      <c r="HCC66" s="960">
        <f t="shared" ref="HCC66" si="2743">HCC60-HCC62</f>
        <v>0</v>
      </c>
      <c r="HCE66" s="960">
        <f t="shared" ref="HCE66" si="2744">HCE60-HCE62</f>
        <v>0</v>
      </c>
      <c r="HCG66" s="960">
        <f t="shared" ref="HCG66" si="2745">HCG60-HCG62</f>
        <v>0</v>
      </c>
      <c r="HCI66" s="960">
        <f t="shared" ref="HCI66" si="2746">HCI60-HCI62</f>
        <v>0</v>
      </c>
      <c r="HCK66" s="960">
        <f t="shared" ref="HCK66" si="2747">HCK60-HCK62</f>
        <v>0</v>
      </c>
      <c r="HCM66" s="960">
        <f t="shared" ref="HCM66" si="2748">HCM60-HCM62</f>
        <v>0</v>
      </c>
      <c r="HCO66" s="960">
        <f t="shared" ref="HCO66" si="2749">HCO60-HCO62</f>
        <v>0</v>
      </c>
      <c r="HCQ66" s="960">
        <f t="shared" ref="HCQ66" si="2750">HCQ60-HCQ62</f>
        <v>0</v>
      </c>
      <c r="HCS66" s="960">
        <f t="shared" ref="HCS66" si="2751">HCS60-HCS62</f>
        <v>0</v>
      </c>
      <c r="HCU66" s="960">
        <f t="shared" ref="HCU66" si="2752">HCU60-HCU62</f>
        <v>0</v>
      </c>
      <c r="HCW66" s="960">
        <f t="shared" ref="HCW66" si="2753">HCW60-HCW62</f>
        <v>0</v>
      </c>
      <c r="HCY66" s="960">
        <f t="shared" ref="HCY66" si="2754">HCY60-HCY62</f>
        <v>0</v>
      </c>
      <c r="HDA66" s="960">
        <f t="shared" ref="HDA66" si="2755">HDA60-HDA62</f>
        <v>0</v>
      </c>
      <c r="HDC66" s="960">
        <f t="shared" ref="HDC66" si="2756">HDC60-HDC62</f>
        <v>0</v>
      </c>
      <c r="HDE66" s="960">
        <f t="shared" ref="HDE66" si="2757">HDE60-HDE62</f>
        <v>0</v>
      </c>
      <c r="HDG66" s="960">
        <f t="shared" ref="HDG66" si="2758">HDG60-HDG62</f>
        <v>0</v>
      </c>
      <c r="HDI66" s="960">
        <f t="shared" ref="HDI66" si="2759">HDI60-HDI62</f>
        <v>0</v>
      </c>
      <c r="HDK66" s="960">
        <f t="shared" ref="HDK66" si="2760">HDK60-HDK62</f>
        <v>0</v>
      </c>
      <c r="HDM66" s="960">
        <f t="shared" ref="HDM66" si="2761">HDM60-HDM62</f>
        <v>0</v>
      </c>
      <c r="HDO66" s="960">
        <f t="shared" ref="HDO66" si="2762">HDO60-HDO62</f>
        <v>0</v>
      </c>
      <c r="HDQ66" s="960">
        <f t="shared" ref="HDQ66" si="2763">HDQ60-HDQ62</f>
        <v>0</v>
      </c>
      <c r="HDS66" s="960">
        <f t="shared" ref="HDS66" si="2764">HDS60-HDS62</f>
        <v>0</v>
      </c>
      <c r="HDU66" s="960">
        <f t="shared" ref="HDU66" si="2765">HDU60-HDU62</f>
        <v>0</v>
      </c>
      <c r="HDW66" s="960">
        <f t="shared" ref="HDW66" si="2766">HDW60-HDW62</f>
        <v>0</v>
      </c>
      <c r="HDY66" s="960">
        <f t="shared" ref="HDY66" si="2767">HDY60-HDY62</f>
        <v>0</v>
      </c>
      <c r="HEA66" s="960">
        <f t="shared" ref="HEA66" si="2768">HEA60-HEA62</f>
        <v>0</v>
      </c>
      <c r="HEC66" s="960">
        <f t="shared" ref="HEC66" si="2769">HEC60-HEC62</f>
        <v>0</v>
      </c>
      <c r="HEE66" s="960">
        <f t="shared" ref="HEE66" si="2770">HEE60-HEE62</f>
        <v>0</v>
      </c>
      <c r="HEG66" s="960">
        <f t="shared" ref="HEG66" si="2771">HEG60-HEG62</f>
        <v>0</v>
      </c>
      <c r="HEI66" s="960">
        <f t="shared" ref="HEI66" si="2772">HEI60-HEI62</f>
        <v>0</v>
      </c>
      <c r="HEK66" s="960">
        <f t="shared" ref="HEK66" si="2773">HEK60-HEK62</f>
        <v>0</v>
      </c>
      <c r="HEM66" s="960">
        <f t="shared" ref="HEM66" si="2774">HEM60-HEM62</f>
        <v>0</v>
      </c>
      <c r="HEO66" s="960">
        <f t="shared" ref="HEO66" si="2775">HEO60-HEO62</f>
        <v>0</v>
      </c>
      <c r="HEQ66" s="960">
        <f t="shared" ref="HEQ66" si="2776">HEQ60-HEQ62</f>
        <v>0</v>
      </c>
      <c r="HES66" s="960">
        <f t="shared" ref="HES66" si="2777">HES60-HES62</f>
        <v>0</v>
      </c>
      <c r="HEU66" s="960">
        <f t="shared" ref="HEU66" si="2778">HEU60-HEU62</f>
        <v>0</v>
      </c>
      <c r="HEW66" s="960">
        <f t="shared" ref="HEW66" si="2779">HEW60-HEW62</f>
        <v>0</v>
      </c>
      <c r="HEY66" s="960">
        <f t="shared" ref="HEY66" si="2780">HEY60-HEY62</f>
        <v>0</v>
      </c>
      <c r="HFA66" s="960">
        <f t="shared" ref="HFA66" si="2781">HFA60-HFA62</f>
        <v>0</v>
      </c>
      <c r="HFC66" s="960">
        <f t="shared" ref="HFC66" si="2782">HFC60-HFC62</f>
        <v>0</v>
      </c>
      <c r="HFE66" s="960">
        <f t="shared" ref="HFE66" si="2783">HFE60-HFE62</f>
        <v>0</v>
      </c>
      <c r="HFG66" s="960">
        <f t="shared" ref="HFG66" si="2784">HFG60-HFG62</f>
        <v>0</v>
      </c>
      <c r="HFI66" s="960">
        <f t="shared" ref="HFI66" si="2785">HFI60-HFI62</f>
        <v>0</v>
      </c>
      <c r="HFK66" s="960">
        <f t="shared" ref="HFK66" si="2786">HFK60-HFK62</f>
        <v>0</v>
      </c>
      <c r="HFM66" s="960">
        <f t="shared" ref="HFM66" si="2787">HFM60-HFM62</f>
        <v>0</v>
      </c>
      <c r="HFO66" s="960">
        <f t="shared" ref="HFO66" si="2788">HFO60-HFO62</f>
        <v>0</v>
      </c>
      <c r="HFQ66" s="960">
        <f t="shared" ref="HFQ66" si="2789">HFQ60-HFQ62</f>
        <v>0</v>
      </c>
      <c r="HFS66" s="960">
        <f t="shared" ref="HFS66" si="2790">HFS60-HFS62</f>
        <v>0</v>
      </c>
      <c r="HFU66" s="960">
        <f t="shared" ref="HFU66" si="2791">HFU60-HFU62</f>
        <v>0</v>
      </c>
      <c r="HFW66" s="960">
        <f t="shared" ref="HFW66" si="2792">HFW60-HFW62</f>
        <v>0</v>
      </c>
      <c r="HFY66" s="960">
        <f t="shared" ref="HFY66" si="2793">HFY60-HFY62</f>
        <v>0</v>
      </c>
      <c r="HGA66" s="960">
        <f t="shared" ref="HGA66" si="2794">HGA60-HGA62</f>
        <v>0</v>
      </c>
      <c r="HGC66" s="960">
        <f t="shared" ref="HGC66" si="2795">HGC60-HGC62</f>
        <v>0</v>
      </c>
      <c r="HGE66" s="960">
        <f t="shared" ref="HGE66" si="2796">HGE60-HGE62</f>
        <v>0</v>
      </c>
      <c r="HGG66" s="960">
        <f t="shared" ref="HGG66" si="2797">HGG60-HGG62</f>
        <v>0</v>
      </c>
      <c r="HGI66" s="960">
        <f t="shared" ref="HGI66" si="2798">HGI60-HGI62</f>
        <v>0</v>
      </c>
      <c r="HGK66" s="960">
        <f t="shared" ref="HGK66" si="2799">HGK60-HGK62</f>
        <v>0</v>
      </c>
      <c r="HGM66" s="960">
        <f t="shared" ref="HGM66" si="2800">HGM60-HGM62</f>
        <v>0</v>
      </c>
      <c r="HGO66" s="960">
        <f t="shared" ref="HGO66" si="2801">HGO60-HGO62</f>
        <v>0</v>
      </c>
      <c r="HGQ66" s="960">
        <f t="shared" ref="HGQ66" si="2802">HGQ60-HGQ62</f>
        <v>0</v>
      </c>
      <c r="HGS66" s="960">
        <f t="shared" ref="HGS66" si="2803">HGS60-HGS62</f>
        <v>0</v>
      </c>
      <c r="HGU66" s="960">
        <f t="shared" ref="HGU66" si="2804">HGU60-HGU62</f>
        <v>0</v>
      </c>
      <c r="HGW66" s="960">
        <f t="shared" ref="HGW66" si="2805">HGW60-HGW62</f>
        <v>0</v>
      </c>
      <c r="HGY66" s="960">
        <f t="shared" ref="HGY66" si="2806">HGY60-HGY62</f>
        <v>0</v>
      </c>
      <c r="HHA66" s="960">
        <f t="shared" ref="HHA66" si="2807">HHA60-HHA62</f>
        <v>0</v>
      </c>
      <c r="HHC66" s="960">
        <f t="shared" ref="HHC66" si="2808">HHC60-HHC62</f>
        <v>0</v>
      </c>
      <c r="HHE66" s="960">
        <f t="shared" ref="HHE66" si="2809">HHE60-HHE62</f>
        <v>0</v>
      </c>
      <c r="HHG66" s="960">
        <f t="shared" ref="HHG66" si="2810">HHG60-HHG62</f>
        <v>0</v>
      </c>
      <c r="HHI66" s="960">
        <f t="shared" ref="HHI66" si="2811">HHI60-HHI62</f>
        <v>0</v>
      </c>
      <c r="HHK66" s="960">
        <f t="shared" ref="HHK66" si="2812">HHK60-HHK62</f>
        <v>0</v>
      </c>
      <c r="HHM66" s="960">
        <f t="shared" ref="HHM66" si="2813">HHM60-HHM62</f>
        <v>0</v>
      </c>
      <c r="HHO66" s="960">
        <f t="shared" ref="HHO66" si="2814">HHO60-HHO62</f>
        <v>0</v>
      </c>
      <c r="HHQ66" s="960">
        <f t="shared" ref="HHQ66" si="2815">HHQ60-HHQ62</f>
        <v>0</v>
      </c>
      <c r="HHS66" s="960">
        <f t="shared" ref="HHS66" si="2816">HHS60-HHS62</f>
        <v>0</v>
      </c>
      <c r="HHU66" s="960">
        <f t="shared" ref="HHU66" si="2817">HHU60-HHU62</f>
        <v>0</v>
      </c>
      <c r="HHW66" s="960">
        <f t="shared" ref="HHW66" si="2818">HHW60-HHW62</f>
        <v>0</v>
      </c>
      <c r="HHY66" s="960">
        <f t="shared" ref="HHY66" si="2819">HHY60-HHY62</f>
        <v>0</v>
      </c>
      <c r="HIA66" s="960">
        <f t="shared" ref="HIA66" si="2820">HIA60-HIA62</f>
        <v>0</v>
      </c>
      <c r="HIC66" s="960">
        <f t="shared" ref="HIC66" si="2821">HIC60-HIC62</f>
        <v>0</v>
      </c>
      <c r="HIE66" s="960">
        <f t="shared" ref="HIE66" si="2822">HIE60-HIE62</f>
        <v>0</v>
      </c>
      <c r="HIG66" s="960">
        <f t="shared" ref="HIG66" si="2823">HIG60-HIG62</f>
        <v>0</v>
      </c>
      <c r="HII66" s="960">
        <f t="shared" ref="HII66" si="2824">HII60-HII62</f>
        <v>0</v>
      </c>
      <c r="HIK66" s="960">
        <f t="shared" ref="HIK66" si="2825">HIK60-HIK62</f>
        <v>0</v>
      </c>
      <c r="HIM66" s="960">
        <f t="shared" ref="HIM66" si="2826">HIM60-HIM62</f>
        <v>0</v>
      </c>
      <c r="HIO66" s="960">
        <f t="shared" ref="HIO66" si="2827">HIO60-HIO62</f>
        <v>0</v>
      </c>
      <c r="HIQ66" s="960">
        <f t="shared" ref="HIQ66" si="2828">HIQ60-HIQ62</f>
        <v>0</v>
      </c>
      <c r="HIS66" s="960">
        <f t="shared" ref="HIS66" si="2829">HIS60-HIS62</f>
        <v>0</v>
      </c>
      <c r="HIU66" s="960">
        <f t="shared" ref="HIU66" si="2830">HIU60-HIU62</f>
        <v>0</v>
      </c>
      <c r="HIW66" s="960">
        <f t="shared" ref="HIW66" si="2831">HIW60-HIW62</f>
        <v>0</v>
      </c>
      <c r="HIY66" s="960">
        <f t="shared" ref="HIY66" si="2832">HIY60-HIY62</f>
        <v>0</v>
      </c>
      <c r="HJA66" s="960">
        <f t="shared" ref="HJA66" si="2833">HJA60-HJA62</f>
        <v>0</v>
      </c>
      <c r="HJC66" s="960">
        <f t="shared" ref="HJC66" si="2834">HJC60-HJC62</f>
        <v>0</v>
      </c>
      <c r="HJE66" s="960">
        <f t="shared" ref="HJE66" si="2835">HJE60-HJE62</f>
        <v>0</v>
      </c>
      <c r="HJG66" s="960">
        <f t="shared" ref="HJG66" si="2836">HJG60-HJG62</f>
        <v>0</v>
      </c>
      <c r="HJI66" s="960">
        <f t="shared" ref="HJI66" si="2837">HJI60-HJI62</f>
        <v>0</v>
      </c>
      <c r="HJK66" s="960">
        <f t="shared" ref="HJK66" si="2838">HJK60-HJK62</f>
        <v>0</v>
      </c>
      <c r="HJM66" s="960">
        <f t="shared" ref="HJM66" si="2839">HJM60-HJM62</f>
        <v>0</v>
      </c>
      <c r="HJO66" s="960">
        <f t="shared" ref="HJO66" si="2840">HJO60-HJO62</f>
        <v>0</v>
      </c>
      <c r="HJQ66" s="960">
        <f t="shared" ref="HJQ66" si="2841">HJQ60-HJQ62</f>
        <v>0</v>
      </c>
      <c r="HJS66" s="960">
        <f t="shared" ref="HJS66" si="2842">HJS60-HJS62</f>
        <v>0</v>
      </c>
      <c r="HJU66" s="960">
        <f t="shared" ref="HJU66" si="2843">HJU60-HJU62</f>
        <v>0</v>
      </c>
      <c r="HJW66" s="960">
        <f t="shared" ref="HJW66" si="2844">HJW60-HJW62</f>
        <v>0</v>
      </c>
      <c r="HJY66" s="960">
        <f t="shared" ref="HJY66" si="2845">HJY60-HJY62</f>
        <v>0</v>
      </c>
      <c r="HKA66" s="960">
        <f t="shared" ref="HKA66" si="2846">HKA60-HKA62</f>
        <v>0</v>
      </c>
      <c r="HKC66" s="960">
        <f t="shared" ref="HKC66" si="2847">HKC60-HKC62</f>
        <v>0</v>
      </c>
      <c r="HKE66" s="960">
        <f t="shared" ref="HKE66" si="2848">HKE60-HKE62</f>
        <v>0</v>
      </c>
      <c r="HKG66" s="960">
        <f t="shared" ref="HKG66" si="2849">HKG60-HKG62</f>
        <v>0</v>
      </c>
      <c r="HKI66" s="960">
        <f t="shared" ref="HKI66" si="2850">HKI60-HKI62</f>
        <v>0</v>
      </c>
      <c r="HKK66" s="960">
        <f t="shared" ref="HKK66" si="2851">HKK60-HKK62</f>
        <v>0</v>
      </c>
      <c r="HKM66" s="960">
        <f t="shared" ref="HKM66" si="2852">HKM60-HKM62</f>
        <v>0</v>
      </c>
      <c r="HKO66" s="960">
        <f t="shared" ref="HKO66" si="2853">HKO60-HKO62</f>
        <v>0</v>
      </c>
      <c r="HKQ66" s="960">
        <f t="shared" ref="HKQ66" si="2854">HKQ60-HKQ62</f>
        <v>0</v>
      </c>
      <c r="HKS66" s="960">
        <f t="shared" ref="HKS66" si="2855">HKS60-HKS62</f>
        <v>0</v>
      </c>
      <c r="HKU66" s="960">
        <f t="shared" ref="HKU66" si="2856">HKU60-HKU62</f>
        <v>0</v>
      </c>
      <c r="HKW66" s="960">
        <f t="shared" ref="HKW66" si="2857">HKW60-HKW62</f>
        <v>0</v>
      </c>
      <c r="HKY66" s="960">
        <f t="shared" ref="HKY66" si="2858">HKY60-HKY62</f>
        <v>0</v>
      </c>
      <c r="HLA66" s="960">
        <f t="shared" ref="HLA66" si="2859">HLA60-HLA62</f>
        <v>0</v>
      </c>
      <c r="HLC66" s="960">
        <f t="shared" ref="HLC66" si="2860">HLC60-HLC62</f>
        <v>0</v>
      </c>
      <c r="HLE66" s="960">
        <f t="shared" ref="HLE66" si="2861">HLE60-HLE62</f>
        <v>0</v>
      </c>
      <c r="HLG66" s="960">
        <f t="shared" ref="HLG66" si="2862">HLG60-HLG62</f>
        <v>0</v>
      </c>
      <c r="HLI66" s="960">
        <f t="shared" ref="HLI66" si="2863">HLI60-HLI62</f>
        <v>0</v>
      </c>
      <c r="HLK66" s="960">
        <f t="shared" ref="HLK66" si="2864">HLK60-HLK62</f>
        <v>0</v>
      </c>
      <c r="HLM66" s="960">
        <f t="shared" ref="HLM66" si="2865">HLM60-HLM62</f>
        <v>0</v>
      </c>
      <c r="HLO66" s="960">
        <f t="shared" ref="HLO66" si="2866">HLO60-HLO62</f>
        <v>0</v>
      </c>
      <c r="HLQ66" s="960">
        <f t="shared" ref="HLQ66" si="2867">HLQ60-HLQ62</f>
        <v>0</v>
      </c>
      <c r="HLS66" s="960">
        <f t="shared" ref="HLS66" si="2868">HLS60-HLS62</f>
        <v>0</v>
      </c>
      <c r="HLU66" s="960">
        <f t="shared" ref="HLU66" si="2869">HLU60-HLU62</f>
        <v>0</v>
      </c>
      <c r="HLW66" s="960">
        <f t="shared" ref="HLW66" si="2870">HLW60-HLW62</f>
        <v>0</v>
      </c>
      <c r="HLY66" s="960">
        <f t="shared" ref="HLY66" si="2871">HLY60-HLY62</f>
        <v>0</v>
      </c>
      <c r="HMA66" s="960">
        <f t="shared" ref="HMA66" si="2872">HMA60-HMA62</f>
        <v>0</v>
      </c>
      <c r="HMC66" s="960">
        <f t="shared" ref="HMC66" si="2873">HMC60-HMC62</f>
        <v>0</v>
      </c>
      <c r="HME66" s="960">
        <f t="shared" ref="HME66" si="2874">HME60-HME62</f>
        <v>0</v>
      </c>
      <c r="HMG66" s="960">
        <f t="shared" ref="HMG66" si="2875">HMG60-HMG62</f>
        <v>0</v>
      </c>
      <c r="HMI66" s="960">
        <f t="shared" ref="HMI66" si="2876">HMI60-HMI62</f>
        <v>0</v>
      </c>
      <c r="HMK66" s="960">
        <f t="shared" ref="HMK66" si="2877">HMK60-HMK62</f>
        <v>0</v>
      </c>
      <c r="HMM66" s="960">
        <f t="shared" ref="HMM66" si="2878">HMM60-HMM62</f>
        <v>0</v>
      </c>
      <c r="HMO66" s="960">
        <f t="shared" ref="HMO66" si="2879">HMO60-HMO62</f>
        <v>0</v>
      </c>
      <c r="HMQ66" s="960">
        <f t="shared" ref="HMQ66" si="2880">HMQ60-HMQ62</f>
        <v>0</v>
      </c>
      <c r="HMS66" s="960">
        <f t="shared" ref="HMS66" si="2881">HMS60-HMS62</f>
        <v>0</v>
      </c>
      <c r="HMU66" s="960">
        <f t="shared" ref="HMU66" si="2882">HMU60-HMU62</f>
        <v>0</v>
      </c>
      <c r="HMW66" s="960">
        <f t="shared" ref="HMW66" si="2883">HMW60-HMW62</f>
        <v>0</v>
      </c>
      <c r="HMY66" s="960">
        <f t="shared" ref="HMY66" si="2884">HMY60-HMY62</f>
        <v>0</v>
      </c>
      <c r="HNA66" s="960">
        <f t="shared" ref="HNA66" si="2885">HNA60-HNA62</f>
        <v>0</v>
      </c>
      <c r="HNC66" s="960">
        <f t="shared" ref="HNC66" si="2886">HNC60-HNC62</f>
        <v>0</v>
      </c>
      <c r="HNE66" s="960">
        <f t="shared" ref="HNE66" si="2887">HNE60-HNE62</f>
        <v>0</v>
      </c>
      <c r="HNG66" s="960">
        <f t="shared" ref="HNG66" si="2888">HNG60-HNG62</f>
        <v>0</v>
      </c>
      <c r="HNI66" s="960">
        <f t="shared" ref="HNI66" si="2889">HNI60-HNI62</f>
        <v>0</v>
      </c>
      <c r="HNK66" s="960">
        <f t="shared" ref="HNK66" si="2890">HNK60-HNK62</f>
        <v>0</v>
      </c>
      <c r="HNM66" s="960">
        <f t="shared" ref="HNM66" si="2891">HNM60-HNM62</f>
        <v>0</v>
      </c>
      <c r="HNO66" s="960">
        <f t="shared" ref="HNO66" si="2892">HNO60-HNO62</f>
        <v>0</v>
      </c>
      <c r="HNQ66" s="960">
        <f t="shared" ref="HNQ66" si="2893">HNQ60-HNQ62</f>
        <v>0</v>
      </c>
      <c r="HNS66" s="960">
        <f t="shared" ref="HNS66" si="2894">HNS60-HNS62</f>
        <v>0</v>
      </c>
      <c r="HNU66" s="960">
        <f t="shared" ref="HNU66" si="2895">HNU60-HNU62</f>
        <v>0</v>
      </c>
      <c r="HNW66" s="960">
        <f t="shared" ref="HNW66" si="2896">HNW60-HNW62</f>
        <v>0</v>
      </c>
      <c r="HNY66" s="960">
        <f t="shared" ref="HNY66" si="2897">HNY60-HNY62</f>
        <v>0</v>
      </c>
      <c r="HOA66" s="960">
        <f t="shared" ref="HOA66" si="2898">HOA60-HOA62</f>
        <v>0</v>
      </c>
      <c r="HOC66" s="960">
        <f t="shared" ref="HOC66" si="2899">HOC60-HOC62</f>
        <v>0</v>
      </c>
      <c r="HOE66" s="960">
        <f t="shared" ref="HOE66" si="2900">HOE60-HOE62</f>
        <v>0</v>
      </c>
      <c r="HOG66" s="960">
        <f t="shared" ref="HOG66" si="2901">HOG60-HOG62</f>
        <v>0</v>
      </c>
      <c r="HOI66" s="960">
        <f t="shared" ref="HOI66" si="2902">HOI60-HOI62</f>
        <v>0</v>
      </c>
      <c r="HOK66" s="960">
        <f t="shared" ref="HOK66" si="2903">HOK60-HOK62</f>
        <v>0</v>
      </c>
      <c r="HOM66" s="960">
        <f t="shared" ref="HOM66" si="2904">HOM60-HOM62</f>
        <v>0</v>
      </c>
      <c r="HOO66" s="960">
        <f t="shared" ref="HOO66" si="2905">HOO60-HOO62</f>
        <v>0</v>
      </c>
      <c r="HOQ66" s="960">
        <f t="shared" ref="HOQ66" si="2906">HOQ60-HOQ62</f>
        <v>0</v>
      </c>
      <c r="HOS66" s="960">
        <f t="shared" ref="HOS66" si="2907">HOS60-HOS62</f>
        <v>0</v>
      </c>
      <c r="HOU66" s="960">
        <f t="shared" ref="HOU66" si="2908">HOU60-HOU62</f>
        <v>0</v>
      </c>
      <c r="HOW66" s="960">
        <f t="shared" ref="HOW66" si="2909">HOW60-HOW62</f>
        <v>0</v>
      </c>
      <c r="HOY66" s="960">
        <f t="shared" ref="HOY66" si="2910">HOY60-HOY62</f>
        <v>0</v>
      </c>
      <c r="HPA66" s="960">
        <f t="shared" ref="HPA66" si="2911">HPA60-HPA62</f>
        <v>0</v>
      </c>
      <c r="HPC66" s="960">
        <f t="shared" ref="HPC66" si="2912">HPC60-HPC62</f>
        <v>0</v>
      </c>
      <c r="HPE66" s="960">
        <f t="shared" ref="HPE66" si="2913">HPE60-HPE62</f>
        <v>0</v>
      </c>
      <c r="HPG66" s="960">
        <f t="shared" ref="HPG66" si="2914">HPG60-HPG62</f>
        <v>0</v>
      </c>
      <c r="HPI66" s="960">
        <f t="shared" ref="HPI66" si="2915">HPI60-HPI62</f>
        <v>0</v>
      </c>
      <c r="HPK66" s="960">
        <f t="shared" ref="HPK66" si="2916">HPK60-HPK62</f>
        <v>0</v>
      </c>
      <c r="HPM66" s="960">
        <f t="shared" ref="HPM66" si="2917">HPM60-HPM62</f>
        <v>0</v>
      </c>
      <c r="HPO66" s="960">
        <f t="shared" ref="HPO66" si="2918">HPO60-HPO62</f>
        <v>0</v>
      </c>
      <c r="HPQ66" s="960">
        <f t="shared" ref="HPQ66" si="2919">HPQ60-HPQ62</f>
        <v>0</v>
      </c>
      <c r="HPS66" s="960">
        <f t="shared" ref="HPS66" si="2920">HPS60-HPS62</f>
        <v>0</v>
      </c>
      <c r="HPU66" s="960">
        <f t="shared" ref="HPU66" si="2921">HPU60-HPU62</f>
        <v>0</v>
      </c>
      <c r="HPW66" s="960">
        <f t="shared" ref="HPW66" si="2922">HPW60-HPW62</f>
        <v>0</v>
      </c>
      <c r="HPY66" s="960">
        <f t="shared" ref="HPY66" si="2923">HPY60-HPY62</f>
        <v>0</v>
      </c>
      <c r="HQA66" s="960">
        <f t="shared" ref="HQA66" si="2924">HQA60-HQA62</f>
        <v>0</v>
      </c>
      <c r="HQC66" s="960">
        <f t="shared" ref="HQC66" si="2925">HQC60-HQC62</f>
        <v>0</v>
      </c>
      <c r="HQE66" s="960">
        <f t="shared" ref="HQE66" si="2926">HQE60-HQE62</f>
        <v>0</v>
      </c>
      <c r="HQG66" s="960">
        <f t="shared" ref="HQG66" si="2927">HQG60-HQG62</f>
        <v>0</v>
      </c>
      <c r="HQI66" s="960">
        <f t="shared" ref="HQI66" si="2928">HQI60-HQI62</f>
        <v>0</v>
      </c>
      <c r="HQK66" s="960">
        <f t="shared" ref="HQK66" si="2929">HQK60-HQK62</f>
        <v>0</v>
      </c>
      <c r="HQM66" s="960">
        <f t="shared" ref="HQM66" si="2930">HQM60-HQM62</f>
        <v>0</v>
      </c>
      <c r="HQO66" s="960">
        <f t="shared" ref="HQO66" si="2931">HQO60-HQO62</f>
        <v>0</v>
      </c>
      <c r="HQQ66" s="960">
        <f t="shared" ref="HQQ66" si="2932">HQQ60-HQQ62</f>
        <v>0</v>
      </c>
      <c r="HQS66" s="960">
        <f t="shared" ref="HQS66" si="2933">HQS60-HQS62</f>
        <v>0</v>
      </c>
      <c r="HQU66" s="960">
        <f t="shared" ref="HQU66" si="2934">HQU60-HQU62</f>
        <v>0</v>
      </c>
      <c r="HQW66" s="960">
        <f t="shared" ref="HQW66" si="2935">HQW60-HQW62</f>
        <v>0</v>
      </c>
      <c r="HQY66" s="960">
        <f t="shared" ref="HQY66" si="2936">HQY60-HQY62</f>
        <v>0</v>
      </c>
      <c r="HRA66" s="960">
        <f t="shared" ref="HRA66" si="2937">HRA60-HRA62</f>
        <v>0</v>
      </c>
      <c r="HRC66" s="960">
        <f t="shared" ref="HRC66" si="2938">HRC60-HRC62</f>
        <v>0</v>
      </c>
      <c r="HRE66" s="960">
        <f t="shared" ref="HRE66" si="2939">HRE60-HRE62</f>
        <v>0</v>
      </c>
      <c r="HRG66" s="960">
        <f t="shared" ref="HRG66" si="2940">HRG60-HRG62</f>
        <v>0</v>
      </c>
      <c r="HRI66" s="960">
        <f t="shared" ref="HRI66" si="2941">HRI60-HRI62</f>
        <v>0</v>
      </c>
      <c r="HRK66" s="960">
        <f t="shared" ref="HRK66" si="2942">HRK60-HRK62</f>
        <v>0</v>
      </c>
      <c r="HRM66" s="960">
        <f t="shared" ref="HRM66" si="2943">HRM60-HRM62</f>
        <v>0</v>
      </c>
      <c r="HRO66" s="960">
        <f t="shared" ref="HRO66" si="2944">HRO60-HRO62</f>
        <v>0</v>
      </c>
      <c r="HRQ66" s="960">
        <f t="shared" ref="HRQ66" si="2945">HRQ60-HRQ62</f>
        <v>0</v>
      </c>
      <c r="HRS66" s="960">
        <f t="shared" ref="HRS66" si="2946">HRS60-HRS62</f>
        <v>0</v>
      </c>
      <c r="HRU66" s="960">
        <f t="shared" ref="HRU66" si="2947">HRU60-HRU62</f>
        <v>0</v>
      </c>
      <c r="HRW66" s="960">
        <f t="shared" ref="HRW66" si="2948">HRW60-HRW62</f>
        <v>0</v>
      </c>
      <c r="HRY66" s="960">
        <f t="shared" ref="HRY66" si="2949">HRY60-HRY62</f>
        <v>0</v>
      </c>
      <c r="HSA66" s="960">
        <f t="shared" ref="HSA66" si="2950">HSA60-HSA62</f>
        <v>0</v>
      </c>
      <c r="HSC66" s="960">
        <f t="shared" ref="HSC66" si="2951">HSC60-HSC62</f>
        <v>0</v>
      </c>
      <c r="HSE66" s="960">
        <f t="shared" ref="HSE66" si="2952">HSE60-HSE62</f>
        <v>0</v>
      </c>
      <c r="HSG66" s="960">
        <f t="shared" ref="HSG66" si="2953">HSG60-HSG62</f>
        <v>0</v>
      </c>
      <c r="HSI66" s="960">
        <f t="shared" ref="HSI66" si="2954">HSI60-HSI62</f>
        <v>0</v>
      </c>
      <c r="HSK66" s="960">
        <f t="shared" ref="HSK66" si="2955">HSK60-HSK62</f>
        <v>0</v>
      </c>
      <c r="HSM66" s="960">
        <f t="shared" ref="HSM66" si="2956">HSM60-HSM62</f>
        <v>0</v>
      </c>
      <c r="HSO66" s="960">
        <f t="shared" ref="HSO66" si="2957">HSO60-HSO62</f>
        <v>0</v>
      </c>
      <c r="HSQ66" s="960">
        <f t="shared" ref="HSQ66" si="2958">HSQ60-HSQ62</f>
        <v>0</v>
      </c>
      <c r="HSS66" s="960">
        <f t="shared" ref="HSS66" si="2959">HSS60-HSS62</f>
        <v>0</v>
      </c>
      <c r="HSU66" s="960">
        <f t="shared" ref="HSU66" si="2960">HSU60-HSU62</f>
        <v>0</v>
      </c>
      <c r="HSW66" s="960">
        <f t="shared" ref="HSW66" si="2961">HSW60-HSW62</f>
        <v>0</v>
      </c>
      <c r="HSY66" s="960">
        <f t="shared" ref="HSY66" si="2962">HSY60-HSY62</f>
        <v>0</v>
      </c>
      <c r="HTA66" s="960">
        <f t="shared" ref="HTA66" si="2963">HTA60-HTA62</f>
        <v>0</v>
      </c>
      <c r="HTC66" s="960">
        <f t="shared" ref="HTC66" si="2964">HTC60-HTC62</f>
        <v>0</v>
      </c>
      <c r="HTE66" s="960">
        <f t="shared" ref="HTE66" si="2965">HTE60-HTE62</f>
        <v>0</v>
      </c>
      <c r="HTG66" s="960">
        <f t="shared" ref="HTG66" si="2966">HTG60-HTG62</f>
        <v>0</v>
      </c>
      <c r="HTI66" s="960">
        <f t="shared" ref="HTI66" si="2967">HTI60-HTI62</f>
        <v>0</v>
      </c>
      <c r="HTK66" s="960">
        <f t="shared" ref="HTK66" si="2968">HTK60-HTK62</f>
        <v>0</v>
      </c>
      <c r="HTM66" s="960">
        <f t="shared" ref="HTM66" si="2969">HTM60-HTM62</f>
        <v>0</v>
      </c>
      <c r="HTO66" s="960">
        <f t="shared" ref="HTO66" si="2970">HTO60-HTO62</f>
        <v>0</v>
      </c>
      <c r="HTQ66" s="960">
        <f t="shared" ref="HTQ66" si="2971">HTQ60-HTQ62</f>
        <v>0</v>
      </c>
      <c r="HTS66" s="960">
        <f t="shared" ref="HTS66" si="2972">HTS60-HTS62</f>
        <v>0</v>
      </c>
      <c r="HTU66" s="960">
        <f t="shared" ref="HTU66" si="2973">HTU60-HTU62</f>
        <v>0</v>
      </c>
      <c r="HTW66" s="960">
        <f t="shared" ref="HTW66" si="2974">HTW60-HTW62</f>
        <v>0</v>
      </c>
      <c r="HTY66" s="960">
        <f t="shared" ref="HTY66" si="2975">HTY60-HTY62</f>
        <v>0</v>
      </c>
      <c r="HUA66" s="960">
        <f t="shared" ref="HUA66" si="2976">HUA60-HUA62</f>
        <v>0</v>
      </c>
      <c r="HUC66" s="960">
        <f t="shared" ref="HUC66" si="2977">HUC60-HUC62</f>
        <v>0</v>
      </c>
      <c r="HUE66" s="960">
        <f t="shared" ref="HUE66" si="2978">HUE60-HUE62</f>
        <v>0</v>
      </c>
      <c r="HUG66" s="960">
        <f t="shared" ref="HUG66" si="2979">HUG60-HUG62</f>
        <v>0</v>
      </c>
      <c r="HUI66" s="960">
        <f t="shared" ref="HUI66" si="2980">HUI60-HUI62</f>
        <v>0</v>
      </c>
      <c r="HUK66" s="960">
        <f t="shared" ref="HUK66" si="2981">HUK60-HUK62</f>
        <v>0</v>
      </c>
      <c r="HUM66" s="960">
        <f t="shared" ref="HUM66" si="2982">HUM60-HUM62</f>
        <v>0</v>
      </c>
      <c r="HUO66" s="960">
        <f t="shared" ref="HUO66" si="2983">HUO60-HUO62</f>
        <v>0</v>
      </c>
      <c r="HUQ66" s="960">
        <f t="shared" ref="HUQ66" si="2984">HUQ60-HUQ62</f>
        <v>0</v>
      </c>
      <c r="HUS66" s="960">
        <f t="shared" ref="HUS66" si="2985">HUS60-HUS62</f>
        <v>0</v>
      </c>
      <c r="HUU66" s="960">
        <f t="shared" ref="HUU66" si="2986">HUU60-HUU62</f>
        <v>0</v>
      </c>
      <c r="HUW66" s="960">
        <f t="shared" ref="HUW66" si="2987">HUW60-HUW62</f>
        <v>0</v>
      </c>
      <c r="HUY66" s="960">
        <f t="shared" ref="HUY66" si="2988">HUY60-HUY62</f>
        <v>0</v>
      </c>
      <c r="HVA66" s="960">
        <f t="shared" ref="HVA66" si="2989">HVA60-HVA62</f>
        <v>0</v>
      </c>
      <c r="HVC66" s="960">
        <f t="shared" ref="HVC66" si="2990">HVC60-HVC62</f>
        <v>0</v>
      </c>
      <c r="HVE66" s="960">
        <f t="shared" ref="HVE66" si="2991">HVE60-HVE62</f>
        <v>0</v>
      </c>
      <c r="HVG66" s="960">
        <f t="shared" ref="HVG66" si="2992">HVG60-HVG62</f>
        <v>0</v>
      </c>
      <c r="HVI66" s="960">
        <f t="shared" ref="HVI66" si="2993">HVI60-HVI62</f>
        <v>0</v>
      </c>
      <c r="HVK66" s="960">
        <f t="shared" ref="HVK66" si="2994">HVK60-HVK62</f>
        <v>0</v>
      </c>
      <c r="HVM66" s="960">
        <f t="shared" ref="HVM66" si="2995">HVM60-HVM62</f>
        <v>0</v>
      </c>
      <c r="HVO66" s="960">
        <f t="shared" ref="HVO66" si="2996">HVO60-HVO62</f>
        <v>0</v>
      </c>
      <c r="HVQ66" s="960">
        <f t="shared" ref="HVQ66" si="2997">HVQ60-HVQ62</f>
        <v>0</v>
      </c>
      <c r="HVS66" s="960">
        <f t="shared" ref="HVS66" si="2998">HVS60-HVS62</f>
        <v>0</v>
      </c>
      <c r="HVU66" s="960">
        <f t="shared" ref="HVU66" si="2999">HVU60-HVU62</f>
        <v>0</v>
      </c>
      <c r="HVW66" s="960">
        <f t="shared" ref="HVW66" si="3000">HVW60-HVW62</f>
        <v>0</v>
      </c>
      <c r="HVY66" s="960">
        <f t="shared" ref="HVY66" si="3001">HVY60-HVY62</f>
        <v>0</v>
      </c>
      <c r="HWA66" s="960">
        <f t="shared" ref="HWA66" si="3002">HWA60-HWA62</f>
        <v>0</v>
      </c>
      <c r="HWC66" s="960">
        <f t="shared" ref="HWC66" si="3003">HWC60-HWC62</f>
        <v>0</v>
      </c>
      <c r="HWE66" s="960">
        <f t="shared" ref="HWE66" si="3004">HWE60-HWE62</f>
        <v>0</v>
      </c>
      <c r="HWG66" s="960">
        <f t="shared" ref="HWG66" si="3005">HWG60-HWG62</f>
        <v>0</v>
      </c>
      <c r="HWI66" s="960">
        <f t="shared" ref="HWI66" si="3006">HWI60-HWI62</f>
        <v>0</v>
      </c>
      <c r="HWK66" s="960">
        <f t="shared" ref="HWK66" si="3007">HWK60-HWK62</f>
        <v>0</v>
      </c>
      <c r="HWM66" s="960">
        <f t="shared" ref="HWM66" si="3008">HWM60-HWM62</f>
        <v>0</v>
      </c>
      <c r="HWO66" s="960">
        <f t="shared" ref="HWO66" si="3009">HWO60-HWO62</f>
        <v>0</v>
      </c>
      <c r="HWQ66" s="960">
        <f t="shared" ref="HWQ66" si="3010">HWQ60-HWQ62</f>
        <v>0</v>
      </c>
      <c r="HWS66" s="960">
        <f t="shared" ref="HWS66" si="3011">HWS60-HWS62</f>
        <v>0</v>
      </c>
      <c r="HWU66" s="960">
        <f t="shared" ref="HWU66" si="3012">HWU60-HWU62</f>
        <v>0</v>
      </c>
      <c r="HWW66" s="960">
        <f t="shared" ref="HWW66" si="3013">HWW60-HWW62</f>
        <v>0</v>
      </c>
      <c r="HWY66" s="960">
        <f t="shared" ref="HWY66" si="3014">HWY60-HWY62</f>
        <v>0</v>
      </c>
      <c r="HXA66" s="960">
        <f t="shared" ref="HXA66" si="3015">HXA60-HXA62</f>
        <v>0</v>
      </c>
      <c r="HXC66" s="960">
        <f t="shared" ref="HXC66" si="3016">HXC60-HXC62</f>
        <v>0</v>
      </c>
      <c r="HXE66" s="960">
        <f t="shared" ref="HXE66" si="3017">HXE60-HXE62</f>
        <v>0</v>
      </c>
      <c r="HXG66" s="960">
        <f t="shared" ref="HXG66" si="3018">HXG60-HXG62</f>
        <v>0</v>
      </c>
      <c r="HXI66" s="960">
        <f t="shared" ref="HXI66" si="3019">HXI60-HXI62</f>
        <v>0</v>
      </c>
      <c r="HXK66" s="960">
        <f t="shared" ref="HXK66" si="3020">HXK60-HXK62</f>
        <v>0</v>
      </c>
      <c r="HXM66" s="960">
        <f t="shared" ref="HXM66" si="3021">HXM60-HXM62</f>
        <v>0</v>
      </c>
      <c r="HXO66" s="960">
        <f t="shared" ref="HXO66" si="3022">HXO60-HXO62</f>
        <v>0</v>
      </c>
      <c r="HXQ66" s="960">
        <f t="shared" ref="HXQ66" si="3023">HXQ60-HXQ62</f>
        <v>0</v>
      </c>
      <c r="HXS66" s="960">
        <f t="shared" ref="HXS66" si="3024">HXS60-HXS62</f>
        <v>0</v>
      </c>
      <c r="HXU66" s="960">
        <f t="shared" ref="HXU66" si="3025">HXU60-HXU62</f>
        <v>0</v>
      </c>
      <c r="HXW66" s="960">
        <f t="shared" ref="HXW66" si="3026">HXW60-HXW62</f>
        <v>0</v>
      </c>
      <c r="HXY66" s="960">
        <f t="shared" ref="HXY66" si="3027">HXY60-HXY62</f>
        <v>0</v>
      </c>
      <c r="HYA66" s="960">
        <f t="shared" ref="HYA66" si="3028">HYA60-HYA62</f>
        <v>0</v>
      </c>
      <c r="HYC66" s="960">
        <f t="shared" ref="HYC66" si="3029">HYC60-HYC62</f>
        <v>0</v>
      </c>
      <c r="HYE66" s="960">
        <f t="shared" ref="HYE66" si="3030">HYE60-HYE62</f>
        <v>0</v>
      </c>
      <c r="HYG66" s="960">
        <f t="shared" ref="HYG66" si="3031">HYG60-HYG62</f>
        <v>0</v>
      </c>
      <c r="HYI66" s="960">
        <f t="shared" ref="HYI66" si="3032">HYI60-HYI62</f>
        <v>0</v>
      </c>
      <c r="HYK66" s="960">
        <f t="shared" ref="HYK66" si="3033">HYK60-HYK62</f>
        <v>0</v>
      </c>
      <c r="HYM66" s="960">
        <f t="shared" ref="HYM66" si="3034">HYM60-HYM62</f>
        <v>0</v>
      </c>
      <c r="HYO66" s="960">
        <f t="shared" ref="HYO66" si="3035">HYO60-HYO62</f>
        <v>0</v>
      </c>
      <c r="HYQ66" s="960">
        <f t="shared" ref="HYQ66" si="3036">HYQ60-HYQ62</f>
        <v>0</v>
      </c>
      <c r="HYS66" s="960">
        <f t="shared" ref="HYS66" si="3037">HYS60-HYS62</f>
        <v>0</v>
      </c>
      <c r="HYU66" s="960">
        <f t="shared" ref="HYU66" si="3038">HYU60-HYU62</f>
        <v>0</v>
      </c>
      <c r="HYW66" s="960">
        <f t="shared" ref="HYW66" si="3039">HYW60-HYW62</f>
        <v>0</v>
      </c>
      <c r="HYY66" s="960">
        <f t="shared" ref="HYY66" si="3040">HYY60-HYY62</f>
        <v>0</v>
      </c>
      <c r="HZA66" s="960">
        <f t="shared" ref="HZA66" si="3041">HZA60-HZA62</f>
        <v>0</v>
      </c>
      <c r="HZC66" s="960">
        <f t="shared" ref="HZC66" si="3042">HZC60-HZC62</f>
        <v>0</v>
      </c>
      <c r="HZE66" s="960">
        <f t="shared" ref="HZE66" si="3043">HZE60-HZE62</f>
        <v>0</v>
      </c>
      <c r="HZG66" s="960">
        <f t="shared" ref="HZG66" si="3044">HZG60-HZG62</f>
        <v>0</v>
      </c>
      <c r="HZI66" s="960">
        <f t="shared" ref="HZI66" si="3045">HZI60-HZI62</f>
        <v>0</v>
      </c>
      <c r="HZK66" s="960">
        <f t="shared" ref="HZK66" si="3046">HZK60-HZK62</f>
        <v>0</v>
      </c>
      <c r="HZM66" s="960">
        <f t="shared" ref="HZM66" si="3047">HZM60-HZM62</f>
        <v>0</v>
      </c>
      <c r="HZO66" s="960">
        <f t="shared" ref="HZO66" si="3048">HZO60-HZO62</f>
        <v>0</v>
      </c>
      <c r="HZQ66" s="960">
        <f t="shared" ref="HZQ66" si="3049">HZQ60-HZQ62</f>
        <v>0</v>
      </c>
      <c r="HZS66" s="960">
        <f t="shared" ref="HZS66" si="3050">HZS60-HZS62</f>
        <v>0</v>
      </c>
      <c r="HZU66" s="960">
        <f t="shared" ref="HZU66" si="3051">HZU60-HZU62</f>
        <v>0</v>
      </c>
      <c r="HZW66" s="960">
        <f t="shared" ref="HZW66" si="3052">HZW60-HZW62</f>
        <v>0</v>
      </c>
      <c r="HZY66" s="960">
        <f t="shared" ref="HZY66" si="3053">HZY60-HZY62</f>
        <v>0</v>
      </c>
      <c r="IAA66" s="960">
        <f t="shared" ref="IAA66" si="3054">IAA60-IAA62</f>
        <v>0</v>
      </c>
      <c r="IAC66" s="960">
        <f t="shared" ref="IAC66" si="3055">IAC60-IAC62</f>
        <v>0</v>
      </c>
      <c r="IAE66" s="960">
        <f t="shared" ref="IAE66" si="3056">IAE60-IAE62</f>
        <v>0</v>
      </c>
      <c r="IAG66" s="960">
        <f t="shared" ref="IAG66" si="3057">IAG60-IAG62</f>
        <v>0</v>
      </c>
      <c r="IAI66" s="960">
        <f t="shared" ref="IAI66" si="3058">IAI60-IAI62</f>
        <v>0</v>
      </c>
      <c r="IAK66" s="960">
        <f t="shared" ref="IAK66" si="3059">IAK60-IAK62</f>
        <v>0</v>
      </c>
      <c r="IAM66" s="960">
        <f t="shared" ref="IAM66" si="3060">IAM60-IAM62</f>
        <v>0</v>
      </c>
      <c r="IAO66" s="960">
        <f t="shared" ref="IAO66" si="3061">IAO60-IAO62</f>
        <v>0</v>
      </c>
      <c r="IAQ66" s="960">
        <f t="shared" ref="IAQ66" si="3062">IAQ60-IAQ62</f>
        <v>0</v>
      </c>
      <c r="IAS66" s="960">
        <f t="shared" ref="IAS66" si="3063">IAS60-IAS62</f>
        <v>0</v>
      </c>
      <c r="IAU66" s="960">
        <f t="shared" ref="IAU66" si="3064">IAU60-IAU62</f>
        <v>0</v>
      </c>
      <c r="IAW66" s="960">
        <f t="shared" ref="IAW66" si="3065">IAW60-IAW62</f>
        <v>0</v>
      </c>
      <c r="IAY66" s="960">
        <f t="shared" ref="IAY66" si="3066">IAY60-IAY62</f>
        <v>0</v>
      </c>
      <c r="IBA66" s="960">
        <f t="shared" ref="IBA66" si="3067">IBA60-IBA62</f>
        <v>0</v>
      </c>
      <c r="IBC66" s="960">
        <f t="shared" ref="IBC66" si="3068">IBC60-IBC62</f>
        <v>0</v>
      </c>
      <c r="IBE66" s="960">
        <f t="shared" ref="IBE66" si="3069">IBE60-IBE62</f>
        <v>0</v>
      </c>
      <c r="IBG66" s="960">
        <f t="shared" ref="IBG66" si="3070">IBG60-IBG62</f>
        <v>0</v>
      </c>
      <c r="IBI66" s="960">
        <f t="shared" ref="IBI66" si="3071">IBI60-IBI62</f>
        <v>0</v>
      </c>
      <c r="IBK66" s="960">
        <f t="shared" ref="IBK66" si="3072">IBK60-IBK62</f>
        <v>0</v>
      </c>
      <c r="IBM66" s="960">
        <f t="shared" ref="IBM66" si="3073">IBM60-IBM62</f>
        <v>0</v>
      </c>
      <c r="IBO66" s="960">
        <f t="shared" ref="IBO66" si="3074">IBO60-IBO62</f>
        <v>0</v>
      </c>
      <c r="IBQ66" s="960">
        <f t="shared" ref="IBQ66" si="3075">IBQ60-IBQ62</f>
        <v>0</v>
      </c>
      <c r="IBS66" s="960">
        <f t="shared" ref="IBS66" si="3076">IBS60-IBS62</f>
        <v>0</v>
      </c>
      <c r="IBU66" s="960">
        <f t="shared" ref="IBU66" si="3077">IBU60-IBU62</f>
        <v>0</v>
      </c>
      <c r="IBW66" s="960">
        <f t="shared" ref="IBW66" si="3078">IBW60-IBW62</f>
        <v>0</v>
      </c>
      <c r="IBY66" s="960">
        <f t="shared" ref="IBY66" si="3079">IBY60-IBY62</f>
        <v>0</v>
      </c>
      <c r="ICA66" s="960">
        <f t="shared" ref="ICA66" si="3080">ICA60-ICA62</f>
        <v>0</v>
      </c>
      <c r="ICC66" s="960">
        <f t="shared" ref="ICC66" si="3081">ICC60-ICC62</f>
        <v>0</v>
      </c>
      <c r="ICE66" s="960">
        <f t="shared" ref="ICE66" si="3082">ICE60-ICE62</f>
        <v>0</v>
      </c>
      <c r="ICG66" s="960">
        <f t="shared" ref="ICG66" si="3083">ICG60-ICG62</f>
        <v>0</v>
      </c>
      <c r="ICI66" s="960">
        <f t="shared" ref="ICI66" si="3084">ICI60-ICI62</f>
        <v>0</v>
      </c>
      <c r="ICK66" s="960">
        <f t="shared" ref="ICK66" si="3085">ICK60-ICK62</f>
        <v>0</v>
      </c>
      <c r="ICM66" s="960">
        <f t="shared" ref="ICM66" si="3086">ICM60-ICM62</f>
        <v>0</v>
      </c>
      <c r="ICO66" s="960">
        <f t="shared" ref="ICO66" si="3087">ICO60-ICO62</f>
        <v>0</v>
      </c>
      <c r="ICQ66" s="960">
        <f t="shared" ref="ICQ66" si="3088">ICQ60-ICQ62</f>
        <v>0</v>
      </c>
      <c r="ICS66" s="960">
        <f t="shared" ref="ICS66" si="3089">ICS60-ICS62</f>
        <v>0</v>
      </c>
      <c r="ICU66" s="960">
        <f t="shared" ref="ICU66" si="3090">ICU60-ICU62</f>
        <v>0</v>
      </c>
      <c r="ICW66" s="960">
        <f t="shared" ref="ICW66" si="3091">ICW60-ICW62</f>
        <v>0</v>
      </c>
      <c r="ICY66" s="960">
        <f t="shared" ref="ICY66" si="3092">ICY60-ICY62</f>
        <v>0</v>
      </c>
      <c r="IDA66" s="960">
        <f t="shared" ref="IDA66" si="3093">IDA60-IDA62</f>
        <v>0</v>
      </c>
      <c r="IDC66" s="960">
        <f t="shared" ref="IDC66" si="3094">IDC60-IDC62</f>
        <v>0</v>
      </c>
      <c r="IDE66" s="960">
        <f t="shared" ref="IDE66" si="3095">IDE60-IDE62</f>
        <v>0</v>
      </c>
      <c r="IDG66" s="960">
        <f t="shared" ref="IDG66" si="3096">IDG60-IDG62</f>
        <v>0</v>
      </c>
      <c r="IDI66" s="960">
        <f t="shared" ref="IDI66" si="3097">IDI60-IDI62</f>
        <v>0</v>
      </c>
      <c r="IDK66" s="960">
        <f t="shared" ref="IDK66" si="3098">IDK60-IDK62</f>
        <v>0</v>
      </c>
      <c r="IDM66" s="960">
        <f t="shared" ref="IDM66" si="3099">IDM60-IDM62</f>
        <v>0</v>
      </c>
      <c r="IDO66" s="960">
        <f t="shared" ref="IDO66" si="3100">IDO60-IDO62</f>
        <v>0</v>
      </c>
      <c r="IDQ66" s="960">
        <f t="shared" ref="IDQ66" si="3101">IDQ60-IDQ62</f>
        <v>0</v>
      </c>
      <c r="IDS66" s="960">
        <f t="shared" ref="IDS66" si="3102">IDS60-IDS62</f>
        <v>0</v>
      </c>
      <c r="IDU66" s="960">
        <f t="shared" ref="IDU66" si="3103">IDU60-IDU62</f>
        <v>0</v>
      </c>
      <c r="IDW66" s="960">
        <f t="shared" ref="IDW66" si="3104">IDW60-IDW62</f>
        <v>0</v>
      </c>
      <c r="IDY66" s="960">
        <f t="shared" ref="IDY66" si="3105">IDY60-IDY62</f>
        <v>0</v>
      </c>
      <c r="IEA66" s="960">
        <f t="shared" ref="IEA66" si="3106">IEA60-IEA62</f>
        <v>0</v>
      </c>
      <c r="IEC66" s="960">
        <f t="shared" ref="IEC66" si="3107">IEC60-IEC62</f>
        <v>0</v>
      </c>
      <c r="IEE66" s="960">
        <f t="shared" ref="IEE66" si="3108">IEE60-IEE62</f>
        <v>0</v>
      </c>
      <c r="IEG66" s="960">
        <f t="shared" ref="IEG66" si="3109">IEG60-IEG62</f>
        <v>0</v>
      </c>
      <c r="IEI66" s="960">
        <f t="shared" ref="IEI66" si="3110">IEI60-IEI62</f>
        <v>0</v>
      </c>
      <c r="IEK66" s="960">
        <f t="shared" ref="IEK66" si="3111">IEK60-IEK62</f>
        <v>0</v>
      </c>
      <c r="IEM66" s="960">
        <f t="shared" ref="IEM66" si="3112">IEM60-IEM62</f>
        <v>0</v>
      </c>
      <c r="IEO66" s="960">
        <f t="shared" ref="IEO66" si="3113">IEO60-IEO62</f>
        <v>0</v>
      </c>
      <c r="IEQ66" s="960">
        <f t="shared" ref="IEQ66" si="3114">IEQ60-IEQ62</f>
        <v>0</v>
      </c>
      <c r="IES66" s="960">
        <f t="shared" ref="IES66" si="3115">IES60-IES62</f>
        <v>0</v>
      </c>
      <c r="IEU66" s="960">
        <f t="shared" ref="IEU66" si="3116">IEU60-IEU62</f>
        <v>0</v>
      </c>
      <c r="IEW66" s="960">
        <f t="shared" ref="IEW66" si="3117">IEW60-IEW62</f>
        <v>0</v>
      </c>
      <c r="IEY66" s="960">
        <f t="shared" ref="IEY66" si="3118">IEY60-IEY62</f>
        <v>0</v>
      </c>
      <c r="IFA66" s="960">
        <f t="shared" ref="IFA66" si="3119">IFA60-IFA62</f>
        <v>0</v>
      </c>
      <c r="IFC66" s="960">
        <f t="shared" ref="IFC66" si="3120">IFC60-IFC62</f>
        <v>0</v>
      </c>
      <c r="IFE66" s="960">
        <f t="shared" ref="IFE66" si="3121">IFE60-IFE62</f>
        <v>0</v>
      </c>
      <c r="IFG66" s="960">
        <f t="shared" ref="IFG66" si="3122">IFG60-IFG62</f>
        <v>0</v>
      </c>
      <c r="IFI66" s="960">
        <f t="shared" ref="IFI66" si="3123">IFI60-IFI62</f>
        <v>0</v>
      </c>
      <c r="IFK66" s="960">
        <f t="shared" ref="IFK66" si="3124">IFK60-IFK62</f>
        <v>0</v>
      </c>
      <c r="IFM66" s="960">
        <f t="shared" ref="IFM66" si="3125">IFM60-IFM62</f>
        <v>0</v>
      </c>
      <c r="IFO66" s="960">
        <f t="shared" ref="IFO66" si="3126">IFO60-IFO62</f>
        <v>0</v>
      </c>
      <c r="IFQ66" s="960">
        <f t="shared" ref="IFQ66" si="3127">IFQ60-IFQ62</f>
        <v>0</v>
      </c>
      <c r="IFS66" s="960">
        <f t="shared" ref="IFS66" si="3128">IFS60-IFS62</f>
        <v>0</v>
      </c>
      <c r="IFU66" s="960">
        <f t="shared" ref="IFU66" si="3129">IFU60-IFU62</f>
        <v>0</v>
      </c>
      <c r="IFW66" s="960">
        <f t="shared" ref="IFW66" si="3130">IFW60-IFW62</f>
        <v>0</v>
      </c>
      <c r="IFY66" s="960">
        <f t="shared" ref="IFY66" si="3131">IFY60-IFY62</f>
        <v>0</v>
      </c>
      <c r="IGA66" s="960">
        <f t="shared" ref="IGA66" si="3132">IGA60-IGA62</f>
        <v>0</v>
      </c>
      <c r="IGC66" s="960">
        <f t="shared" ref="IGC66" si="3133">IGC60-IGC62</f>
        <v>0</v>
      </c>
      <c r="IGE66" s="960">
        <f t="shared" ref="IGE66" si="3134">IGE60-IGE62</f>
        <v>0</v>
      </c>
      <c r="IGG66" s="960">
        <f t="shared" ref="IGG66" si="3135">IGG60-IGG62</f>
        <v>0</v>
      </c>
      <c r="IGI66" s="960">
        <f t="shared" ref="IGI66" si="3136">IGI60-IGI62</f>
        <v>0</v>
      </c>
      <c r="IGK66" s="960">
        <f t="shared" ref="IGK66" si="3137">IGK60-IGK62</f>
        <v>0</v>
      </c>
      <c r="IGM66" s="960">
        <f t="shared" ref="IGM66" si="3138">IGM60-IGM62</f>
        <v>0</v>
      </c>
      <c r="IGO66" s="960">
        <f t="shared" ref="IGO66" si="3139">IGO60-IGO62</f>
        <v>0</v>
      </c>
      <c r="IGQ66" s="960">
        <f t="shared" ref="IGQ66" si="3140">IGQ60-IGQ62</f>
        <v>0</v>
      </c>
      <c r="IGS66" s="960">
        <f t="shared" ref="IGS66" si="3141">IGS60-IGS62</f>
        <v>0</v>
      </c>
      <c r="IGU66" s="960">
        <f t="shared" ref="IGU66" si="3142">IGU60-IGU62</f>
        <v>0</v>
      </c>
      <c r="IGW66" s="960">
        <f t="shared" ref="IGW66" si="3143">IGW60-IGW62</f>
        <v>0</v>
      </c>
      <c r="IGY66" s="960">
        <f t="shared" ref="IGY66" si="3144">IGY60-IGY62</f>
        <v>0</v>
      </c>
      <c r="IHA66" s="960">
        <f t="shared" ref="IHA66" si="3145">IHA60-IHA62</f>
        <v>0</v>
      </c>
      <c r="IHC66" s="960">
        <f t="shared" ref="IHC66" si="3146">IHC60-IHC62</f>
        <v>0</v>
      </c>
      <c r="IHE66" s="960">
        <f t="shared" ref="IHE66" si="3147">IHE60-IHE62</f>
        <v>0</v>
      </c>
      <c r="IHG66" s="960">
        <f t="shared" ref="IHG66" si="3148">IHG60-IHG62</f>
        <v>0</v>
      </c>
      <c r="IHI66" s="960">
        <f t="shared" ref="IHI66" si="3149">IHI60-IHI62</f>
        <v>0</v>
      </c>
      <c r="IHK66" s="960">
        <f t="shared" ref="IHK66" si="3150">IHK60-IHK62</f>
        <v>0</v>
      </c>
      <c r="IHM66" s="960">
        <f t="shared" ref="IHM66" si="3151">IHM60-IHM62</f>
        <v>0</v>
      </c>
      <c r="IHO66" s="960">
        <f t="shared" ref="IHO66" si="3152">IHO60-IHO62</f>
        <v>0</v>
      </c>
      <c r="IHQ66" s="960">
        <f t="shared" ref="IHQ66" si="3153">IHQ60-IHQ62</f>
        <v>0</v>
      </c>
      <c r="IHS66" s="960">
        <f t="shared" ref="IHS66" si="3154">IHS60-IHS62</f>
        <v>0</v>
      </c>
      <c r="IHU66" s="960">
        <f t="shared" ref="IHU66" si="3155">IHU60-IHU62</f>
        <v>0</v>
      </c>
      <c r="IHW66" s="960">
        <f t="shared" ref="IHW66" si="3156">IHW60-IHW62</f>
        <v>0</v>
      </c>
      <c r="IHY66" s="960">
        <f t="shared" ref="IHY66" si="3157">IHY60-IHY62</f>
        <v>0</v>
      </c>
      <c r="IIA66" s="960">
        <f t="shared" ref="IIA66" si="3158">IIA60-IIA62</f>
        <v>0</v>
      </c>
      <c r="IIC66" s="960">
        <f t="shared" ref="IIC66" si="3159">IIC60-IIC62</f>
        <v>0</v>
      </c>
      <c r="IIE66" s="960">
        <f t="shared" ref="IIE66" si="3160">IIE60-IIE62</f>
        <v>0</v>
      </c>
      <c r="IIG66" s="960">
        <f t="shared" ref="IIG66" si="3161">IIG60-IIG62</f>
        <v>0</v>
      </c>
      <c r="III66" s="960">
        <f t="shared" ref="III66" si="3162">III60-III62</f>
        <v>0</v>
      </c>
      <c r="IIK66" s="960">
        <f t="shared" ref="IIK66" si="3163">IIK60-IIK62</f>
        <v>0</v>
      </c>
      <c r="IIM66" s="960">
        <f t="shared" ref="IIM66" si="3164">IIM60-IIM62</f>
        <v>0</v>
      </c>
      <c r="IIO66" s="960">
        <f t="shared" ref="IIO66" si="3165">IIO60-IIO62</f>
        <v>0</v>
      </c>
      <c r="IIQ66" s="960">
        <f t="shared" ref="IIQ66" si="3166">IIQ60-IIQ62</f>
        <v>0</v>
      </c>
      <c r="IIS66" s="960">
        <f t="shared" ref="IIS66" si="3167">IIS60-IIS62</f>
        <v>0</v>
      </c>
      <c r="IIU66" s="960">
        <f t="shared" ref="IIU66" si="3168">IIU60-IIU62</f>
        <v>0</v>
      </c>
      <c r="IIW66" s="960">
        <f t="shared" ref="IIW66" si="3169">IIW60-IIW62</f>
        <v>0</v>
      </c>
      <c r="IIY66" s="960">
        <f t="shared" ref="IIY66" si="3170">IIY60-IIY62</f>
        <v>0</v>
      </c>
      <c r="IJA66" s="960">
        <f t="shared" ref="IJA66" si="3171">IJA60-IJA62</f>
        <v>0</v>
      </c>
      <c r="IJC66" s="960">
        <f t="shared" ref="IJC66" si="3172">IJC60-IJC62</f>
        <v>0</v>
      </c>
      <c r="IJE66" s="960">
        <f t="shared" ref="IJE66" si="3173">IJE60-IJE62</f>
        <v>0</v>
      </c>
      <c r="IJG66" s="960">
        <f t="shared" ref="IJG66" si="3174">IJG60-IJG62</f>
        <v>0</v>
      </c>
      <c r="IJI66" s="960">
        <f t="shared" ref="IJI66" si="3175">IJI60-IJI62</f>
        <v>0</v>
      </c>
      <c r="IJK66" s="960">
        <f t="shared" ref="IJK66" si="3176">IJK60-IJK62</f>
        <v>0</v>
      </c>
      <c r="IJM66" s="960">
        <f t="shared" ref="IJM66" si="3177">IJM60-IJM62</f>
        <v>0</v>
      </c>
      <c r="IJO66" s="960">
        <f t="shared" ref="IJO66" si="3178">IJO60-IJO62</f>
        <v>0</v>
      </c>
      <c r="IJQ66" s="960">
        <f t="shared" ref="IJQ66" si="3179">IJQ60-IJQ62</f>
        <v>0</v>
      </c>
      <c r="IJS66" s="960">
        <f t="shared" ref="IJS66" si="3180">IJS60-IJS62</f>
        <v>0</v>
      </c>
      <c r="IJU66" s="960">
        <f t="shared" ref="IJU66" si="3181">IJU60-IJU62</f>
        <v>0</v>
      </c>
      <c r="IJW66" s="960">
        <f t="shared" ref="IJW66" si="3182">IJW60-IJW62</f>
        <v>0</v>
      </c>
      <c r="IJY66" s="960">
        <f t="shared" ref="IJY66" si="3183">IJY60-IJY62</f>
        <v>0</v>
      </c>
      <c r="IKA66" s="960">
        <f t="shared" ref="IKA66" si="3184">IKA60-IKA62</f>
        <v>0</v>
      </c>
      <c r="IKC66" s="960">
        <f t="shared" ref="IKC66" si="3185">IKC60-IKC62</f>
        <v>0</v>
      </c>
      <c r="IKE66" s="960">
        <f t="shared" ref="IKE66" si="3186">IKE60-IKE62</f>
        <v>0</v>
      </c>
      <c r="IKG66" s="960">
        <f t="shared" ref="IKG66" si="3187">IKG60-IKG62</f>
        <v>0</v>
      </c>
      <c r="IKI66" s="960">
        <f t="shared" ref="IKI66" si="3188">IKI60-IKI62</f>
        <v>0</v>
      </c>
      <c r="IKK66" s="960">
        <f t="shared" ref="IKK66" si="3189">IKK60-IKK62</f>
        <v>0</v>
      </c>
      <c r="IKM66" s="960">
        <f t="shared" ref="IKM66" si="3190">IKM60-IKM62</f>
        <v>0</v>
      </c>
      <c r="IKO66" s="960">
        <f t="shared" ref="IKO66" si="3191">IKO60-IKO62</f>
        <v>0</v>
      </c>
      <c r="IKQ66" s="960">
        <f t="shared" ref="IKQ66" si="3192">IKQ60-IKQ62</f>
        <v>0</v>
      </c>
      <c r="IKS66" s="960">
        <f t="shared" ref="IKS66" si="3193">IKS60-IKS62</f>
        <v>0</v>
      </c>
      <c r="IKU66" s="960">
        <f t="shared" ref="IKU66" si="3194">IKU60-IKU62</f>
        <v>0</v>
      </c>
      <c r="IKW66" s="960">
        <f t="shared" ref="IKW66" si="3195">IKW60-IKW62</f>
        <v>0</v>
      </c>
      <c r="IKY66" s="960">
        <f t="shared" ref="IKY66" si="3196">IKY60-IKY62</f>
        <v>0</v>
      </c>
      <c r="ILA66" s="960">
        <f t="shared" ref="ILA66" si="3197">ILA60-ILA62</f>
        <v>0</v>
      </c>
      <c r="ILC66" s="960">
        <f t="shared" ref="ILC66" si="3198">ILC60-ILC62</f>
        <v>0</v>
      </c>
      <c r="ILE66" s="960">
        <f t="shared" ref="ILE66" si="3199">ILE60-ILE62</f>
        <v>0</v>
      </c>
      <c r="ILG66" s="960">
        <f t="shared" ref="ILG66" si="3200">ILG60-ILG62</f>
        <v>0</v>
      </c>
      <c r="ILI66" s="960">
        <f t="shared" ref="ILI66" si="3201">ILI60-ILI62</f>
        <v>0</v>
      </c>
      <c r="ILK66" s="960">
        <f t="shared" ref="ILK66" si="3202">ILK60-ILK62</f>
        <v>0</v>
      </c>
      <c r="ILM66" s="960">
        <f t="shared" ref="ILM66" si="3203">ILM60-ILM62</f>
        <v>0</v>
      </c>
      <c r="ILO66" s="960">
        <f t="shared" ref="ILO66" si="3204">ILO60-ILO62</f>
        <v>0</v>
      </c>
      <c r="ILQ66" s="960">
        <f t="shared" ref="ILQ66" si="3205">ILQ60-ILQ62</f>
        <v>0</v>
      </c>
      <c r="ILS66" s="960">
        <f t="shared" ref="ILS66" si="3206">ILS60-ILS62</f>
        <v>0</v>
      </c>
      <c r="ILU66" s="960">
        <f t="shared" ref="ILU66" si="3207">ILU60-ILU62</f>
        <v>0</v>
      </c>
      <c r="ILW66" s="960">
        <f t="shared" ref="ILW66" si="3208">ILW60-ILW62</f>
        <v>0</v>
      </c>
      <c r="ILY66" s="960">
        <f t="shared" ref="ILY66" si="3209">ILY60-ILY62</f>
        <v>0</v>
      </c>
      <c r="IMA66" s="960">
        <f t="shared" ref="IMA66" si="3210">IMA60-IMA62</f>
        <v>0</v>
      </c>
      <c r="IMC66" s="960">
        <f t="shared" ref="IMC66" si="3211">IMC60-IMC62</f>
        <v>0</v>
      </c>
      <c r="IME66" s="960">
        <f t="shared" ref="IME66" si="3212">IME60-IME62</f>
        <v>0</v>
      </c>
      <c r="IMG66" s="960">
        <f t="shared" ref="IMG66" si="3213">IMG60-IMG62</f>
        <v>0</v>
      </c>
      <c r="IMI66" s="960">
        <f t="shared" ref="IMI66" si="3214">IMI60-IMI62</f>
        <v>0</v>
      </c>
      <c r="IMK66" s="960">
        <f t="shared" ref="IMK66" si="3215">IMK60-IMK62</f>
        <v>0</v>
      </c>
      <c r="IMM66" s="960">
        <f t="shared" ref="IMM66" si="3216">IMM60-IMM62</f>
        <v>0</v>
      </c>
      <c r="IMO66" s="960">
        <f t="shared" ref="IMO66" si="3217">IMO60-IMO62</f>
        <v>0</v>
      </c>
      <c r="IMQ66" s="960">
        <f t="shared" ref="IMQ66" si="3218">IMQ60-IMQ62</f>
        <v>0</v>
      </c>
      <c r="IMS66" s="960">
        <f t="shared" ref="IMS66" si="3219">IMS60-IMS62</f>
        <v>0</v>
      </c>
      <c r="IMU66" s="960">
        <f t="shared" ref="IMU66" si="3220">IMU60-IMU62</f>
        <v>0</v>
      </c>
      <c r="IMW66" s="960">
        <f t="shared" ref="IMW66" si="3221">IMW60-IMW62</f>
        <v>0</v>
      </c>
      <c r="IMY66" s="960">
        <f t="shared" ref="IMY66" si="3222">IMY60-IMY62</f>
        <v>0</v>
      </c>
      <c r="INA66" s="960">
        <f t="shared" ref="INA66" si="3223">INA60-INA62</f>
        <v>0</v>
      </c>
      <c r="INC66" s="960">
        <f t="shared" ref="INC66" si="3224">INC60-INC62</f>
        <v>0</v>
      </c>
      <c r="INE66" s="960">
        <f t="shared" ref="INE66" si="3225">INE60-INE62</f>
        <v>0</v>
      </c>
      <c r="ING66" s="960">
        <f t="shared" ref="ING66" si="3226">ING60-ING62</f>
        <v>0</v>
      </c>
      <c r="INI66" s="960">
        <f t="shared" ref="INI66" si="3227">INI60-INI62</f>
        <v>0</v>
      </c>
      <c r="INK66" s="960">
        <f t="shared" ref="INK66" si="3228">INK60-INK62</f>
        <v>0</v>
      </c>
      <c r="INM66" s="960">
        <f t="shared" ref="INM66" si="3229">INM60-INM62</f>
        <v>0</v>
      </c>
      <c r="INO66" s="960">
        <f t="shared" ref="INO66" si="3230">INO60-INO62</f>
        <v>0</v>
      </c>
      <c r="INQ66" s="960">
        <f t="shared" ref="INQ66" si="3231">INQ60-INQ62</f>
        <v>0</v>
      </c>
      <c r="INS66" s="960">
        <f t="shared" ref="INS66" si="3232">INS60-INS62</f>
        <v>0</v>
      </c>
      <c r="INU66" s="960">
        <f t="shared" ref="INU66" si="3233">INU60-INU62</f>
        <v>0</v>
      </c>
      <c r="INW66" s="960">
        <f t="shared" ref="INW66" si="3234">INW60-INW62</f>
        <v>0</v>
      </c>
      <c r="INY66" s="960">
        <f t="shared" ref="INY66" si="3235">INY60-INY62</f>
        <v>0</v>
      </c>
      <c r="IOA66" s="960">
        <f t="shared" ref="IOA66" si="3236">IOA60-IOA62</f>
        <v>0</v>
      </c>
      <c r="IOC66" s="960">
        <f t="shared" ref="IOC66" si="3237">IOC60-IOC62</f>
        <v>0</v>
      </c>
      <c r="IOE66" s="960">
        <f t="shared" ref="IOE66" si="3238">IOE60-IOE62</f>
        <v>0</v>
      </c>
      <c r="IOG66" s="960">
        <f t="shared" ref="IOG66" si="3239">IOG60-IOG62</f>
        <v>0</v>
      </c>
      <c r="IOI66" s="960">
        <f t="shared" ref="IOI66" si="3240">IOI60-IOI62</f>
        <v>0</v>
      </c>
      <c r="IOK66" s="960">
        <f t="shared" ref="IOK66" si="3241">IOK60-IOK62</f>
        <v>0</v>
      </c>
      <c r="IOM66" s="960">
        <f t="shared" ref="IOM66" si="3242">IOM60-IOM62</f>
        <v>0</v>
      </c>
      <c r="IOO66" s="960">
        <f t="shared" ref="IOO66" si="3243">IOO60-IOO62</f>
        <v>0</v>
      </c>
      <c r="IOQ66" s="960">
        <f t="shared" ref="IOQ66" si="3244">IOQ60-IOQ62</f>
        <v>0</v>
      </c>
      <c r="IOS66" s="960">
        <f t="shared" ref="IOS66" si="3245">IOS60-IOS62</f>
        <v>0</v>
      </c>
      <c r="IOU66" s="960">
        <f t="shared" ref="IOU66" si="3246">IOU60-IOU62</f>
        <v>0</v>
      </c>
      <c r="IOW66" s="960">
        <f t="shared" ref="IOW66" si="3247">IOW60-IOW62</f>
        <v>0</v>
      </c>
      <c r="IOY66" s="960">
        <f t="shared" ref="IOY66" si="3248">IOY60-IOY62</f>
        <v>0</v>
      </c>
      <c r="IPA66" s="960">
        <f t="shared" ref="IPA66" si="3249">IPA60-IPA62</f>
        <v>0</v>
      </c>
      <c r="IPC66" s="960">
        <f t="shared" ref="IPC66" si="3250">IPC60-IPC62</f>
        <v>0</v>
      </c>
      <c r="IPE66" s="960">
        <f t="shared" ref="IPE66" si="3251">IPE60-IPE62</f>
        <v>0</v>
      </c>
      <c r="IPG66" s="960">
        <f t="shared" ref="IPG66" si="3252">IPG60-IPG62</f>
        <v>0</v>
      </c>
      <c r="IPI66" s="960">
        <f t="shared" ref="IPI66" si="3253">IPI60-IPI62</f>
        <v>0</v>
      </c>
      <c r="IPK66" s="960">
        <f t="shared" ref="IPK66" si="3254">IPK60-IPK62</f>
        <v>0</v>
      </c>
      <c r="IPM66" s="960">
        <f t="shared" ref="IPM66" si="3255">IPM60-IPM62</f>
        <v>0</v>
      </c>
      <c r="IPO66" s="960">
        <f t="shared" ref="IPO66" si="3256">IPO60-IPO62</f>
        <v>0</v>
      </c>
      <c r="IPQ66" s="960">
        <f t="shared" ref="IPQ66" si="3257">IPQ60-IPQ62</f>
        <v>0</v>
      </c>
      <c r="IPS66" s="960">
        <f t="shared" ref="IPS66" si="3258">IPS60-IPS62</f>
        <v>0</v>
      </c>
      <c r="IPU66" s="960">
        <f t="shared" ref="IPU66" si="3259">IPU60-IPU62</f>
        <v>0</v>
      </c>
      <c r="IPW66" s="960">
        <f t="shared" ref="IPW66" si="3260">IPW60-IPW62</f>
        <v>0</v>
      </c>
      <c r="IPY66" s="960">
        <f t="shared" ref="IPY66" si="3261">IPY60-IPY62</f>
        <v>0</v>
      </c>
      <c r="IQA66" s="960">
        <f t="shared" ref="IQA66" si="3262">IQA60-IQA62</f>
        <v>0</v>
      </c>
      <c r="IQC66" s="960">
        <f t="shared" ref="IQC66" si="3263">IQC60-IQC62</f>
        <v>0</v>
      </c>
      <c r="IQE66" s="960">
        <f t="shared" ref="IQE66" si="3264">IQE60-IQE62</f>
        <v>0</v>
      </c>
      <c r="IQG66" s="960">
        <f t="shared" ref="IQG66" si="3265">IQG60-IQG62</f>
        <v>0</v>
      </c>
      <c r="IQI66" s="960">
        <f t="shared" ref="IQI66" si="3266">IQI60-IQI62</f>
        <v>0</v>
      </c>
      <c r="IQK66" s="960">
        <f t="shared" ref="IQK66" si="3267">IQK60-IQK62</f>
        <v>0</v>
      </c>
      <c r="IQM66" s="960">
        <f t="shared" ref="IQM66" si="3268">IQM60-IQM62</f>
        <v>0</v>
      </c>
      <c r="IQO66" s="960">
        <f t="shared" ref="IQO66" si="3269">IQO60-IQO62</f>
        <v>0</v>
      </c>
      <c r="IQQ66" s="960">
        <f t="shared" ref="IQQ66" si="3270">IQQ60-IQQ62</f>
        <v>0</v>
      </c>
      <c r="IQS66" s="960">
        <f t="shared" ref="IQS66" si="3271">IQS60-IQS62</f>
        <v>0</v>
      </c>
      <c r="IQU66" s="960">
        <f t="shared" ref="IQU66" si="3272">IQU60-IQU62</f>
        <v>0</v>
      </c>
      <c r="IQW66" s="960">
        <f t="shared" ref="IQW66" si="3273">IQW60-IQW62</f>
        <v>0</v>
      </c>
      <c r="IQY66" s="960">
        <f t="shared" ref="IQY66" si="3274">IQY60-IQY62</f>
        <v>0</v>
      </c>
      <c r="IRA66" s="960">
        <f t="shared" ref="IRA66" si="3275">IRA60-IRA62</f>
        <v>0</v>
      </c>
      <c r="IRC66" s="960">
        <f t="shared" ref="IRC66" si="3276">IRC60-IRC62</f>
        <v>0</v>
      </c>
      <c r="IRE66" s="960">
        <f t="shared" ref="IRE66" si="3277">IRE60-IRE62</f>
        <v>0</v>
      </c>
      <c r="IRG66" s="960">
        <f t="shared" ref="IRG66" si="3278">IRG60-IRG62</f>
        <v>0</v>
      </c>
      <c r="IRI66" s="960">
        <f t="shared" ref="IRI66" si="3279">IRI60-IRI62</f>
        <v>0</v>
      </c>
      <c r="IRK66" s="960">
        <f t="shared" ref="IRK66" si="3280">IRK60-IRK62</f>
        <v>0</v>
      </c>
      <c r="IRM66" s="960">
        <f t="shared" ref="IRM66" si="3281">IRM60-IRM62</f>
        <v>0</v>
      </c>
      <c r="IRO66" s="960">
        <f t="shared" ref="IRO66" si="3282">IRO60-IRO62</f>
        <v>0</v>
      </c>
      <c r="IRQ66" s="960">
        <f t="shared" ref="IRQ66" si="3283">IRQ60-IRQ62</f>
        <v>0</v>
      </c>
      <c r="IRS66" s="960">
        <f t="shared" ref="IRS66" si="3284">IRS60-IRS62</f>
        <v>0</v>
      </c>
      <c r="IRU66" s="960">
        <f t="shared" ref="IRU66" si="3285">IRU60-IRU62</f>
        <v>0</v>
      </c>
      <c r="IRW66" s="960">
        <f t="shared" ref="IRW66" si="3286">IRW60-IRW62</f>
        <v>0</v>
      </c>
      <c r="IRY66" s="960">
        <f t="shared" ref="IRY66" si="3287">IRY60-IRY62</f>
        <v>0</v>
      </c>
      <c r="ISA66" s="960">
        <f t="shared" ref="ISA66" si="3288">ISA60-ISA62</f>
        <v>0</v>
      </c>
      <c r="ISC66" s="960">
        <f t="shared" ref="ISC66" si="3289">ISC60-ISC62</f>
        <v>0</v>
      </c>
      <c r="ISE66" s="960">
        <f t="shared" ref="ISE66" si="3290">ISE60-ISE62</f>
        <v>0</v>
      </c>
      <c r="ISG66" s="960">
        <f t="shared" ref="ISG66" si="3291">ISG60-ISG62</f>
        <v>0</v>
      </c>
      <c r="ISI66" s="960">
        <f t="shared" ref="ISI66" si="3292">ISI60-ISI62</f>
        <v>0</v>
      </c>
      <c r="ISK66" s="960">
        <f t="shared" ref="ISK66" si="3293">ISK60-ISK62</f>
        <v>0</v>
      </c>
      <c r="ISM66" s="960">
        <f t="shared" ref="ISM66" si="3294">ISM60-ISM62</f>
        <v>0</v>
      </c>
      <c r="ISO66" s="960">
        <f t="shared" ref="ISO66" si="3295">ISO60-ISO62</f>
        <v>0</v>
      </c>
      <c r="ISQ66" s="960">
        <f t="shared" ref="ISQ66" si="3296">ISQ60-ISQ62</f>
        <v>0</v>
      </c>
      <c r="ISS66" s="960">
        <f t="shared" ref="ISS66" si="3297">ISS60-ISS62</f>
        <v>0</v>
      </c>
      <c r="ISU66" s="960">
        <f t="shared" ref="ISU66" si="3298">ISU60-ISU62</f>
        <v>0</v>
      </c>
      <c r="ISW66" s="960">
        <f t="shared" ref="ISW66" si="3299">ISW60-ISW62</f>
        <v>0</v>
      </c>
      <c r="ISY66" s="960">
        <f t="shared" ref="ISY66" si="3300">ISY60-ISY62</f>
        <v>0</v>
      </c>
      <c r="ITA66" s="960">
        <f t="shared" ref="ITA66" si="3301">ITA60-ITA62</f>
        <v>0</v>
      </c>
      <c r="ITC66" s="960">
        <f t="shared" ref="ITC66" si="3302">ITC60-ITC62</f>
        <v>0</v>
      </c>
      <c r="ITE66" s="960">
        <f t="shared" ref="ITE66" si="3303">ITE60-ITE62</f>
        <v>0</v>
      </c>
      <c r="ITG66" s="960">
        <f t="shared" ref="ITG66" si="3304">ITG60-ITG62</f>
        <v>0</v>
      </c>
      <c r="ITI66" s="960">
        <f t="shared" ref="ITI66" si="3305">ITI60-ITI62</f>
        <v>0</v>
      </c>
      <c r="ITK66" s="960">
        <f t="shared" ref="ITK66" si="3306">ITK60-ITK62</f>
        <v>0</v>
      </c>
      <c r="ITM66" s="960">
        <f t="shared" ref="ITM66" si="3307">ITM60-ITM62</f>
        <v>0</v>
      </c>
      <c r="ITO66" s="960">
        <f t="shared" ref="ITO66" si="3308">ITO60-ITO62</f>
        <v>0</v>
      </c>
      <c r="ITQ66" s="960">
        <f t="shared" ref="ITQ66" si="3309">ITQ60-ITQ62</f>
        <v>0</v>
      </c>
      <c r="ITS66" s="960">
        <f t="shared" ref="ITS66" si="3310">ITS60-ITS62</f>
        <v>0</v>
      </c>
      <c r="ITU66" s="960">
        <f t="shared" ref="ITU66" si="3311">ITU60-ITU62</f>
        <v>0</v>
      </c>
      <c r="ITW66" s="960">
        <f t="shared" ref="ITW66" si="3312">ITW60-ITW62</f>
        <v>0</v>
      </c>
      <c r="ITY66" s="960">
        <f t="shared" ref="ITY66" si="3313">ITY60-ITY62</f>
        <v>0</v>
      </c>
      <c r="IUA66" s="960">
        <f t="shared" ref="IUA66" si="3314">IUA60-IUA62</f>
        <v>0</v>
      </c>
      <c r="IUC66" s="960">
        <f t="shared" ref="IUC66" si="3315">IUC60-IUC62</f>
        <v>0</v>
      </c>
      <c r="IUE66" s="960">
        <f t="shared" ref="IUE66" si="3316">IUE60-IUE62</f>
        <v>0</v>
      </c>
      <c r="IUG66" s="960">
        <f t="shared" ref="IUG66" si="3317">IUG60-IUG62</f>
        <v>0</v>
      </c>
      <c r="IUI66" s="960">
        <f t="shared" ref="IUI66" si="3318">IUI60-IUI62</f>
        <v>0</v>
      </c>
      <c r="IUK66" s="960">
        <f t="shared" ref="IUK66" si="3319">IUK60-IUK62</f>
        <v>0</v>
      </c>
      <c r="IUM66" s="960">
        <f t="shared" ref="IUM66" si="3320">IUM60-IUM62</f>
        <v>0</v>
      </c>
      <c r="IUO66" s="960">
        <f t="shared" ref="IUO66" si="3321">IUO60-IUO62</f>
        <v>0</v>
      </c>
      <c r="IUQ66" s="960">
        <f t="shared" ref="IUQ66" si="3322">IUQ60-IUQ62</f>
        <v>0</v>
      </c>
      <c r="IUS66" s="960">
        <f t="shared" ref="IUS66" si="3323">IUS60-IUS62</f>
        <v>0</v>
      </c>
      <c r="IUU66" s="960">
        <f t="shared" ref="IUU66" si="3324">IUU60-IUU62</f>
        <v>0</v>
      </c>
      <c r="IUW66" s="960">
        <f t="shared" ref="IUW66" si="3325">IUW60-IUW62</f>
        <v>0</v>
      </c>
      <c r="IUY66" s="960">
        <f t="shared" ref="IUY66" si="3326">IUY60-IUY62</f>
        <v>0</v>
      </c>
      <c r="IVA66" s="960">
        <f t="shared" ref="IVA66" si="3327">IVA60-IVA62</f>
        <v>0</v>
      </c>
      <c r="IVC66" s="960">
        <f t="shared" ref="IVC66" si="3328">IVC60-IVC62</f>
        <v>0</v>
      </c>
      <c r="IVE66" s="960">
        <f t="shared" ref="IVE66" si="3329">IVE60-IVE62</f>
        <v>0</v>
      </c>
      <c r="IVG66" s="960">
        <f t="shared" ref="IVG66" si="3330">IVG60-IVG62</f>
        <v>0</v>
      </c>
      <c r="IVI66" s="960">
        <f t="shared" ref="IVI66" si="3331">IVI60-IVI62</f>
        <v>0</v>
      </c>
      <c r="IVK66" s="960">
        <f t="shared" ref="IVK66" si="3332">IVK60-IVK62</f>
        <v>0</v>
      </c>
      <c r="IVM66" s="960">
        <f t="shared" ref="IVM66" si="3333">IVM60-IVM62</f>
        <v>0</v>
      </c>
      <c r="IVO66" s="960">
        <f t="shared" ref="IVO66" si="3334">IVO60-IVO62</f>
        <v>0</v>
      </c>
      <c r="IVQ66" s="960">
        <f t="shared" ref="IVQ66" si="3335">IVQ60-IVQ62</f>
        <v>0</v>
      </c>
      <c r="IVS66" s="960">
        <f t="shared" ref="IVS66" si="3336">IVS60-IVS62</f>
        <v>0</v>
      </c>
      <c r="IVU66" s="960">
        <f t="shared" ref="IVU66" si="3337">IVU60-IVU62</f>
        <v>0</v>
      </c>
      <c r="IVW66" s="960">
        <f t="shared" ref="IVW66" si="3338">IVW60-IVW62</f>
        <v>0</v>
      </c>
      <c r="IVY66" s="960">
        <f t="shared" ref="IVY66" si="3339">IVY60-IVY62</f>
        <v>0</v>
      </c>
      <c r="IWA66" s="960">
        <f t="shared" ref="IWA66" si="3340">IWA60-IWA62</f>
        <v>0</v>
      </c>
      <c r="IWC66" s="960">
        <f t="shared" ref="IWC66" si="3341">IWC60-IWC62</f>
        <v>0</v>
      </c>
      <c r="IWE66" s="960">
        <f t="shared" ref="IWE66" si="3342">IWE60-IWE62</f>
        <v>0</v>
      </c>
      <c r="IWG66" s="960">
        <f t="shared" ref="IWG66" si="3343">IWG60-IWG62</f>
        <v>0</v>
      </c>
      <c r="IWI66" s="960">
        <f t="shared" ref="IWI66" si="3344">IWI60-IWI62</f>
        <v>0</v>
      </c>
      <c r="IWK66" s="960">
        <f t="shared" ref="IWK66" si="3345">IWK60-IWK62</f>
        <v>0</v>
      </c>
      <c r="IWM66" s="960">
        <f t="shared" ref="IWM66" si="3346">IWM60-IWM62</f>
        <v>0</v>
      </c>
      <c r="IWO66" s="960">
        <f t="shared" ref="IWO66" si="3347">IWO60-IWO62</f>
        <v>0</v>
      </c>
      <c r="IWQ66" s="960">
        <f t="shared" ref="IWQ66" si="3348">IWQ60-IWQ62</f>
        <v>0</v>
      </c>
      <c r="IWS66" s="960">
        <f t="shared" ref="IWS66" si="3349">IWS60-IWS62</f>
        <v>0</v>
      </c>
      <c r="IWU66" s="960">
        <f t="shared" ref="IWU66" si="3350">IWU60-IWU62</f>
        <v>0</v>
      </c>
      <c r="IWW66" s="960">
        <f t="shared" ref="IWW66" si="3351">IWW60-IWW62</f>
        <v>0</v>
      </c>
      <c r="IWY66" s="960">
        <f t="shared" ref="IWY66" si="3352">IWY60-IWY62</f>
        <v>0</v>
      </c>
      <c r="IXA66" s="960">
        <f t="shared" ref="IXA66" si="3353">IXA60-IXA62</f>
        <v>0</v>
      </c>
      <c r="IXC66" s="960">
        <f t="shared" ref="IXC66" si="3354">IXC60-IXC62</f>
        <v>0</v>
      </c>
      <c r="IXE66" s="960">
        <f t="shared" ref="IXE66" si="3355">IXE60-IXE62</f>
        <v>0</v>
      </c>
      <c r="IXG66" s="960">
        <f t="shared" ref="IXG66" si="3356">IXG60-IXG62</f>
        <v>0</v>
      </c>
      <c r="IXI66" s="960">
        <f t="shared" ref="IXI66" si="3357">IXI60-IXI62</f>
        <v>0</v>
      </c>
      <c r="IXK66" s="960">
        <f t="shared" ref="IXK66" si="3358">IXK60-IXK62</f>
        <v>0</v>
      </c>
      <c r="IXM66" s="960">
        <f t="shared" ref="IXM66" si="3359">IXM60-IXM62</f>
        <v>0</v>
      </c>
      <c r="IXO66" s="960">
        <f t="shared" ref="IXO66" si="3360">IXO60-IXO62</f>
        <v>0</v>
      </c>
      <c r="IXQ66" s="960">
        <f t="shared" ref="IXQ66" si="3361">IXQ60-IXQ62</f>
        <v>0</v>
      </c>
      <c r="IXS66" s="960">
        <f t="shared" ref="IXS66" si="3362">IXS60-IXS62</f>
        <v>0</v>
      </c>
      <c r="IXU66" s="960">
        <f t="shared" ref="IXU66" si="3363">IXU60-IXU62</f>
        <v>0</v>
      </c>
      <c r="IXW66" s="960">
        <f t="shared" ref="IXW66" si="3364">IXW60-IXW62</f>
        <v>0</v>
      </c>
      <c r="IXY66" s="960">
        <f t="shared" ref="IXY66" si="3365">IXY60-IXY62</f>
        <v>0</v>
      </c>
      <c r="IYA66" s="960">
        <f t="shared" ref="IYA66" si="3366">IYA60-IYA62</f>
        <v>0</v>
      </c>
      <c r="IYC66" s="960">
        <f t="shared" ref="IYC66" si="3367">IYC60-IYC62</f>
        <v>0</v>
      </c>
      <c r="IYE66" s="960">
        <f t="shared" ref="IYE66" si="3368">IYE60-IYE62</f>
        <v>0</v>
      </c>
      <c r="IYG66" s="960">
        <f t="shared" ref="IYG66" si="3369">IYG60-IYG62</f>
        <v>0</v>
      </c>
      <c r="IYI66" s="960">
        <f t="shared" ref="IYI66" si="3370">IYI60-IYI62</f>
        <v>0</v>
      </c>
      <c r="IYK66" s="960">
        <f t="shared" ref="IYK66" si="3371">IYK60-IYK62</f>
        <v>0</v>
      </c>
      <c r="IYM66" s="960">
        <f t="shared" ref="IYM66" si="3372">IYM60-IYM62</f>
        <v>0</v>
      </c>
      <c r="IYO66" s="960">
        <f t="shared" ref="IYO66" si="3373">IYO60-IYO62</f>
        <v>0</v>
      </c>
      <c r="IYQ66" s="960">
        <f t="shared" ref="IYQ66" si="3374">IYQ60-IYQ62</f>
        <v>0</v>
      </c>
      <c r="IYS66" s="960">
        <f t="shared" ref="IYS66" si="3375">IYS60-IYS62</f>
        <v>0</v>
      </c>
      <c r="IYU66" s="960">
        <f t="shared" ref="IYU66" si="3376">IYU60-IYU62</f>
        <v>0</v>
      </c>
      <c r="IYW66" s="960">
        <f t="shared" ref="IYW66" si="3377">IYW60-IYW62</f>
        <v>0</v>
      </c>
      <c r="IYY66" s="960">
        <f t="shared" ref="IYY66" si="3378">IYY60-IYY62</f>
        <v>0</v>
      </c>
      <c r="IZA66" s="960">
        <f t="shared" ref="IZA66" si="3379">IZA60-IZA62</f>
        <v>0</v>
      </c>
      <c r="IZC66" s="960">
        <f t="shared" ref="IZC66" si="3380">IZC60-IZC62</f>
        <v>0</v>
      </c>
      <c r="IZE66" s="960">
        <f t="shared" ref="IZE66" si="3381">IZE60-IZE62</f>
        <v>0</v>
      </c>
      <c r="IZG66" s="960">
        <f t="shared" ref="IZG66" si="3382">IZG60-IZG62</f>
        <v>0</v>
      </c>
      <c r="IZI66" s="960">
        <f t="shared" ref="IZI66" si="3383">IZI60-IZI62</f>
        <v>0</v>
      </c>
      <c r="IZK66" s="960">
        <f t="shared" ref="IZK66" si="3384">IZK60-IZK62</f>
        <v>0</v>
      </c>
      <c r="IZM66" s="960">
        <f t="shared" ref="IZM66" si="3385">IZM60-IZM62</f>
        <v>0</v>
      </c>
      <c r="IZO66" s="960">
        <f t="shared" ref="IZO66" si="3386">IZO60-IZO62</f>
        <v>0</v>
      </c>
      <c r="IZQ66" s="960">
        <f t="shared" ref="IZQ66" si="3387">IZQ60-IZQ62</f>
        <v>0</v>
      </c>
      <c r="IZS66" s="960">
        <f t="shared" ref="IZS66" si="3388">IZS60-IZS62</f>
        <v>0</v>
      </c>
      <c r="IZU66" s="960">
        <f t="shared" ref="IZU66" si="3389">IZU60-IZU62</f>
        <v>0</v>
      </c>
      <c r="IZW66" s="960">
        <f t="shared" ref="IZW66" si="3390">IZW60-IZW62</f>
        <v>0</v>
      </c>
      <c r="IZY66" s="960">
        <f t="shared" ref="IZY66" si="3391">IZY60-IZY62</f>
        <v>0</v>
      </c>
      <c r="JAA66" s="960">
        <f t="shared" ref="JAA66" si="3392">JAA60-JAA62</f>
        <v>0</v>
      </c>
      <c r="JAC66" s="960">
        <f t="shared" ref="JAC66" si="3393">JAC60-JAC62</f>
        <v>0</v>
      </c>
      <c r="JAE66" s="960">
        <f t="shared" ref="JAE66" si="3394">JAE60-JAE62</f>
        <v>0</v>
      </c>
      <c r="JAG66" s="960">
        <f t="shared" ref="JAG66" si="3395">JAG60-JAG62</f>
        <v>0</v>
      </c>
      <c r="JAI66" s="960">
        <f t="shared" ref="JAI66" si="3396">JAI60-JAI62</f>
        <v>0</v>
      </c>
      <c r="JAK66" s="960">
        <f t="shared" ref="JAK66" si="3397">JAK60-JAK62</f>
        <v>0</v>
      </c>
      <c r="JAM66" s="960">
        <f t="shared" ref="JAM66" si="3398">JAM60-JAM62</f>
        <v>0</v>
      </c>
      <c r="JAO66" s="960">
        <f t="shared" ref="JAO66" si="3399">JAO60-JAO62</f>
        <v>0</v>
      </c>
      <c r="JAQ66" s="960">
        <f t="shared" ref="JAQ66" si="3400">JAQ60-JAQ62</f>
        <v>0</v>
      </c>
      <c r="JAS66" s="960">
        <f t="shared" ref="JAS66" si="3401">JAS60-JAS62</f>
        <v>0</v>
      </c>
      <c r="JAU66" s="960">
        <f t="shared" ref="JAU66" si="3402">JAU60-JAU62</f>
        <v>0</v>
      </c>
      <c r="JAW66" s="960">
        <f t="shared" ref="JAW66" si="3403">JAW60-JAW62</f>
        <v>0</v>
      </c>
      <c r="JAY66" s="960">
        <f t="shared" ref="JAY66" si="3404">JAY60-JAY62</f>
        <v>0</v>
      </c>
      <c r="JBA66" s="960">
        <f t="shared" ref="JBA66" si="3405">JBA60-JBA62</f>
        <v>0</v>
      </c>
      <c r="JBC66" s="960">
        <f t="shared" ref="JBC66" si="3406">JBC60-JBC62</f>
        <v>0</v>
      </c>
      <c r="JBE66" s="960">
        <f t="shared" ref="JBE66" si="3407">JBE60-JBE62</f>
        <v>0</v>
      </c>
      <c r="JBG66" s="960">
        <f t="shared" ref="JBG66" si="3408">JBG60-JBG62</f>
        <v>0</v>
      </c>
      <c r="JBI66" s="960">
        <f t="shared" ref="JBI66" si="3409">JBI60-JBI62</f>
        <v>0</v>
      </c>
      <c r="JBK66" s="960">
        <f t="shared" ref="JBK66" si="3410">JBK60-JBK62</f>
        <v>0</v>
      </c>
      <c r="JBM66" s="960">
        <f t="shared" ref="JBM66" si="3411">JBM60-JBM62</f>
        <v>0</v>
      </c>
      <c r="JBO66" s="960">
        <f t="shared" ref="JBO66" si="3412">JBO60-JBO62</f>
        <v>0</v>
      </c>
      <c r="JBQ66" s="960">
        <f t="shared" ref="JBQ66" si="3413">JBQ60-JBQ62</f>
        <v>0</v>
      </c>
      <c r="JBS66" s="960">
        <f t="shared" ref="JBS66" si="3414">JBS60-JBS62</f>
        <v>0</v>
      </c>
      <c r="JBU66" s="960">
        <f t="shared" ref="JBU66" si="3415">JBU60-JBU62</f>
        <v>0</v>
      </c>
      <c r="JBW66" s="960">
        <f t="shared" ref="JBW66" si="3416">JBW60-JBW62</f>
        <v>0</v>
      </c>
      <c r="JBY66" s="960">
        <f t="shared" ref="JBY66" si="3417">JBY60-JBY62</f>
        <v>0</v>
      </c>
      <c r="JCA66" s="960">
        <f t="shared" ref="JCA66" si="3418">JCA60-JCA62</f>
        <v>0</v>
      </c>
      <c r="JCC66" s="960">
        <f t="shared" ref="JCC66" si="3419">JCC60-JCC62</f>
        <v>0</v>
      </c>
      <c r="JCE66" s="960">
        <f t="shared" ref="JCE66" si="3420">JCE60-JCE62</f>
        <v>0</v>
      </c>
      <c r="JCG66" s="960">
        <f t="shared" ref="JCG66" si="3421">JCG60-JCG62</f>
        <v>0</v>
      </c>
      <c r="JCI66" s="960">
        <f t="shared" ref="JCI66" si="3422">JCI60-JCI62</f>
        <v>0</v>
      </c>
      <c r="JCK66" s="960">
        <f t="shared" ref="JCK66" si="3423">JCK60-JCK62</f>
        <v>0</v>
      </c>
      <c r="JCM66" s="960">
        <f t="shared" ref="JCM66" si="3424">JCM60-JCM62</f>
        <v>0</v>
      </c>
      <c r="JCO66" s="960">
        <f t="shared" ref="JCO66" si="3425">JCO60-JCO62</f>
        <v>0</v>
      </c>
      <c r="JCQ66" s="960">
        <f t="shared" ref="JCQ66" si="3426">JCQ60-JCQ62</f>
        <v>0</v>
      </c>
      <c r="JCS66" s="960">
        <f t="shared" ref="JCS66" si="3427">JCS60-JCS62</f>
        <v>0</v>
      </c>
      <c r="JCU66" s="960">
        <f t="shared" ref="JCU66" si="3428">JCU60-JCU62</f>
        <v>0</v>
      </c>
      <c r="JCW66" s="960">
        <f t="shared" ref="JCW66" si="3429">JCW60-JCW62</f>
        <v>0</v>
      </c>
      <c r="JCY66" s="960">
        <f t="shared" ref="JCY66" si="3430">JCY60-JCY62</f>
        <v>0</v>
      </c>
      <c r="JDA66" s="960">
        <f t="shared" ref="JDA66" si="3431">JDA60-JDA62</f>
        <v>0</v>
      </c>
      <c r="JDC66" s="960">
        <f t="shared" ref="JDC66" si="3432">JDC60-JDC62</f>
        <v>0</v>
      </c>
      <c r="JDE66" s="960">
        <f t="shared" ref="JDE66" si="3433">JDE60-JDE62</f>
        <v>0</v>
      </c>
      <c r="JDG66" s="960">
        <f t="shared" ref="JDG66" si="3434">JDG60-JDG62</f>
        <v>0</v>
      </c>
      <c r="JDI66" s="960">
        <f t="shared" ref="JDI66" si="3435">JDI60-JDI62</f>
        <v>0</v>
      </c>
      <c r="JDK66" s="960">
        <f t="shared" ref="JDK66" si="3436">JDK60-JDK62</f>
        <v>0</v>
      </c>
      <c r="JDM66" s="960">
        <f t="shared" ref="JDM66" si="3437">JDM60-JDM62</f>
        <v>0</v>
      </c>
      <c r="JDO66" s="960">
        <f t="shared" ref="JDO66" si="3438">JDO60-JDO62</f>
        <v>0</v>
      </c>
      <c r="JDQ66" s="960">
        <f t="shared" ref="JDQ66" si="3439">JDQ60-JDQ62</f>
        <v>0</v>
      </c>
      <c r="JDS66" s="960">
        <f t="shared" ref="JDS66" si="3440">JDS60-JDS62</f>
        <v>0</v>
      </c>
      <c r="JDU66" s="960">
        <f t="shared" ref="JDU66" si="3441">JDU60-JDU62</f>
        <v>0</v>
      </c>
      <c r="JDW66" s="960">
        <f t="shared" ref="JDW66" si="3442">JDW60-JDW62</f>
        <v>0</v>
      </c>
      <c r="JDY66" s="960">
        <f t="shared" ref="JDY66" si="3443">JDY60-JDY62</f>
        <v>0</v>
      </c>
      <c r="JEA66" s="960">
        <f t="shared" ref="JEA66" si="3444">JEA60-JEA62</f>
        <v>0</v>
      </c>
      <c r="JEC66" s="960">
        <f t="shared" ref="JEC66" si="3445">JEC60-JEC62</f>
        <v>0</v>
      </c>
      <c r="JEE66" s="960">
        <f t="shared" ref="JEE66" si="3446">JEE60-JEE62</f>
        <v>0</v>
      </c>
      <c r="JEG66" s="960">
        <f t="shared" ref="JEG66" si="3447">JEG60-JEG62</f>
        <v>0</v>
      </c>
      <c r="JEI66" s="960">
        <f t="shared" ref="JEI66" si="3448">JEI60-JEI62</f>
        <v>0</v>
      </c>
      <c r="JEK66" s="960">
        <f t="shared" ref="JEK66" si="3449">JEK60-JEK62</f>
        <v>0</v>
      </c>
      <c r="JEM66" s="960">
        <f t="shared" ref="JEM66" si="3450">JEM60-JEM62</f>
        <v>0</v>
      </c>
      <c r="JEO66" s="960">
        <f t="shared" ref="JEO66" si="3451">JEO60-JEO62</f>
        <v>0</v>
      </c>
      <c r="JEQ66" s="960">
        <f t="shared" ref="JEQ66" si="3452">JEQ60-JEQ62</f>
        <v>0</v>
      </c>
      <c r="JES66" s="960">
        <f t="shared" ref="JES66" si="3453">JES60-JES62</f>
        <v>0</v>
      </c>
      <c r="JEU66" s="960">
        <f t="shared" ref="JEU66" si="3454">JEU60-JEU62</f>
        <v>0</v>
      </c>
      <c r="JEW66" s="960">
        <f t="shared" ref="JEW66" si="3455">JEW60-JEW62</f>
        <v>0</v>
      </c>
      <c r="JEY66" s="960">
        <f t="shared" ref="JEY66" si="3456">JEY60-JEY62</f>
        <v>0</v>
      </c>
      <c r="JFA66" s="960">
        <f t="shared" ref="JFA66" si="3457">JFA60-JFA62</f>
        <v>0</v>
      </c>
      <c r="JFC66" s="960">
        <f t="shared" ref="JFC66" si="3458">JFC60-JFC62</f>
        <v>0</v>
      </c>
      <c r="JFE66" s="960">
        <f t="shared" ref="JFE66" si="3459">JFE60-JFE62</f>
        <v>0</v>
      </c>
      <c r="JFG66" s="960">
        <f t="shared" ref="JFG66" si="3460">JFG60-JFG62</f>
        <v>0</v>
      </c>
      <c r="JFI66" s="960">
        <f t="shared" ref="JFI66" si="3461">JFI60-JFI62</f>
        <v>0</v>
      </c>
      <c r="JFK66" s="960">
        <f t="shared" ref="JFK66" si="3462">JFK60-JFK62</f>
        <v>0</v>
      </c>
      <c r="JFM66" s="960">
        <f t="shared" ref="JFM66" si="3463">JFM60-JFM62</f>
        <v>0</v>
      </c>
      <c r="JFO66" s="960">
        <f t="shared" ref="JFO66" si="3464">JFO60-JFO62</f>
        <v>0</v>
      </c>
      <c r="JFQ66" s="960">
        <f t="shared" ref="JFQ66" si="3465">JFQ60-JFQ62</f>
        <v>0</v>
      </c>
      <c r="JFS66" s="960">
        <f t="shared" ref="JFS66" si="3466">JFS60-JFS62</f>
        <v>0</v>
      </c>
      <c r="JFU66" s="960">
        <f t="shared" ref="JFU66" si="3467">JFU60-JFU62</f>
        <v>0</v>
      </c>
      <c r="JFW66" s="960">
        <f t="shared" ref="JFW66" si="3468">JFW60-JFW62</f>
        <v>0</v>
      </c>
      <c r="JFY66" s="960">
        <f t="shared" ref="JFY66" si="3469">JFY60-JFY62</f>
        <v>0</v>
      </c>
      <c r="JGA66" s="960">
        <f t="shared" ref="JGA66" si="3470">JGA60-JGA62</f>
        <v>0</v>
      </c>
      <c r="JGC66" s="960">
        <f t="shared" ref="JGC66" si="3471">JGC60-JGC62</f>
        <v>0</v>
      </c>
      <c r="JGE66" s="960">
        <f t="shared" ref="JGE66" si="3472">JGE60-JGE62</f>
        <v>0</v>
      </c>
      <c r="JGG66" s="960">
        <f t="shared" ref="JGG66" si="3473">JGG60-JGG62</f>
        <v>0</v>
      </c>
      <c r="JGI66" s="960">
        <f t="shared" ref="JGI66" si="3474">JGI60-JGI62</f>
        <v>0</v>
      </c>
      <c r="JGK66" s="960">
        <f t="shared" ref="JGK66" si="3475">JGK60-JGK62</f>
        <v>0</v>
      </c>
      <c r="JGM66" s="960">
        <f t="shared" ref="JGM66" si="3476">JGM60-JGM62</f>
        <v>0</v>
      </c>
      <c r="JGO66" s="960">
        <f t="shared" ref="JGO66" si="3477">JGO60-JGO62</f>
        <v>0</v>
      </c>
      <c r="JGQ66" s="960">
        <f t="shared" ref="JGQ66" si="3478">JGQ60-JGQ62</f>
        <v>0</v>
      </c>
      <c r="JGS66" s="960">
        <f t="shared" ref="JGS66" si="3479">JGS60-JGS62</f>
        <v>0</v>
      </c>
      <c r="JGU66" s="960">
        <f t="shared" ref="JGU66" si="3480">JGU60-JGU62</f>
        <v>0</v>
      </c>
      <c r="JGW66" s="960">
        <f t="shared" ref="JGW66" si="3481">JGW60-JGW62</f>
        <v>0</v>
      </c>
      <c r="JGY66" s="960">
        <f t="shared" ref="JGY66" si="3482">JGY60-JGY62</f>
        <v>0</v>
      </c>
      <c r="JHA66" s="960">
        <f t="shared" ref="JHA66" si="3483">JHA60-JHA62</f>
        <v>0</v>
      </c>
      <c r="JHC66" s="960">
        <f t="shared" ref="JHC66" si="3484">JHC60-JHC62</f>
        <v>0</v>
      </c>
      <c r="JHE66" s="960">
        <f t="shared" ref="JHE66" si="3485">JHE60-JHE62</f>
        <v>0</v>
      </c>
      <c r="JHG66" s="960">
        <f t="shared" ref="JHG66" si="3486">JHG60-JHG62</f>
        <v>0</v>
      </c>
      <c r="JHI66" s="960">
        <f t="shared" ref="JHI66" si="3487">JHI60-JHI62</f>
        <v>0</v>
      </c>
      <c r="JHK66" s="960">
        <f t="shared" ref="JHK66" si="3488">JHK60-JHK62</f>
        <v>0</v>
      </c>
      <c r="JHM66" s="960">
        <f t="shared" ref="JHM66" si="3489">JHM60-JHM62</f>
        <v>0</v>
      </c>
      <c r="JHO66" s="960">
        <f t="shared" ref="JHO66" si="3490">JHO60-JHO62</f>
        <v>0</v>
      </c>
      <c r="JHQ66" s="960">
        <f t="shared" ref="JHQ66" si="3491">JHQ60-JHQ62</f>
        <v>0</v>
      </c>
      <c r="JHS66" s="960">
        <f t="shared" ref="JHS66" si="3492">JHS60-JHS62</f>
        <v>0</v>
      </c>
      <c r="JHU66" s="960">
        <f t="shared" ref="JHU66" si="3493">JHU60-JHU62</f>
        <v>0</v>
      </c>
      <c r="JHW66" s="960">
        <f t="shared" ref="JHW66" si="3494">JHW60-JHW62</f>
        <v>0</v>
      </c>
      <c r="JHY66" s="960">
        <f t="shared" ref="JHY66" si="3495">JHY60-JHY62</f>
        <v>0</v>
      </c>
      <c r="JIA66" s="960">
        <f t="shared" ref="JIA66" si="3496">JIA60-JIA62</f>
        <v>0</v>
      </c>
      <c r="JIC66" s="960">
        <f t="shared" ref="JIC66" si="3497">JIC60-JIC62</f>
        <v>0</v>
      </c>
      <c r="JIE66" s="960">
        <f t="shared" ref="JIE66" si="3498">JIE60-JIE62</f>
        <v>0</v>
      </c>
      <c r="JIG66" s="960">
        <f t="shared" ref="JIG66" si="3499">JIG60-JIG62</f>
        <v>0</v>
      </c>
      <c r="JII66" s="960">
        <f t="shared" ref="JII66" si="3500">JII60-JII62</f>
        <v>0</v>
      </c>
      <c r="JIK66" s="960">
        <f t="shared" ref="JIK66" si="3501">JIK60-JIK62</f>
        <v>0</v>
      </c>
      <c r="JIM66" s="960">
        <f t="shared" ref="JIM66" si="3502">JIM60-JIM62</f>
        <v>0</v>
      </c>
      <c r="JIO66" s="960">
        <f t="shared" ref="JIO66" si="3503">JIO60-JIO62</f>
        <v>0</v>
      </c>
      <c r="JIQ66" s="960">
        <f t="shared" ref="JIQ66" si="3504">JIQ60-JIQ62</f>
        <v>0</v>
      </c>
      <c r="JIS66" s="960">
        <f t="shared" ref="JIS66" si="3505">JIS60-JIS62</f>
        <v>0</v>
      </c>
      <c r="JIU66" s="960">
        <f t="shared" ref="JIU66" si="3506">JIU60-JIU62</f>
        <v>0</v>
      </c>
      <c r="JIW66" s="960">
        <f t="shared" ref="JIW66" si="3507">JIW60-JIW62</f>
        <v>0</v>
      </c>
      <c r="JIY66" s="960">
        <f t="shared" ref="JIY66" si="3508">JIY60-JIY62</f>
        <v>0</v>
      </c>
      <c r="JJA66" s="960">
        <f t="shared" ref="JJA66" si="3509">JJA60-JJA62</f>
        <v>0</v>
      </c>
      <c r="JJC66" s="960">
        <f t="shared" ref="JJC66" si="3510">JJC60-JJC62</f>
        <v>0</v>
      </c>
      <c r="JJE66" s="960">
        <f t="shared" ref="JJE66" si="3511">JJE60-JJE62</f>
        <v>0</v>
      </c>
      <c r="JJG66" s="960">
        <f t="shared" ref="JJG66" si="3512">JJG60-JJG62</f>
        <v>0</v>
      </c>
      <c r="JJI66" s="960">
        <f t="shared" ref="JJI66" si="3513">JJI60-JJI62</f>
        <v>0</v>
      </c>
      <c r="JJK66" s="960">
        <f t="shared" ref="JJK66" si="3514">JJK60-JJK62</f>
        <v>0</v>
      </c>
      <c r="JJM66" s="960">
        <f t="shared" ref="JJM66" si="3515">JJM60-JJM62</f>
        <v>0</v>
      </c>
      <c r="JJO66" s="960">
        <f t="shared" ref="JJO66" si="3516">JJO60-JJO62</f>
        <v>0</v>
      </c>
      <c r="JJQ66" s="960">
        <f t="shared" ref="JJQ66" si="3517">JJQ60-JJQ62</f>
        <v>0</v>
      </c>
      <c r="JJS66" s="960">
        <f t="shared" ref="JJS66" si="3518">JJS60-JJS62</f>
        <v>0</v>
      </c>
      <c r="JJU66" s="960">
        <f t="shared" ref="JJU66" si="3519">JJU60-JJU62</f>
        <v>0</v>
      </c>
      <c r="JJW66" s="960">
        <f t="shared" ref="JJW66" si="3520">JJW60-JJW62</f>
        <v>0</v>
      </c>
      <c r="JJY66" s="960">
        <f t="shared" ref="JJY66" si="3521">JJY60-JJY62</f>
        <v>0</v>
      </c>
      <c r="JKA66" s="960">
        <f t="shared" ref="JKA66" si="3522">JKA60-JKA62</f>
        <v>0</v>
      </c>
      <c r="JKC66" s="960">
        <f t="shared" ref="JKC66" si="3523">JKC60-JKC62</f>
        <v>0</v>
      </c>
      <c r="JKE66" s="960">
        <f t="shared" ref="JKE66" si="3524">JKE60-JKE62</f>
        <v>0</v>
      </c>
      <c r="JKG66" s="960">
        <f t="shared" ref="JKG66" si="3525">JKG60-JKG62</f>
        <v>0</v>
      </c>
      <c r="JKI66" s="960">
        <f t="shared" ref="JKI66" si="3526">JKI60-JKI62</f>
        <v>0</v>
      </c>
      <c r="JKK66" s="960">
        <f t="shared" ref="JKK66" si="3527">JKK60-JKK62</f>
        <v>0</v>
      </c>
      <c r="JKM66" s="960">
        <f t="shared" ref="JKM66" si="3528">JKM60-JKM62</f>
        <v>0</v>
      </c>
      <c r="JKO66" s="960">
        <f t="shared" ref="JKO66" si="3529">JKO60-JKO62</f>
        <v>0</v>
      </c>
      <c r="JKQ66" s="960">
        <f t="shared" ref="JKQ66" si="3530">JKQ60-JKQ62</f>
        <v>0</v>
      </c>
      <c r="JKS66" s="960">
        <f t="shared" ref="JKS66" si="3531">JKS60-JKS62</f>
        <v>0</v>
      </c>
      <c r="JKU66" s="960">
        <f t="shared" ref="JKU66" si="3532">JKU60-JKU62</f>
        <v>0</v>
      </c>
      <c r="JKW66" s="960">
        <f t="shared" ref="JKW66" si="3533">JKW60-JKW62</f>
        <v>0</v>
      </c>
      <c r="JKY66" s="960">
        <f t="shared" ref="JKY66" si="3534">JKY60-JKY62</f>
        <v>0</v>
      </c>
      <c r="JLA66" s="960">
        <f t="shared" ref="JLA66" si="3535">JLA60-JLA62</f>
        <v>0</v>
      </c>
      <c r="JLC66" s="960">
        <f t="shared" ref="JLC66" si="3536">JLC60-JLC62</f>
        <v>0</v>
      </c>
      <c r="JLE66" s="960">
        <f t="shared" ref="JLE66" si="3537">JLE60-JLE62</f>
        <v>0</v>
      </c>
      <c r="JLG66" s="960">
        <f t="shared" ref="JLG66" si="3538">JLG60-JLG62</f>
        <v>0</v>
      </c>
      <c r="JLI66" s="960">
        <f t="shared" ref="JLI66" si="3539">JLI60-JLI62</f>
        <v>0</v>
      </c>
      <c r="JLK66" s="960">
        <f t="shared" ref="JLK66" si="3540">JLK60-JLK62</f>
        <v>0</v>
      </c>
      <c r="JLM66" s="960">
        <f t="shared" ref="JLM66" si="3541">JLM60-JLM62</f>
        <v>0</v>
      </c>
      <c r="JLO66" s="960">
        <f t="shared" ref="JLO66" si="3542">JLO60-JLO62</f>
        <v>0</v>
      </c>
      <c r="JLQ66" s="960">
        <f t="shared" ref="JLQ66" si="3543">JLQ60-JLQ62</f>
        <v>0</v>
      </c>
      <c r="JLS66" s="960">
        <f t="shared" ref="JLS66" si="3544">JLS60-JLS62</f>
        <v>0</v>
      </c>
      <c r="JLU66" s="960">
        <f t="shared" ref="JLU66" si="3545">JLU60-JLU62</f>
        <v>0</v>
      </c>
      <c r="JLW66" s="960">
        <f t="shared" ref="JLW66" si="3546">JLW60-JLW62</f>
        <v>0</v>
      </c>
      <c r="JLY66" s="960">
        <f t="shared" ref="JLY66" si="3547">JLY60-JLY62</f>
        <v>0</v>
      </c>
      <c r="JMA66" s="960">
        <f t="shared" ref="JMA66" si="3548">JMA60-JMA62</f>
        <v>0</v>
      </c>
      <c r="JMC66" s="960">
        <f t="shared" ref="JMC66" si="3549">JMC60-JMC62</f>
        <v>0</v>
      </c>
      <c r="JME66" s="960">
        <f t="shared" ref="JME66" si="3550">JME60-JME62</f>
        <v>0</v>
      </c>
      <c r="JMG66" s="960">
        <f t="shared" ref="JMG66" si="3551">JMG60-JMG62</f>
        <v>0</v>
      </c>
      <c r="JMI66" s="960">
        <f t="shared" ref="JMI66" si="3552">JMI60-JMI62</f>
        <v>0</v>
      </c>
      <c r="JMK66" s="960">
        <f t="shared" ref="JMK66" si="3553">JMK60-JMK62</f>
        <v>0</v>
      </c>
      <c r="JMM66" s="960">
        <f t="shared" ref="JMM66" si="3554">JMM60-JMM62</f>
        <v>0</v>
      </c>
      <c r="JMO66" s="960">
        <f t="shared" ref="JMO66" si="3555">JMO60-JMO62</f>
        <v>0</v>
      </c>
      <c r="JMQ66" s="960">
        <f t="shared" ref="JMQ66" si="3556">JMQ60-JMQ62</f>
        <v>0</v>
      </c>
      <c r="JMS66" s="960">
        <f t="shared" ref="JMS66" si="3557">JMS60-JMS62</f>
        <v>0</v>
      </c>
      <c r="JMU66" s="960">
        <f t="shared" ref="JMU66" si="3558">JMU60-JMU62</f>
        <v>0</v>
      </c>
      <c r="JMW66" s="960">
        <f t="shared" ref="JMW66" si="3559">JMW60-JMW62</f>
        <v>0</v>
      </c>
      <c r="JMY66" s="960">
        <f t="shared" ref="JMY66" si="3560">JMY60-JMY62</f>
        <v>0</v>
      </c>
      <c r="JNA66" s="960">
        <f t="shared" ref="JNA66" si="3561">JNA60-JNA62</f>
        <v>0</v>
      </c>
      <c r="JNC66" s="960">
        <f t="shared" ref="JNC66" si="3562">JNC60-JNC62</f>
        <v>0</v>
      </c>
      <c r="JNE66" s="960">
        <f t="shared" ref="JNE66" si="3563">JNE60-JNE62</f>
        <v>0</v>
      </c>
      <c r="JNG66" s="960">
        <f t="shared" ref="JNG66" si="3564">JNG60-JNG62</f>
        <v>0</v>
      </c>
      <c r="JNI66" s="960">
        <f t="shared" ref="JNI66" si="3565">JNI60-JNI62</f>
        <v>0</v>
      </c>
      <c r="JNK66" s="960">
        <f t="shared" ref="JNK66" si="3566">JNK60-JNK62</f>
        <v>0</v>
      </c>
      <c r="JNM66" s="960">
        <f t="shared" ref="JNM66" si="3567">JNM60-JNM62</f>
        <v>0</v>
      </c>
      <c r="JNO66" s="960">
        <f t="shared" ref="JNO66" si="3568">JNO60-JNO62</f>
        <v>0</v>
      </c>
      <c r="JNQ66" s="960">
        <f t="shared" ref="JNQ66" si="3569">JNQ60-JNQ62</f>
        <v>0</v>
      </c>
      <c r="JNS66" s="960">
        <f t="shared" ref="JNS66" si="3570">JNS60-JNS62</f>
        <v>0</v>
      </c>
      <c r="JNU66" s="960">
        <f t="shared" ref="JNU66" si="3571">JNU60-JNU62</f>
        <v>0</v>
      </c>
      <c r="JNW66" s="960">
        <f t="shared" ref="JNW66" si="3572">JNW60-JNW62</f>
        <v>0</v>
      </c>
      <c r="JNY66" s="960">
        <f t="shared" ref="JNY66" si="3573">JNY60-JNY62</f>
        <v>0</v>
      </c>
      <c r="JOA66" s="960">
        <f t="shared" ref="JOA66" si="3574">JOA60-JOA62</f>
        <v>0</v>
      </c>
      <c r="JOC66" s="960">
        <f t="shared" ref="JOC66" si="3575">JOC60-JOC62</f>
        <v>0</v>
      </c>
      <c r="JOE66" s="960">
        <f t="shared" ref="JOE66" si="3576">JOE60-JOE62</f>
        <v>0</v>
      </c>
      <c r="JOG66" s="960">
        <f t="shared" ref="JOG66" si="3577">JOG60-JOG62</f>
        <v>0</v>
      </c>
      <c r="JOI66" s="960">
        <f t="shared" ref="JOI66" si="3578">JOI60-JOI62</f>
        <v>0</v>
      </c>
      <c r="JOK66" s="960">
        <f t="shared" ref="JOK66" si="3579">JOK60-JOK62</f>
        <v>0</v>
      </c>
      <c r="JOM66" s="960">
        <f t="shared" ref="JOM66" si="3580">JOM60-JOM62</f>
        <v>0</v>
      </c>
      <c r="JOO66" s="960">
        <f t="shared" ref="JOO66" si="3581">JOO60-JOO62</f>
        <v>0</v>
      </c>
      <c r="JOQ66" s="960">
        <f t="shared" ref="JOQ66" si="3582">JOQ60-JOQ62</f>
        <v>0</v>
      </c>
      <c r="JOS66" s="960">
        <f t="shared" ref="JOS66" si="3583">JOS60-JOS62</f>
        <v>0</v>
      </c>
      <c r="JOU66" s="960">
        <f t="shared" ref="JOU66" si="3584">JOU60-JOU62</f>
        <v>0</v>
      </c>
      <c r="JOW66" s="960">
        <f t="shared" ref="JOW66" si="3585">JOW60-JOW62</f>
        <v>0</v>
      </c>
      <c r="JOY66" s="960">
        <f t="shared" ref="JOY66" si="3586">JOY60-JOY62</f>
        <v>0</v>
      </c>
      <c r="JPA66" s="960">
        <f t="shared" ref="JPA66" si="3587">JPA60-JPA62</f>
        <v>0</v>
      </c>
      <c r="JPC66" s="960">
        <f t="shared" ref="JPC66" si="3588">JPC60-JPC62</f>
        <v>0</v>
      </c>
      <c r="JPE66" s="960">
        <f t="shared" ref="JPE66" si="3589">JPE60-JPE62</f>
        <v>0</v>
      </c>
      <c r="JPG66" s="960">
        <f t="shared" ref="JPG66" si="3590">JPG60-JPG62</f>
        <v>0</v>
      </c>
      <c r="JPI66" s="960">
        <f t="shared" ref="JPI66" si="3591">JPI60-JPI62</f>
        <v>0</v>
      </c>
      <c r="JPK66" s="960">
        <f t="shared" ref="JPK66" si="3592">JPK60-JPK62</f>
        <v>0</v>
      </c>
      <c r="JPM66" s="960">
        <f t="shared" ref="JPM66" si="3593">JPM60-JPM62</f>
        <v>0</v>
      </c>
      <c r="JPO66" s="960">
        <f t="shared" ref="JPO66" si="3594">JPO60-JPO62</f>
        <v>0</v>
      </c>
      <c r="JPQ66" s="960">
        <f t="shared" ref="JPQ66" si="3595">JPQ60-JPQ62</f>
        <v>0</v>
      </c>
      <c r="JPS66" s="960">
        <f t="shared" ref="JPS66" si="3596">JPS60-JPS62</f>
        <v>0</v>
      </c>
      <c r="JPU66" s="960">
        <f t="shared" ref="JPU66" si="3597">JPU60-JPU62</f>
        <v>0</v>
      </c>
      <c r="JPW66" s="960">
        <f t="shared" ref="JPW66" si="3598">JPW60-JPW62</f>
        <v>0</v>
      </c>
      <c r="JPY66" s="960">
        <f t="shared" ref="JPY66" si="3599">JPY60-JPY62</f>
        <v>0</v>
      </c>
      <c r="JQA66" s="960">
        <f t="shared" ref="JQA66" si="3600">JQA60-JQA62</f>
        <v>0</v>
      </c>
      <c r="JQC66" s="960">
        <f t="shared" ref="JQC66" si="3601">JQC60-JQC62</f>
        <v>0</v>
      </c>
      <c r="JQE66" s="960">
        <f t="shared" ref="JQE66" si="3602">JQE60-JQE62</f>
        <v>0</v>
      </c>
      <c r="JQG66" s="960">
        <f t="shared" ref="JQG66" si="3603">JQG60-JQG62</f>
        <v>0</v>
      </c>
      <c r="JQI66" s="960">
        <f t="shared" ref="JQI66" si="3604">JQI60-JQI62</f>
        <v>0</v>
      </c>
      <c r="JQK66" s="960">
        <f t="shared" ref="JQK66" si="3605">JQK60-JQK62</f>
        <v>0</v>
      </c>
      <c r="JQM66" s="960">
        <f t="shared" ref="JQM66" si="3606">JQM60-JQM62</f>
        <v>0</v>
      </c>
      <c r="JQO66" s="960">
        <f t="shared" ref="JQO66" si="3607">JQO60-JQO62</f>
        <v>0</v>
      </c>
      <c r="JQQ66" s="960">
        <f t="shared" ref="JQQ66" si="3608">JQQ60-JQQ62</f>
        <v>0</v>
      </c>
      <c r="JQS66" s="960">
        <f t="shared" ref="JQS66" si="3609">JQS60-JQS62</f>
        <v>0</v>
      </c>
      <c r="JQU66" s="960">
        <f t="shared" ref="JQU66" si="3610">JQU60-JQU62</f>
        <v>0</v>
      </c>
      <c r="JQW66" s="960">
        <f t="shared" ref="JQW66" si="3611">JQW60-JQW62</f>
        <v>0</v>
      </c>
      <c r="JQY66" s="960">
        <f t="shared" ref="JQY66" si="3612">JQY60-JQY62</f>
        <v>0</v>
      </c>
      <c r="JRA66" s="960">
        <f t="shared" ref="JRA66" si="3613">JRA60-JRA62</f>
        <v>0</v>
      </c>
      <c r="JRC66" s="960">
        <f t="shared" ref="JRC66" si="3614">JRC60-JRC62</f>
        <v>0</v>
      </c>
      <c r="JRE66" s="960">
        <f t="shared" ref="JRE66" si="3615">JRE60-JRE62</f>
        <v>0</v>
      </c>
      <c r="JRG66" s="960">
        <f t="shared" ref="JRG66" si="3616">JRG60-JRG62</f>
        <v>0</v>
      </c>
      <c r="JRI66" s="960">
        <f t="shared" ref="JRI66" si="3617">JRI60-JRI62</f>
        <v>0</v>
      </c>
      <c r="JRK66" s="960">
        <f t="shared" ref="JRK66" si="3618">JRK60-JRK62</f>
        <v>0</v>
      </c>
      <c r="JRM66" s="960">
        <f t="shared" ref="JRM66" si="3619">JRM60-JRM62</f>
        <v>0</v>
      </c>
      <c r="JRO66" s="960">
        <f t="shared" ref="JRO66" si="3620">JRO60-JRO62</f>
        <v>0</v>
      </c>
      <c r="JRQ66" s="960">
        <f t="shared" ref="JRQ66" si="3621">JRQ60-JRQ62</f>
        <v>0</v>
      </c>
      <c r="JRS66" s="960">
        <f t="shared" ref="JRS66" si="3622">JRS60-JRS62</f>
        <v>0</v>
      </c>
      <c r="JRU66" s="960">
        <f t="shared" ref="JRU66" si="3623">JRU60-JRU62</f>
        <v>0</v>
      </c>
      <c r="JRW66" s="960">
        <f t="shared" ref="JRW66" si="3624">JRW60-JRW62</f>
        <v>0</v>
      </c>
      <c r="JRY66" s="960">
        <f t="shared" ref="JRY66" si="3625">JRY60-JRY62</f>
        <v>0</v>
      </c>
      <c r="JSA66" s="960">
        <f t="shared" ref="JSA66" si="3626">JSA60-JSA62</f>
        <v>0</v>
      </c>
      <c r="JSC66" s="960">
        <f t="shared" ref="JSC66" si="3627">JSC60-JSC62</f>
        <v>0</v>
      </c>
      <c r="JSE66" s="960">
        <f t="shared" ref="JSE66" si="3628">JSE60-JSE62</f>
        <v>0</v>
      </c>
      <c r="JSG66" s="960">
        <f t="shared" ref="JSG66" si="3629">JSG60-JSG62</f>
        <v>0</v>
      </c>
      <c r="JSI66" s="960">
        <f t="shared" ref="JSI66" si="3630">JSI60-JSI62</f>
        <v>0</v>
      </c>
      <c r="JSK66" s="960">
        <f t="shared" ref="JSK66" si="3631">JSK60-JSK62</f>
        <v>0</v>
      </c>
      <c r="JSM66" s="960">
        <f t="shared" ref="JSM66" si="3632">JSM60-JSM62</f>
        <v>0</v>
      </c>
      <c r="JSO66" s="960">
        <f t="shared" ref="JSO66" si="3633">JSO60-JSO62</f>
        <v>0</v>
      </c>
      <c r="JSQ66" s="960">
        <f t="shared" ref="JSQ66" si="3634">JSQ60-JSQ62</f>
        <v>0</v>
      </c>
      <c r="JSS66" s="960">
        <f t="shared" ref="JSS66" si="3635">JSS60-JSS62</f>
        <v>0</v>
      </c>
      <c r="JSU66" s="960">
        <f t="shared" ref="JSU66" si="3636">JSU60-JSU62</f>
        <v>0</v>
      </c>
      <c r="JSW66" s="960">
        <f t="shared" ref="JSW66" si="3637">JSW60-JSW62</f>
        <v>0</v>
      </c>
      <c r="JSY66" s="960">
        <f t="shared" ref="JSY66" si="3638">JSY60-JSY62</f>
        <v>0</v>
      </c>
      <c r="JTA66" s="960">
        <f t="shared" ref="JTA66" si="3639">JTA60-JTA62</f>
        <v>0</v>
      </c>
      <c r="JTC66" s="960">
        <f t="shared" ref="JTC66" si="3640">JTC60-JTC62</f>
        <v>0</v>
      </c>
      <c r="JTE66" s="960">
        <f t="shared" ref="JTE66" si="3641">JTE60-JTE62</f>
        <v>0</v>
      </c>
      <c r="JTG66" s="960">
        <f t="shared" ref="JTG66" si="3642">JTG60-JTG62</f>
        <v>0</v>
      </c>
      <c r="JTI66" s="960">
        <f t="shared" ref="JTI66" si="3643">JTI60-JTI62</f>
        <v>0</v>
      </c>
      <c r="JTK66" s="960">
        <f t="shared" ref="JTK66" si="3644">JTK60-JTK62</f>
        <v>0</v>
      </c>
      <c r="JTM66" s="960">
        <f t="shared" ref="JTM66" si="3645">JTM60-JTM62</f>
        <v>0</v>
      </c>
      <c r="JTO66" s="960">
        <f t="shared" ref="JTO66" si="3646">JTO60-JTO62</f>
        <v>0</v>
      </c>
      <c r="JTQ66" s="960">
        <f t="shared" ref="JTQ66" si="3647">JTQ60-JTQ62</f>
        <v>0</v>
      </c>
      <c r="JTS66" s="960">
        <f t="shared" ref="JTS66" si="3648">JTS60-JTS62</f>
        <v>0</v>
      </c>
      <c r="JTU66" s="960">
        <f t="shared" ref="JTU66" si="3649">JTU60-JTU62</f>
        <v>0</v>
      </c>
      <c r="JTW66" s="960">
        <f t="shared" ref="JTW66" si="3650">JTW60-JTW62</f>
        <v>0</v>
      </c>
      <c r="JTY66" s="960">
        <f t="shared" ref="JTY66" si="3651">JTY60-JTY62</f>
        <v>0</v>
      </c>
      <c r="JUA66" s="960">
        <f t="shared" ref="JUA66" si="3652">JUA60-JUA62</f>
        <v>0</v>
      </c>
      <c r="JUC66" s="960">
        <f t="shared" ref="JUC66" si="3653">JUC60-JUC62</f>
        <v>0</v>
      </c>
      <c r="JUE66" s="960">
        <f t="shared" ref="JUE66" si="3654">JUE60-JUE62</f>
        <v>0</v>
      </c>
      <c r="JUG66" s="960">
        <f t="shared" ref="JUG66" si="3655">JUG60-JUG62</f>
        <v>0</v>
      </c>
      <c r="JUI66" s="960">
        <f t="shared" ref="JUI66" si="3656">JUI60-JUI62</f>
        <v>0</v>
      </c>
      <c r="JUK66" s="960">
        <f t="shared" ref="JUK66" si="3657">JUK60-JUK62</f>
        <v>0</v>
      </c>
      <c r="JUM66" s="960">
        <f t="shared" ref="JUM66" si="3658">JUM60-JUM62</f>
        <v>0</v>
      </c>
      <c r="JUO66" s="960">
        <f t="shared" ref="JUO66" si="3659">JUO60-JUO62</f>
        <v>0</v>
      </c>
      <c r="JUQ66" s="960">
        <f t="shared" ref="JUQ66" si="3660">JUQ60-JUQ62</f>
        <v>0</v>
      </c>
      <c r="JUS66" s="960">
        <f t="shared" ref="JUS66" si="3661">JUS60-JUS62</f>
        <v>0</v>
      </c>
      <c r="JUU66" s="960">
        <f t="shared" ref="JUU66" si="3662">JUU60-JUU62</f>
        <v>0</v>
      </c>
      <c r="JUW66" s="960">
        <f t="shared" ref="JUW66" si="3663">JUW60-JUW62</f>
        <v>0</v>
      </c>
      <c r="JUY66" s="960">
        <f t="shared" ref="JUY66" si="3664">JUY60-JUY62</f>
        <v>0</v>
      </c>
      <c r="JVA66" s="960">
        <f t="shared" ref="JVA66" si="3665">JVA60-JVA62</f>
        <v>0</v>
      </c>
      <c r="JVC66" s="960">
        <f t="shared" ref="JVC66" si="3666">JVC60-JVC62</f>
        <v>0</v>
      </c>
      <c r="JVE66" s="960">
        <f t="shared" ref="JVE66" si="3667">JVE60-JVE62</f>
        <v>0</v>
      </c>
      <c r="JVG66" s="960">
        <f t="shared" ref="JVG66" si="3668">JVG60-JVG62</f>
        <v>0</v>
      </c>
      <c r="JVI66" s="960">
        <f t="shared" ref="JVI66" si="3669">JVI60-JVI62</f>
        <v>0</v>
      </c>
      <c r="JVK66" s="960">
        <f t="shared" ref="JVK66" si="3670">JVK60-JVK62</f>
        <v>0</v>
      </c>
      <c r="JVM66" s="960">
        <f t="shared" ref="JVM66" si="3671">JVM60-JVM62</f>
        <v>0</v>
      </c>
      <c r="JVO66" s="960">
        <f t="shared" ref="JVO66" si="3672">JVO60-JVO62</f>
        <v>0</v>
      </c>
      <c r="JVQ66" s="960">
        <f t="shared" ref="JVQ66" si="3673">JVQ60-JVQ62</f>
        <v>0</v>
      </c>
      <c r="JVS66" s="960">
        <f t="shared" ref="JVS66" si="3674">JVS60-JVS62</f>
        <v>0</v>
      </c>
      <c r="JVU66" s="960">
        <f t="shared" ref="JVU66" si="3675">JVU60-JVU62</f>
        <v>0</v>
      </c>
      <c r="JVW66" s="960">
        <f t="shared" ref="JVW66" si="3676">JVW60-JVW62</f>
        <v>0</v>
      </c>
      <c r="JVY66" s="960">
        <f t="shared" ref="JVY66" si="3677">JVY60-JVY62</f>
        <v>0</v>
      </c>
      <c r="JWA66" s="960">
        <f t="shared" ref="JWA66" si="3678">JWA60-JWA62</f>
        <v>0</v>
      </c>
      <c r="JWC66" s="960">
        <f t="shared" ref="JWC66" si="3679">JWC60-JWC62</f>
        <v>0</v>
      </c>
      <c r="JWE66" s="960">
        <f t="shared" ref="JWE66" si="3680">JWE60-JWE62</f>
        <v>0</v>
      </c>
      <c r="JWG66" s="960">
        <f t="shared" ref="JWG66" si="3681">JWG60-JWG62</f>
        <v>0</v>
      </c>
      <c r="JWI66" s="960">
        <f t="shared" ref="JWI66" si="3682">JWI60-JWI62</f>
        <v>0</v>
      </c>
      <c r="JWK66" s="960">
        <f t="shared" ref="JWK66" si="3683">JWK60-JWK62</f>
        <v>0</v>
      </c>
      <c r="JWM66" s="960">
        <f t="shared" ref="JWM66" si="3684">JWM60-JWM62</f>
        <v>0</v>
      </c>
      <c r="JWO66" s="960">
        <f t="shared" ref="JWO66" si="3685">JWO60-JWO62</f>
        <v>0</v>
      </c>
      <c r="JWQ66" s="960">
        <f t="shared" ref="JWQ66" si="3686">JWQ60-JWQ62</f>
        <v>0</v>
      </c>
      <c r="JWS66" s="960">
        <f t="shared" ref="JWS66" si="3687">JWS60-JWS62</f>
        <v>0</v>
      </c>
      <c r="JWU66" s="960">
        <f t="shared" ref="JWU66" si="3688">JWU60-JWU62</f>
        <v>0</v>
      </c>
      <c r="JWW66" s="960">
        <f t="shared" ref="JWW66" si="3689">JWW60-JWW62</f>
        <v>0</v>
      </c>
      <c r="JWY66" s="960">
        <f t="shared" ref="JWY66" si="3690">JWY60-JWY62</f>
        <v>0</v>
      </c>
      <c r="JXA66" s="960">
        <f t="shared" ref="JXA66" si="3691">JXA60-JXA62</f>
        <v>0</v>
      </c>
      <c r="JXC66" s="960">
        <f t="shared" ref="JXC66" si="3692">JXC60-JXC62</f>
        <v>0</v>
      </c>
      <c r="JXE66" s="960">
        <f t="shared" ref="JXE66" si="3693">JXE60-JXE62</f>
        <v>0</v>
      </c>
      <c r="JXG66" s="960">
        <f t="shared" ref="JXG66" si="3694">JXG60-JXG62</f>
        <v>0</v>
      </c>
      <c r="JXI66" s="960">
        <f t="shared" ref="JXI66" si="3695">JXI60-JXI62</f>
        <v>0</v>
      </c>
      <c r="JXK66" s="960">
        <f t="shared" ref="JXK66" si="3696">JXK60-JXK62</f>
        <v>0</v>
      </c>
      <c r="JXM66" s="960">
        <f t="shared" ref="JXM66" si="3697">JXM60-JXM62</f>
        <v>0</v>
      </c>
      <c r="JXO66" s="960">
        <f t="shared" ref="JXO66" si="3698">JXO60-JXO62</f>
        <v>0</v>
      </c>
      <c r="JXQ66" s="960">
        <f t="shared" ref="JXQ66" si="3699">JXQ60-JXQ62</f>
        <v>0</v>
      </c>
      <c r="JXS66" s="960">
        <f t="shared" ref="JXS66" si="3700">JXS60-JXS62</f>
        <v>0</v>
      </c>
      <c r="JXU66" s="960">
        <f t="shared" ref="JXU66" si="3701">JXU60-JXU62</f>
        <v>0</v>
      </c>
      <c r="JXW66" s="960">
        <f t="shared" ref="JXW66" si="3702">JXW60-JXW62</f>
        <v>0</v>
      </c>
      <c r="JXY66" s="960">
        <f t="shared" ref="JXY66" si="3703">JXY60-JXY62</f>
        <v>0</v>
      </c>
      <c r="JYA66" s="960">
        <f t="shared" ref="JYA66" si="3704">JYA60-JYA62</f>
        <v>0</v>
      </c>
      <c r="JYC66" s="960">
        <f t="shared" ref="JYC66" si="3705">JYC60-JYC62</f>
        <v>0</v>
      </c>
      <c r="JYE66" s="960">
        <f t="shared" ref="JYE66" si="3706">JYE60-JYE62</f>
        <v>0</v>
      </c>
      <c r="JYG66" s="960">
        <f t="shared" ref="JYG66" si="3707">JYG60-JYG62</f>
        <v>0</v>
      </c>
      <c r="JYI66" s="960">
        <f t="shared" ref="JYI66" si="3708">JYI60-JYI62</f>
        <v>0</v>
      </c>
      <c r="JYK66" s="960">
        <f t="shared" ref="JYK66" si="3709">JYK60-JYK62</f>
        <v>0</v>
      </c>
      <c r="JYM66" s="960">
        <f t="shared" ref="JYM66" si="3710">JYM60-JYM62</f>
        <v>0</v>
      </c>
      <c r="JYO66" s="960">
        <f t="shared" ref="JYO66" si="3711">JYO60-JYO62</f>
        <v>0</v>
      </c>
      <c r="JYQ66" s="960">
        <f t="shared" ref="JYQ66" si="3712">JYQ60-JYQ62</f>
        <v>0</v>
      </c>
      <c r="JYS66" s="960">
        <f t="shared" ref="JYS66" si="3713">JYS60-JYS62</f>
        <v>0</v>
      </c>
      <c r="JYU66" s="960">
        <f t="shared" ref="JYU66" si="3714">JYU60-JYU62</f>
        <v>0</v>
      </c>
      <c r="JYW66" s="960">
        <f t="shared" ref="JYW66" si="3715">JYW60-JYW62</f>
        <v>0</v>
      </c>
      <c r="JYY66" s="960">
        <f t="shared" ref="JYY66" si="3716">JYY60-JYY62</f>
        <v>0</v>
      </c>
      <c r="JZA66" s="960">
        <f t="shared" ref="JZA66" si="3717">JZA60-JZA62</f>
        <v>0</v>
      </c>
      <c r="JZC66" s="960">
        <f t="shared" ref="JZC66" si="3718">JZC60-JZC62</f>
        <v>0</v>
      </c>
      <c r="JZE66" s="960">
        <f t="shared" ref="JZE66" si="3719">JZE60-JZE62</f>
        <v>0</v>
      </c>
      <c r="JZG66" s="960">
        <f t="shared" ref="JZG66" si="3720">JZG60-JZG62</f>
        <v>0</v>
      </c>
      <c r="JZI66" s="960">
        <f t="shared" ref="JZI66" si="3721">JZI60-JZI62</f>
        <v>0</v>
      </c>
      <c r="JZK66" s="960">
        <f t="shared" ref="JZK66" si="3722">JZK60-JZK62</f>
        <v>0</v>
      </c>
      <c r="JZM66" s="960">
        <f t="shared" ref="JZM66" si="3723">JZM60-JZM62</f>
        <v>0</v>
      </c>
      <c r="JZO66" s="960">
        <f t="shared" ref="JZO66" si="3724">JZO60-JZO62</f>
        <v>0</v>
      </c>
      <c r="JZQ66" s="960">
        <f t="shared" ref="JZQ66" si="3725">JZQ60-JZQ62</f>
        <v>0</v>
      </c>
      <c r="JZS66" s="960">
        <f t="shared" ref="JZS66" si="3726">JZS60-JZS62</f>
        <v>0</v>
      </c>
      <c r="JZU66" s="960">
        <f t="shared" ref="JZU66" si="3727">JZU60-JZU62</f>
        <v>0</v>
      </c>
      <c r="JZW66" s="960">
        <f t="shared" ref="JZW66" si="3728">JZW60-JZW62</f>
        <v>0</v>
      </c>
      <c r="JZY66" s="960">
        <f t="shared" ref="JZY66" si="3729">JZY60-JZY62</f>
        <v>0</v>
      </c>
      <c r="KAA66" s="960">
        <f t="shared" ref="KAA66" si="3730">KAA60-KAA62</f>
        <v>0</v>
      </c>
      <c r="KAC66" s="960">
        <f t="shared" ref="KAC66" si="3731">KAC60-KAC62</f>
        <v>0</v>
      </c>
      <c r="KAE66" s="960">
        <f t="shared" ref="KAE66" si="3732">KAE60-KAE62</f>
        <v>0</v>
      </c>
      <c r="KAG66" s="960">
        <f t="shared" ref="KAG66" si="3733">KAG60-KAG62</f>
        <v>0</v>
      </c>
      <c r="KAI66" s="960">
        <f t="shared" ref="KAI66" si="3734">KAI60-KAI62</f>
        <v>0</v>
      </c>
      <c r="KAK66" s="960">
        <f t="shared" ref="KAK66" si="3735">KAK60-KAK62</f>
        <v>0</v>
      </c>
      <c r="KAM66" s="960">
        <f t="shared" ref="KAM66" si="3736">KAM60-KAM62</f>
        <v>0</v>
      </c>
      <c r="KAO66" s="960">
        <f t="shared" ref="KAO66" si="3737">KAO60-KAO62</f>
        <v>0</v>
      </c>
      <c r="KAQ66" s="960">
        <f t="shared" ref="KAQ66" si="3738">KAQ60-KAQ62</f>
        <v>0</v>
      </c>
      <c r="KAS66" s="960">
        <f t="shared" ref="KAS66" si="3739">KAS60-KAS62</f>
        <v>0</v>
      </c>
      <c r="KAU66" s="960">
        <f t="shared" ref="KAU66" si="3740">KAU60-KAU62</f>
        <v>0</v>
      </c>
      <c r="KAW66" s="960">
        <f t="shared" ref="KAW66" si="3741">KAW60-KAW62</f>
        <v>0</v>
      </c>
      <c r="KAY66" s="960">
        <f t="shared" ref="KAY66" si="3742">KAY60-KAY62</f>
        <v>0</v>
      </c>
      <c r="KBA66" s="960">
        <f t="shared" ref="KBA66" si="3743">KBA60-KBA62</f>
        <v>0</v>
      </c>
      <c r="KBC66" s="960">
        <f t="shared" ref="KBC66" si="3744">KBC60-KBC62</f>
        <v>0</v>
      </c>
      <c r="KBE66" s="960">
        <f t="shared" ref="KBE66" si="3745">KBE60-KBE62</f>
        <v>0</v>
      </c>
      <c r="KBG66" s="960">
        <f t="shared" ref="KBG66" si="3746">KBG60-KBG62</f>
        <v>0</v>
      </c>
      <c r="KBI66" s="960">
        <f t="shared" ref="KBI66" si="3747">KBI60-KBI62</f>
        <v>0</v>
      </c>
      <c r="KBK66" s="960">
        <f t="shared" ref="KBK66" si="3748">KBK60-KBK62</f>
        <v>0</v>
      </c>
      <c r="KBM66" s="960">
        <f t="shared" ref="KBM66" si="3749">KBM60-KBM62</f>
        <v>0</v>
      </c>
      <c r="KBO66" s="960">
        <f t="shared" ref="KBO66" si="3750">KBO60-KBO62</f>
        <v>0</v>
      </c>
      <c r="KBQ66" s="960">
        <f t="shared" ref="KBQ66" si="3751">KBQ60-KBQ62</f>
        <v>0</v>
      </c>
      <c r="KBS66" s="960">
        <f t="shared" ref="KBS66" si="3752">KBS60-KBS62</f>
        <v>0</v>
      </c>
      <c r="KBU66" s="960">
        <f t="shared" ref="KBU66" si="3753">KBU60-KBU62</f>
        <v>0</v>
      </c>
      <c r="KBW66" s="960">
        <f t="shared" ref="KBW66" si="3754">KBW60-KBW62</f>
        <v>0</v>
      </c>
      <c r="KBY66" s="960">
        <f t="shared" ref="KBY66" si="3755">KBY60-KBY62</f>
        <v>0</v>
      </c>
      <c r="KCA66" s="960">
        <f t="shared" ref="KCA66" si="3756">KCA60-KCA62</f>
        <v>0</v>
      </c>
      <c r="KCC66" s="960">
        <f t="shared" ref="KCC66" si="3757">KCC60-KCC62</f>
        <v>0</v>
      </c>
      <c r="KCE66" s="960">
        <f t="shared" ref="KCE66" si="3758">KCE60-KCE62</f>
        <v>0</v>
      </c>
      <c r="KCG66" s="960">
        <f t="shared" ref="KCG66" si="3759">KCG60-KCG62</f>
        <v>0</v>
      </c>
      <c r="KCI66" s="960">
        <f t="shared" ref="KCI66" si="3760">KCI60-KCI62</f>
        <v>0</v>
      </c>
      <c r="KCK66" s="960">
        <f t="shared" ref="KCK66" si="3761">KCK60-KCK62</f>
        <v>0</v>
      </c>
      <c r="KCM66" s="960">
        <f t="shared" ref="KCM66" si="3762">KCM60-KCM62</f>
        <v>0</v>
      </c>
      <c r="KCO66" s="960">
        <f t="shared" ref="KCO66" si="3763">KCO60-KCO62</f>
        <v>0</v>
      </c>
      <c r="KCQ66" s="960">
        <f t="shared" ref="KCQ66" si="3764">KCQ60-KCQ62</f>
        <v>0</v>
      </c>
      <c r="KCS66" s="960">
        <f t="shared" ref="KCS66" si="3765">KCS60-KCS62</f>
        <v>0</v>
      </c>
      <c r="KCU66" s="960">
        <f t="shared" ref="KCU66" si="3766">KCU60-KCU62</f>
        <v>0</v>
      </c>
      <c r="KCW66" s="960">
        <f t="shared" ref="KCW66" si="3767">KCW60-KCW62</f>
        <v>0</v>
      </c>
      <c r="KCY66" s="960">
        <f t="shared" ref="KCY66" si="3768">KCY60-KCY62</f>
        <v>0</v>
      </c>
      <c r="KDA66" s="960">
        <f t="shared" ref="KDA66" si="3769">KDA60-KDA62</f>
        <v>0</v>
      </c>
      <c r="KDC66" s="960">
        <f t="shared" ref="KDC66" si="3770">KDC60-KDC62</f>
        <v>0</v>
      </c>
      <c r="KDE66" s="960">
        <f t="shared" ref="KDE66" si="3771">KDE60-KDE62</f>
        <v>0</v>
      </c>
      <c r="KDG66" s="960">
        <f t="shared" ref="KDG66" si="3772">KDG60-KDG62</f>
        <v>0</v>
      </c>
      <c r="KDI66" s="960">
        <f t="shared" ref="KDI66" si="3773">KDI60-KDI62</f>
        <v>0</v>
      </c>
      <c r="KDK66" s="960">
        <f t="shared" ref="KDK66" si="3774">KDK60-KDK62</f>
        <v>0</v>
      </c>
      <c r="KDM66" s="960">
        <f t="shared" ref="KDM66" si="3775">KDM60-KDM62</f>
        <v>0</v>
      </c>
      <c r="KDO66" s="960">
        <f t="shared" ref="KDO66" si="3776">KDO60-KDO62</f>
        <v>0</v>
      </c>
      <c r="KDQ66" s="960">
        <f t="shared" ref="KDQ66" si="3777">KDQ60-KDQ62</f>
        <v>0</v>
      </c>
      <c r="KDS66" s="960">
        <f t="shared" ref="KDS66" si="3778">KDS60-KDS62</f>
        <v>0</v>
      </c>
      <c r="KDU66" s="960">
        <f t="shared" ref="KDU66" si="3779">KDU60-KDU62</f>
        <v>0</v>
      </c>
      <c r="KDW66" s="960">
        <f t="shared" ref="KDW66" si="3780">KDW60-KDW62</f>
        <v>0</v>
      </c>
      <c r="KDY66" s="960">
        <f t="shared" ref="KDY66" si="3781">KDY60-KDY62</f>
        <v>0</v>
      </c>
      <c r="KEA66" s="960">
        <f t="shared" ref="KEA66" si="3782">KEA60-KEA62</f>
        <v>0</v>
      </c>
      <c r="KEC66" s="960">
        <f t="shared" ref="KEC66" si="3783">KEC60-KEC62</f>
        <v>0</v>
      </c>
      <c r="KEE66" s="960">
        <f t="shared" ref="KEE66" si="3784">KEE60-KEE62</f>
        <v>0</v>
      </c>
      <c r="KEG66" s="960">
        <f t="shared" ref="KEG66" si="3785">KEG60-KEG62</f>
        <v>0</v>
      </c>
      <c r="KEI66" s="960">
        <f t="shared" ref="KEI66" si="3786">KEI60-KEI62</f>
        <v>0</v>
      </c>
      <c r="KEK66" s="960">
        <f t="shared" ref="KEK66" si="3787">KEK60-KEK62</f>
        <v>0</v>
      </c>
      <c r="KEM66" s="960">
        <f t="shared" ref="KEM66" si="3788">KEM60-KEM62</f>
        <v>0</v>
      </c>
      <c r="KEO66" s="960">
        <f t="shared" ref="KEO66" si="3789">KEO60-KEO62</f>
        <v>0</v>
      </c>
      <c r="KEQ66" s="960">
        <f t="shared" ref="KEQ66" si="3790">KEQ60-KEQ62</f>
        <v>0</v>
      </c>
      <c r="KES66" s="960">
        <f t="shared" ref="KES66" si="3791">KES60-KES62</f>
        <v>0</v>
      </c>
      <c r="KEU66" s="960">
        <f t="shared" ref="KEU66" si="3792">KEU60-KEU62</f>
        <v>0</v>
      </c>
      <c r="KEW66" s="960">
        <f t="shared" ref="KEW66" si="3793">KEW60-KEW62</f>
        <v>0</v>
      </c>
      <c r="KEY66" s="960">
        <f t="shared" ref="KEY66" si="3794">KEY60-KEY62</f>
        <v>0</v>
      </c>
      <c r="KFA66" s="960">
        <f t="shared" ref="KFA66" si="3795">KFA60-KFA62</f>
        <v>0</v>
      </c>
      <c r="KFC66" s="960">
        <f t="shared" ref="KFC66" si="3796">KFC60-KFC62</f>
        <v>0</v>
      </c>
      <c r="KFE66" s="960">
        <f t="shared" ref="KFE66" si="3797">KFE60-KFE62</f>
        <v>0</v>
      </c>
      <c r="KFG66" s="960">
        <f t="shared" ref="KFG66" si="3798">KFG60-KFG62</f>
        <v>0</v>
      </c>
      <c r="KFI66" s="960">
        <f t="shared" ref="KFI66" si="3799">KFI60-KFI62</f>
        <v>0</v>
      </c>
      <c r="KFK66" s="960">
        <f t="shared" ref="KFK66" si="3800">KFK60-KFK62</f>
        <v>0</v>
      </c>
      <c r="KFM66" s="960">
        <f t="shared" ref="KFM66" si="3801">KFM60-KFM62</f>
        <v>0</v>
      </c>
      <c r="KFO66" s="960">
        <f t="shared" ref="KFO66" si="3802">KFO60-KFO62</f>
        <v>0</v>
      </c>
      <c r="KFQ66" s="960">
        <f t="shared" ref="KFQ66" si="3803">KFQ60-KFQ62</f>
        <v>0</v>
      </c>
      <c r="KFS66" s="960">
        <f t="shared" ref="KFS66" si="3804">KFS60-KFS62</f>
        <v>0</v>
      </c>
      <c r="KFU66" s="960">
        <f t="shared" ref="KFU66" si="3805">KFU60-KFU62</f>
        <v>0</v>
      </c>
      <c r="KFW66" s="960">
        <f t="shared" ref="KFW66" si="3806">KFW60-KFW62</f>
        <v>0</v>
      </c>
      <c r="KFY66" s="960">
        <f t="shared" ref="KFY66" si="3807">KFY60-KFY62</f>
        <v>0</v>
      </c>
      <c r="KGA66" s="960">
        <f t="shared" ref="KGA66" si="3808">KGA60-KGA62</f>
        <v>0</v>
      </c>
      <c r="KGC66" s="960">
        <f t="shared" ref="KGC66" si="3809">KGC60-KGC62</f>
        <v>0</v>
      </c>
      <c r="KGE66" s="960">
        <f t="shared" ref="KGE66" si="3810">KGE60-KGE62</f>
        <v>0</v>
      </c>
      <c r="KGG66" s="960">
        <f t="shared" ref="KGG66" si="3811">KGG60-KGG62</f>
        <v>0</v>
      </c>
      <c r="KGI66" s="960">
        <f t="shared" ref="KGI66" si="3812">KGI60-KGI62</f>
        <v>0</v>
      </c>
      <c r="KGK66" s="960">
        <f t="shared" ref="KGK66" si="3813">KGK60-KGK62</f>
        <v>0</v>
      </c>
      <c r="KGM66" s="960">
        <f t="shared" ref="KGM66" si="3814">KGM60-KGM62</f>
        <v>0</v>
      </c>
      <c r="KGO66" s="960">
        <f t="shared" ref="KGO66" si="3815">KGO60-KGO62</f>
        <v>0</v>
      </c>
      <c r="KGQ66" s="960">
        <f t="shared" ref="KGQ66" si="3816">KGQ60-KGQ62</f>
        <v>0</v>
      </c>
      <c r="KGS66" s="960">
        <f t="shared" ref="KGS66" si="3817">KGS60-KGS62</f>
        <v>0</v>
      </c>
      <c r="KGU66" s="960">
        <f t="shared" ref="KGU66" si="3818">KGU60-KGU62</f>
        <v>0</v>
      </c>
      <c r="KGW66" s="960">
        <f t="shared" ref="KGW66" si="3819">KGW60-KGW62</f>
        <v>0</v>
      </c>
      <c r="KGY66" s="960">
        <f t="shared" ref="KGY66" si="3820">KGY60-KGY62</f>
        <v>0</v>
      </c>
      <c r="KHA66" s="960">
        <f t="shared" ref="KHA66" si="3821">KHA60-KHA62</f>
        <v>0</v>
      </c>
      <c r="KHC66" s="960">
        <f t="shared" ref="KHC66" si="3822">KHC60-KHC62</f>
        <v>0</v>
      </c>
      <c r="KHE66" s="960">
        <f t="shared" ref="KHE66" si="3823">KHE60-KHE62</f>
        <v>0</v>
      </c>
      <c r="KHG66" s="960">
        <f t="shared" ref="KHG66" si="3824">KHG60-KHG62</f>
        <v>0</v>
      </c>
      <c r="KHI66" s="960">
        <f t="shared" ref="KHI66" si="3825">KHI60-KHI62</f>
        <v>0</v>
      </c>
      <c r="KHK66" s="960">
        <f t="shared" ref="KHK66" si="3826">KHK60-KHK62</f>
        <v>0</v>
      </c>
      <c r="KHM66" s="960">
        <f t="shared" ref="KHM66" si="3827">KHM60-KHM62</f>
        <v>0</v>
      </c>
      <c r="KHO66" s="960">
        <f t="shared" ref="KHO66" si="3828">KHO60-KHO62</f>
        <v>0</v>
      </c>
      <c r="KHQ66" s="960">
        <f t="shared" ref="KHQ66" si="3829">KHQ60-KHQ62</f>
        <v>0</v>
      </c>
      <c r="KHS66" s="960">
        <f t="shared" ref="KHS66" si="3830">KHS60-KHS62</f>
        <v>0</v>
      </c>
      <c r="KHU66" s="960">
        <f t="shared" ref="KHU66" si="3831">KHU60-KHU62</f>
        <v>0</v>
      </c>
      <c r="KHW66" s="960">
        <f t="shared" ref="KHW66" si="3832">KHW60-KHW62</f>
        <v>0</v>
      </c>
      <c r="KHY66" s="960">
        <f t="shared" ref="KHY66" si="3833">KHY60-KHY62</f>
        <v>0</v>
      </c>
      <c r="KIA66" s="960">
        <f t="shared" ref="KIA66" si="3834">KIA60-KIA62</f>
        <v>0</v>
      </c>
      <c r="KIC66" s="960">
        <f t="shared" ref="KIC66" si="3835">KIC60-KIC62</f>
        <v>0</v>
      </c>
      <c r="KIE66" s="960">
        <f t="shared" ref="KIE66" si="3836">KIE60-KIE62</f>
        <v>0</v>
      </c>
      <c r="KIG66" s="960">
        <f t="shared" ref="KIG66" si="3837">KIG60-KIG62</f>
        <v>0</v>
      </c>
      <c r="KII66" s="960">
        <f t="shared" ref="KII66" si="3838">KII60-KII62</f>
        <v>0</v>
      </c>
      <c r="KIK66" s="960">
        <f t="shared" ref="KIK66" si="3839">KIK60-KIK62</f>
        <v>0</v>
      </c>
      <c r="KIM66" s="960">
        <f t="shared" ref="KIM66" si="3840">KIM60-KIM62</f>
        <v>0</v>
      </c>
      <c r="KIO66" s="960">
        <f t="shared" ref="KIO66" si="3841">KIO60-KIO62</f>
        <v>0</v>
      </c>
      <c r="KIQ66" s="960">
        <f t="shared" ref="KIQ66" si="3842">KIQ60-KIQ62</f>
        <v>0</v>
      </c>
      <c r="KIS66" s="960">
        <f t="shared" ref="KIS66" si="3843">KIS60-KIS62</f>
        <v>0</v>
      </c>
      <c r="KIU66" s="960">
        <f t="shared" ref="KIU66" si="3844">KIU60-KIU62</f>
        <v>0</v>
      </c>
      <c r="KIW66" s="960">
        <f t="shared" ref="KIW66" si="3845">KIW60-KIW62</f>
        <v>0</v>
      </c>
      <c r="KIY66" s="960">
        <f t="shared" ref="KIY66" si="3846">KIY60-KIY62</f>
        <v>0</v>
      </c>
      <c r="KJA66" s="960">
        <f t="shared" ref="KJA66" si="3847">KJA60-KJA62</f>
        <v>0</v>
      </c>
      <c r="KJC66" s="960">
        <f t="shared" ref="KJC66" si="3848">KJC60-KJC62</f>
        <v>0</v>
      </c>
      <c r="KJE66" s="960">
        <f t="shared" ref="KJE66" si="3849">KJE60-KJE62</f>
        <v>0</v>
      </c>
      <c r="KJG66" s="960">
        <f t="shared" ref="KJG66" si="3850">KJG60-KJG62</f>
        <v>0</v>
      </c>
      <c r="KJI66" s="960">
        <f t="shared" ref="KJI66" si="3851">KJI60-KJI62</f>
        <v>0</v>
      </c>
      <c r="KJK66" s="960">
        <f t="shared" ref="KJK66" si="3852">KJK60-KJK62</f>
        <v>0</v>
      </c>
      <c r="KJM66" s="960">
        <f t="shared" ref="KJM66" si="3853">KJM60-KJM62</f>
        <v>0</v>
      </c>
      <c r="KJO66" s="960">
        <f t="shared" ref="KJO66" si="3854">KJO60-KJO62</f>
        <v>0</v>
      </c>
      <c r="KJQ66" s="960">
        <f t="shared" ref="KJQ66" si="3855">KJQ60-KJQ62</f>
        <v>0</v>
      </c>
      <c r="KJS66" s="960">
        <f t="shared" ref="KJS66" si="3856">KJS60-KJS62</f>
        <v>0</v>
      </c>
      <c r="KJU66" s="960">
        <f t="shared" ref="KJU66" si="3857">KJU60-KJU62</f>
        <v>0</v>
      </c>
      <c r="KJW66" s="960">
        <f t="shared" ref="KJW66" si="3858">KJW60-KJW62</f>
        <v>0</v>
      </c>
      <c r="KJY66" s="960">
        <f t="shared" ref="KJY66" si="3859">KJY60-KJY62</f>
        <v>0</v>
      </c>
      <c r="KKA66" s="960">
        <f t="shared" ref="KKA66" si="3860">KKA60-KKA62</f>
        <v>0</v>
      </c>
      <c r="KKC66" s="960">
        <f t="shared" ref="KKC66" si="3861">KKC60-KKC62</f>
        <v>0</v>
      </c>
      <c r="KKE66" s="960">
        <f t="shared" ref="KKE66" si="3862">KKE60-KKE62</f>
        <v>0</v>
      </c>
      <c r="KKG66" s="960">
        <f t="shared" ref="KKG66" si="3863">KKG60-KKG62</f>
        <v>0</v>
      </c>
      <c r="KKI66" s="960">
        <f t="shared" ref="KKI66" si="3864">KKI60-KKI62</f>
        <v>0</v>
      </c>
      <c r="KKK66" s="960">
        <f t="shared" ref="KKK66" si="3865">KKK60-KKK62</f>
        <v>0</v>
      </c>
      <c r="KKM66" s="960">
        <f t="shared" ref="KKM66" si="3866">KKM60-KKM62</f>
        <v>0</v>
      </c>
      <c r="KKO66" s="960">
        <f t="shared" ref="KKO66" si="3867">KKO60-KKO62</f>
        <v>0</v>
      </c>
      <c r="KKQ66" s="960">
        <f t="shared" ref="KKQ66" si="3868">KKQ60-KKQ62</f>
        <v>0</v>
      </c>
      <c r="KKS66" s="960">
        <f t="shared" ref="KKS66" si="3869">KKS60-KKS62</f>
        <v>0</v>
      </c>
      <c r="KKU66" s="960">
        <f t="shared" ref="KKU66" si="3870">KKU60-KKU62</f>
        <v>0</v>
      </c>
      <c r="KKW66" s="960">
        <f t="shared" ref="KKW66" si="3871">KKW60-KKW62</f>
        <v>0</v>
      </c>
      <c r="KKY66" s="960">
        <f t="shared" ref="KKY66" si="3872">KKY60-KKY62</f>
        <v>0</v>
      </c>
      <c r="KLA66" s="960">
        <f t="shared" ref="KLA66" si="3873">KLA60-KLA62</f>
        <v>0</v>
      </c>
      <c r="KLC66" s="960">
        <f t="shared" ref="KLC66" si="3874">KLC60-KLC62</f>
        <v>0</v>
      </c>
      <c r="KLE66" s="960">
        <f t="shared" ref="KLE66" si="3875">KLE60-KLE62</f>
        <v>0</v>
      </c>
      <c r="KLG66" s="960">
        <f t="shared" ref="KLG66" si="3876">KLG60-KLG62</f>
        <v>0</v>
      </c>
      <c r="KLI66" s="960">
        <f t="shared" ref="KLI66" si="3877">KLI60-KLI62</f>
        <v>0</v>
      </c>
      <c r="KLK66" s="960">
        <f t="shared" ref="KLK66" si="3878">KLK60-KLK62</f>
        <v>0</v>
      </c>
      <c r="KLM66" s="960">
        <f t="shared" ref="KLM66" si="3879">KLM60-KLM62</f>
        <v>0</v>
      </c>
      <c r="KLO66" s="960">
        <f t="shared" ref="KLO66" si="3880">KLO60-KLO62</f>
        <v>0</v>
      </c>
      <c r="KLQ66" s="960">
        <f t="shared" ref="KLQ66" si="3881">KLQ60-KLQ62</f>
        <v>0</v>
      </c>
      <c r="KLS66" s="960">
        <f t="shared" ref="KLS66" si="3882">KLS60-KLS62</f>
        <v>0</v>
      </c>
      <c r="KLU66" s="960">
        <f t="shared" ref="KLU66" si="3883">KLU60-KLU62</f>
        <v>0</v>
      </c>
      <c r="KLW66" s="960">
        <f t="shared" ref="KLW66" si="3884">KLW60-KLW62</f>
        <v>0</v>
      </c>
      <c r="KLY66" s="960">
        <f t="shared" ref="KLY66" si="3885">KLY60-KLY62</f>
        <v>0</v>
      </c>
      <c r="KMA66" s="960">
        <f t="shared" ref="KMA66" si="3886">KMA60-KMA62</f>
        <v>0</v>
      </c>
      <c r="KMC66" s="960">
        <f t="shared" ref="KMC66" si="3887">KMC60-KMC62</f>
        <v>0</v>
      </c>
      <c r="KME66" s="960">
        <f t="shared" ref="KME66" si="3888">KME60-KME62</f>
        <v>0</v>
      </c>
      <c r="KMG66" s="960">
        <f t="shared" ref="KMG66" si="3889">KMG60-KMG62</f>
        <v>0</v>
      </c>
      <c r="KMI66" s="960">
        <f t="shared" ref="KMI66" si="3890">KMI60-KMI62</f>
        <v>0</v>
      </c>
      <c r="KMK66" s="960">
        <f t="shared" ref="KMK66" si="3891">KMK60-KMK62</f>
        <v>0</v>
      </c>
      <c r="KMM66" s="960">
        <f t="shared" ref="KMM66" si="3892">KMM60-KMM62</f>
        <v>0</v>
      </c>
      <c r="KMO66" s="960">
        <f t="shared" ref="KMO66" si="3893">KMO60-KMO62</f>
        <v>0</v>
      </c>
      <c r="KMQ66" s="960">
        <f t="shared" ref="KMQ66" si="3894">KMQ60-KMQ62</f>
        <v>0</v>
      </c>
      <c r="KMS66" s="960">
        <f t="shared" ref="KMS66" si="3895">KMS60-KMS62</f>
        <v>0</v>
      </c>
      <c r="KMU66" s="960">
        <f t="shared" ref="KMU66" si="3896">KMU60-KMU62</f>
        <v>0</v>
      </c>
      <c r="KMW66" s="960">
        <f t="shared" ref="KMW66" si="3897">KMW60-KMW62</f>
        <v>0</v>
      </c>
      <c r="KMY66" s="960">
        <f t="shared" ref="KMY66" si="3898">KMY60-KMY62</f>
        <v>0</v>
      </c>
      <c r="KNA66" s="960">
        <f t="shared" ref="KNA66" si="3899">KNA60-KNA62</f>
        <v>0</v>
      </c>
      <c r="KNC66" s="960">
        <f t="shared" ref="KNC66" si="3900">KNC60-KNC62</f>
        <v>0</v>
      </c>
      <c r="KNE66" s="960">
        <f t="shared" ref="KNE66" si="3901">KNE60-KNE62</f>
        <v>0</v>
      </c>
      <c r="KNG66" s="960">
        <f t="shared" ref="KNG66" si="3902">KNG60-KNG62</f>
        <v>0</v>
      </c>
      <c r="KNI66" s="960">
        <f t="shared" ref="KNI66" si="3903">KNI60-KNI62</f>
        <v>0</v>
      </c>
      <c r="KNK66" s="960">
        <f t="shared" ref="KNK66" si="3904">KNK60-KNK62</f>
        <v>0</v>
      </c>
      <c r="KNM66" s="960">
        <f t="shared" ref="KNM66" si="3905">KNM60-KNM62</f>
        <v>0</v>
      </c>
      <c r="KNO66" s="960">
        <f t="shared" ref="KNO66" si="3906">KNO60-KNO62</f>
        <v>0</v>
      </c>
      <c r="KNQ66" s="960">
        <f t="shared" ref="KNQ66" si="3907">KNQ60-KNQ62</f>
        <v>0</v>
      </c>
      <c r="KNS66" s="960">
        <f t="shared" ref="KNS66" si="3908">KNS60-KNS62</f>
        <v>0</v>
      </c>
      <c r="KNU66" s="960">
        <f t="shared" ref="KNU66" si="3909">KNU60-KNU62</f>
        <v>0</v>
      </c>
      <c r="KNW66" s="960">
        <f t="shared" ref="KNW66" si="3910">KNW60-KNW62</f>
        <v>0</v>
      </c>
      <c r="KNY66" s="960">
        <f t="shared" ref="KNY66" si="3911">KNY60-KNY62</f>
        <v>0</v>
      </c>
      <c r="KOA66" s="960">
        <f t="shared" ref="KOA66" si="3912">KOA60-KOA62</f>
        <v>0</v>
      </c>
      <c r="KOC66" s="960">
        <f t="shared" ref="KOC66" si="3913">KOC60-KOC62</f>
        <v>0</v>
      </c>
      <c r="KOE66" s="960">
        <f t="shared" ref="KOE66" si="3914">KOE60-KOE62</f>
        <v>0</v>
      </c>
      <c r="KOG66" s="960">
        <f t="shared" ref="KOG66" si="3915">KOG60-KOG62</f>
        <v>0</v>
      </c>
      <c r="KOI66" s="960">
        <f t="shared" ref="KOI66" si="3916">KOI60-KOI62</f>
        <v>0</v>
      </c>
      <c r="KOK66" s="960">
        <f t="shared" ref="KOK66" si="3917">KOK60-KOK62</f>
        <v>0</v>
      </c>
      <c r="KOM66" s="960">
        <f t="shared" ref="KOM66" si="3918">KOM60-KOM62</f>
        <v>0</v>
      </c>
      <c r="KOO66" s="960">
        <f t="shared" ref="KOO66" si="3919">KOO60-KOO62</f>
        <v>0</v>
      </c>
      <c r="KOQ66" s="960">
        <f t="shared" ref="KOQ66" si="3920">KOQ60-KOQ62</f>
        <v>0</v>
      </c>
      <c r="KOS66" s="960">
        <f t="shared" ref="KOS66" si="3921">KOS60-KOS62</f>
        <v>0</v>
      </c>
      <c r="KOU66" s="960">
        <f t="shared" ref="KOU66" si="3922">KOU60-KOU62</f>
        <v>0</v>
      </c>
      <c r="KOW66" s="960">
        <f t="shared" ref="KOW66" si="3923">KOW60-KOW62</f>
        <v>0</v>
      </c>
      <c r="KOY66" s="960">
        <f t="shared" ref="KOY66" si="3924">KOY60-KOY62</f>
        <v>0</v>
      </c>
      <c r="KPA66" s="960">
        <f t="shared" ref="KPA66" si="3925">KPA60-KPA62</f>
        <v>0</v>
      </c>
      <c r="KPC66" s="960">
        <f t="shared" ref="KPC66" si="3926">KPC60-KPC62</f>
        <v>0</v>
      </c>
      <c r="KPE66" s="960">
        <f t="shared" ref="KPE66" si="3927">KPE60-KPE62</f>
        <v>0</v>
      </c>
      <c r="KPG66" s="960">
        <f t="shared" ref="KPG66" si="3928">KPG60-KPG62</f>
        <v>0</v>
      </c>
      <c r="KPI66" s="960">
        <f t="shared" ref="KPI66" si="3929">KPI60-KPI62</f>
        <v>0</v>
      </c>
      <c r="KPK66" s="960">
        <f t="shared" ref="KPK66" si="3930">KPK60-KPK62</f>
        <v>0</v>
      </c>
      <c r="KPM66" s="960">
        <f t="shared" ref="KPM66" si="3931">KPM60-KPM62</f>
        <v>0</v>
      </c>
      <c r="KPO66" s="960">
        <f t="shared" ref="KPO66" si="3932">KPO60-KPO62</f>
        <v>0</v>
      </c>
      <c r="KPQ66" s="960">
        <f t="shared" ref="KPQ66" si="3933">KPQ60-KPQ62</f>
        <v>0</v>
      </c>
      <c r="KPS66" s="960">
        <f t="shared" ref="KPS66" si="3934">KPS60-KPS62</f>
        <v>0</v>
      </c>
      <c r="KPU66" s="960">
        <f t="shared" ref="KPU66" si="3935">KPU60-KPU62</f>
        <v>0</v>
      </c>
      <c r="KPW66" s="960">
        <f t="shared" ref="KPW66" si="3936">KPW60-KPW62</f>
        <v>0</v>
      </c>
      <c r="KPY66" s="960">
        <f t="shared" ref="KPY66" si="3937">KPY60-KPY62</f>
        <v>0</v>
      </c>
      <c r="KQA66" s="960">
        <f t="shared" ref="KQA66" si="3938">KQA60-KQA62</f>
        <v>0</v>
      </c>
      <c r="KQC66" s="960">
        <f t="shared" ref="KQC66" si="3939">KQC60-KQC62</f>
        <v>0</v>
      </c>
      <c r="KQE66" s="960">
        <f t="shared" ref="KQE66" si="3940">KQE60-KQE62</f>
        <v>0</v>
      </c>
      <c r="KQG66" s="960">
        <f t="shared" ref="KQG66" si="3941">KQG60-KQG62</f>
        <v>0</v>
      </c>
      <c r="KQI66" s="960">
        <f t="shared" ref="KQI66" si="3942">KQI60-KQI62</f>
        <v>0</v>
      </c>
      <c r="KQK66" s="960">
        <f t="shared" ref="KQK66" si="3943">KQK60-KQK62</f>
        <v>0</v>
      </c>
      <c r="KQM66" s="960">
        <f t="shared" ref="KQM66" si="3944">KQM60-KQM62</f>
        <v>0</v>
      </c>
      <c r="KQO66" s="960">
        <f t="shared" ref="KQO66" si="3945">KQO60-KQO62</f>
        <v>0</v>
      </c>
      <c r="KQQ66" s="960">
        <f t="shared" ref="KQQ66" si="3946">KQQ60-KQQ62</f>
        <v>0</v>
      </c>
      <c r="KQS66" s="960">
        <f t="shared" ref="KQS66" si="3947">KQS60-KQS62</f>
        <v>0</v>
      </c>
      <c r="KQU66" s="960">
        <f t="shared" ref="KQU66" si="3948">KQU60-KQU62</f>
        <v>0</v>
      </c>
      <c r="KQW66" s="960">
        <f t="shared" ref="KQW66" si="3949">KQW60-KQW62</f>
        <v>0</v>
      </c>
      <c r="KQY66" s="960">
        <f t="shared" ref="KQY66" si="3950">KQY60-KQY62</f>
        <v>0</v>
      </c>
      <c r="KRA66" s="960">
        <f t="shared" ref="KRA66" si="3951">KRA60-KRA62</f>
        <v>0</v>
      </c>
      <c r="KRC66" s="960">
        <f t="shared" ref="KRC66" si="3952">KRC60-KRC62</f>
        <v>0</v>
      </c>
      <c r="KRE66" s="960">
        <f t="shared" ref="KRE66" si="3953">KRE60-KRE62</f>
        <v>0</v>
      </c>
      <c r="KRG66" s="960">
        <f t="shared" ref="KRG66" si="3954">KRG60-KRG62</f>
        <v>0</v>
      </c>
      <c r="KRI66" s="960">
        <f t="shared" ref="KRI66" si="3955">KRI60-KRI62</f>
        <v>0</v>
      </c>
      <c r="KRK66" s="960">
        <f t="shared" ref="KRK66" si="3956">KRK60-KRK62</f>
        <v>0</v>
      </c>
      <c r="KRM66" s="960">
        <f t="shared" ref="KRM66" si="3957">KRM60-KRM62</f>
        <v>0</v>
      </c>
      <c r="KRO66" s="960">
        <f t="shared" ref="KRO66" si="3958">KRO60-KRO62</f>
        <v>0</v>
      </c>
      <c r="KRQ66" s="960">
        <f t="shared" ref="KRQ66" si="3959">KRQ60-KRQ62</f>
        <v>0</v>
      </c>
      <c r="KRS66" s="960">
        <f t="shared" ref="KRS66" si="3960">KRS60-KRS62</f>
        <v>0</v>
      </c>
      <c r="KRU66" s="960">
        <f t="shared" ref="KRU66" si="3961">KRU60-KRU62</f>
        <v>0</v>
      </c>
      <c r="KRW66" s="960">
        <f t="shared" ref="KRW66" si="3962">KRW60-KRW62</f>
        <v>0</v>
      </c>
      <c r="KRY66" s="960">
        <f t="shared" ref="KRY66" si="3963">KRY60-KRY62</f>
        <v>0</v>
      </c>
      <c r="KSA66" s="960">
        <f t="shared" ref="KSA66" si="3964">KSA60-KSA62</f>
        <v>0</v>
      </c>
      <c r="KSC66" s="960">
        <f t="shared" ref="KSC66" si="3965">KSC60-KSC62</f>
        <v>0</v>
      </c>
      <c r="KSE66" s="960">
        <f t="shared" ref="KSE66" si="3966">KSE60-KSE62</f>
        <v>0</v>
      </c>
      <c r="KSG66" s="960">
        <f t="shared" ref="KSG66" si="3967">KSG60-KSG62</f>
        <v>0</v>
      </c>
      <c r="KSI66" s="960">
        <f t="shared" ref="KSI66" si="3968">KSI60-KSI62</f>
        <v>0</v>
      </c>
      <c r="KSK66" s="960">
        <f t="shared" ref="KSK66" si="3969">KSK60-KSK62</f>
        <v>0</v>
      </c>
      <c r="KSM66" s="960">
        <f t="shared" ref="KSM66" si="3970">KSM60-KSM62</f>
        <v>0</v>
      </c>
      <c r="KSO66" s="960">
        <f t="shared" ref="KSO66" si="3971">KSO60-KSO62</f>
        <v>0</v>
      </c>
      <c r="KSQ66" s="960">
        <f t="shared" ref="KSQ66" si="3972">KSQ60-KSQ62</f>
        <v>0</v>
      </c>
      <c r="KSS66" s="960">
        <f t="shared" ref="KSS66" si="3973">KSS60-KSS62</f>
        <v>0</v>
      </c>
      <c r="KSU66" s="960">
        <f t="shared" ref="KSU66" si="3974">KSU60-KSU62</f>
        <v>0</v>
      </c>
      <c r="KSW66" s="960">
        <f t="shared" ref="KSW66" si="3975">KSW60-KSW62</f>
        <v>0</v>
      </c>
      <c r="KSY66" s="960">
        <f t="shared" ref="KSY66" si="3976">KSY60-KSY62</f>
        <v>0</v>
      </c>
      <c r="KTA66" s="960">
        <f t="shared" ref="KTA66" si="3977">KTA60-KTA62</f>
        <v>0</v>
      </c>
      <c r="KTC66" s="960">
        <f t="shared" ref="KTC66" si="3978">KTC60-KTC62</f>
        <v>0</v>
      </c>
      <c r="KTE66" s="960">
        <f t="shared" ref="KTE66" si="3979">KTE60-KTE62</f>
        <v>0</v>
      </c>
      <c r="KTG66" s="960">
        <f t="shared" ref="KTG66" si="3980">KTG60-KTG62</f>
        <v>0</v>
      </c>
      <c r="KTI66" s="960">
        <f t="shared" ref="KTI66" si="3981">KTI60-KTI62</f>
        <v>0</v>
      </c>
      <c r="KTK66" s="960">
        <f t="shared" ref="KTK66" si="3982">KTK60-KTK62</f>
        <v>0</v>
      </c>
      <c r="KTM66" s="960">
        <f t="shared" ref="KTM66" si="3983">KTM60-KTM62</f>
        <v>0</v>
      </c>
      <c r="KTO66" s="960">
        <f t="shared" ref="KTO66" si="3984">KTO60-KTO62</f>
        <v>0</v>
      </c>
      <c r="KTQ66" s="960">
        <f t="shared" ref="KTQ66" si="3985">KTQ60-KTQ62</f>
        <v>0</v>
      </c>
      <c r="KTS66" s="960">
        <f t="shared" ref="KTS66" si="3986">KTS60-KTS62</f>
        <v>0</v>
      </c>
      <c r="KTU66" s="960">
        <f t="shared" ref="KTU66" si="3987">KTU60-KTU62</f>
        <v>0</v>
      </c>
      <c r="KTW66" s="960">
        <f t="shared" ref="KTW66" si="3988">KTW60-KTW62</f>
        <v>0</v>
      </c>
      <c r="KTY66" s="960">
        <f t="shared" ref="KTY66" si="3989">KTY60-KTY62</f>
        <v>0</v>
      </c>
      <c r="KUA66" s="960">
        <f t="shared" ref="KUA66" si="3990">KUA60-KUA62</f>
        <v>0</v>
      </c>
      <c r="KUC66" s="960">
        <f t="shared" ref="KUC66" si="3991">KUC60-KUC62</f>
        <v>0</v>
      </c>
      <c r="KUE66" s="960">
        <f t="shared" ref="KUE66" si="3992">KUE60-KUE62</f>
        <v>0</v>
      </c>
      <c r="KUG66" s="960">
        <f t="shared" ref="KUG66" si="3993">KUG60-KUG62</f>
        <v>0</v>
      </c>
      <c r="KUI66" s="960">
        <f t="shared" ref="KUI66" si="3994">KUI60-KUI62</f>
        <v>0</v>
      </c>
      <c r="KUK66" s="960">
        <f t="shared" ref="KUK66" si="3995">KUK60-KUK62</f>
        <v>0</v>
      </c>
      <c r="KUM66" s="960">
        <f t="shared" ref="KUM66" si="3996">KUM60-KUM62</f>
        <v>0</v>
      </c>
      <c r="KUO66" s="960">
        <f t="shared" ref="KUO66" si="3997">KUO60-KUO62</f>
        <v>0</v>
      </c>
      <c r="KUQ66" s="960">
        <f t="shared" ref="KUQ66" si="3998">KUQ60-KUQ62</f>
        <v>0</v>
      </c>
      <c r="KUS66" s="960">
        <f t="shared" ref="KUS66" si="3999">KUS60-KUS62</f>
        <v>0</v>
      </c>
      <c r="KUU66" s="960">
        <f t="shared" ref="KUU66" si="4000">KUU60-KUU62</f>
        <v>0</v>
      </c>
      <c r="KUW66" s="960">
        <f t="shared" ref="KUW66" si="4001">KUW60-KUW62</f>
        <v>0</v>
      </c>
      <c r="KUY66" s="960">
        <f t="shared" ref="KUY66" si="4002">KUY60-KUY62</f>
        <v>0</v>
      </c>
      <c r="KVA66" s="960">
        <f t="shared" ref="KVA66" si="4003">KVA60-KVA62</f>
        <v>0</v>
      </c>
      <c r="KVC66" s="960">
        <f t="shared" ref="KVC66" si="4004">KVC60-KVC62</f>
        <v>0</v>
      </c>
      <c r="KVE66" s="960">
        <f t="shared" ref="KVE66" si="4005">KVE60-KVE62</f>
        <v>0</v>
      </c>
      <c r="KVG66" s="960">
        <f t="shared" ref="KVG66" si="4006">KVG60-KVG62</f>
        <v>0</v>
      </c>
      <c r="KVI66" s="960">
        <f t="shared" ref="KVI66" si="4007">KVI60-KVI62</f>
        <v>0</v>
      </c>
      <c r="KVK66" s="960">
        <f t="shared" ref="KVK66" si="4008">KVK60-KVK62</f>
        <v>0</v>
      </c>
      <c r="KVM66" s="960">
        <f t="shared" ref="KVM66" si="4009">KVM60-KVM62</f>
        <v>0</v>
      </c>
      <c r="KVO66" s="960">
        <f t="shared" ref="KVO66" si="4010">KVO60-KVO62</f>
        <v>0</v>
      </c>
      <c r="KVQ66" s="960">
        <f t="shared" ref="KVQ66" si="4011">KVQ60-KVQ62</f>
        <v>0</v>
      </c>
      <c r="KVS66" s="960">
        <f t="shared" ref="KVS66" si="4012">KVS60-KVS62</f>
        <v>0</v>
      </c>
      <c r="KVU66" s="960">
        <f t="shared" ref="KVU66" si="4013">KVU60-KVU62</f>
        <v>0</v>
      </c>
      <c r="KVW66" s="960">
        <f t="shared" ref="KVW66" si="4014">KVW60-KVW62</f>
        <v>0</v>
      </c>
      <c r="KVY66" s="960">
        <f t="shared" ref="KVY66" si="4015">KVY60-KVY62</f>
        <v>0</v>
      </c>
      <c r="KWA66" s="960">
        <f t="shared" ref="KWA66" si="4016">KWA60-KWA62</f>
        <v>0</v>
      </c>
      <c r="KWC66" s="960">
        <f t="shared" ref="KWC66" si="4017">KWC60-KWC62</f>
        <v>0</v>
      </c>
      <c r="KWE66" s="960">
        <f t="shared" ref="KWE66" si="4018">KWE60-KWE62</f>
        <v>0</v>
      </c>
      <c r="KWG66" s="960">
        <f t="shared" ref="KWG66" si="4019">KWG60-KWG62</f>
        <v>0</v>
      </c>
      <c r="KWI66" s="960">
        <f t="shared" ref="KWI66" si="4020">KWI60-KWI62</f>
        <v>0</v>
      </c>
      <c r="KWK66" s="960">
        <f t="shared" ref="KWK66" si="4021">KWK60-KWK62</f>
        <v>0</v>
      </c>
      <c r="KWM66" s="960">
        <f t="shared" ref="KWM66" si="4022">KWM60-KWM62</f>
        <v>0</v>
      </c>
      <c r="KWO66" s="960">
        <f t="shared" ref="KWO66" si="4023">KWO60-KWO62</f>
        <v>0</v>
      </c>
      <c r="KWQ66" s="960">
        <f t="shared" ref="KWQ66" si="4024">KWQ60-KWQ62</f>
        <v>0</v>
      </c>
      <c r="KWS66" s="960">
        <f t="shared" ref="KWS66" si="4025">KWS60-KWS62</f>
        <v>0</v>
      </c>
      <c r="KWU66" s="960">
        <f t="shared" ref="KWU66" si="4026">KWU60-KWU62</f>
        <v>0</v>
      </c>
      <c r="KWW66" s="960">
        <f t="shared" ref="KWW66" si="4027">KWW60-KWW62</f>
        <v>0</v>
      </c>
      <c r="KWY66" s="960">
        <f t="shared" ref="KWY66" si="4028">KWY60-KWY62</f>
        <v>0</v>
      </c>
      <c r="KXA66" s="960">
        <f t="shared" ref="KXA66" si="4029">KXA60-KXA62</f>
        <v>0</v>
      </c>
      <c r="KXC66" s="960">
        <f t="shared" ref="KXC66" si="4030">KXC60-KXC62</f>
        <v>0</v>
      </c>
      <c r="KXE66" s="960">
        <f t="shared" ref="KXE66" si="4031">KXE60-KXE62</f>
        <v>0</v>
      </c>
      <c r="KXG66" s="960">
        <f t="shared" ref="KXG66" si="4032">KXG60-KXG62</f>
        <v>0</v>
      </c>
      <c r="KXI66" s="960">
        <f t="shared" ref="KXI66" si="4033">KXI60-KXI62</f>
        <v>0</v>
      </c>
      <c r="KXK66" s="960">
        <f t="shared" ref="KXK66" si="4034">KXK60-KXK62</f>
        <v>0</v>
      </c>
      <c r="KXM66" s="960">
        <f t="shared" ref="KXM66" si="4035">KXM60-KXM62</f>
        <v>0</v>
      </c>
      <c r="KXO66" s="960">
        <f t="shared" ref="KXO66" si="4036">KXO60-KXO62</f>
        <v>0</v>
      </c>
      <c r="KXQ66" s="960">
        <f t="shared" ref="KXQ66" si="4037">KXQ60-KXQ62</f>
        <v>0</v>
      </c>
      <c r="KXS66" s="960">
        <f t="shared" ref="KXS66" si="4038">KXS60-KXS62</f>
        <v>0</v>
      </c>
      <c r="KXU66" s="960">
        <f t="shared" ref="KXU66" si="4039">KXU60-KXU62</f>
        <v>0</v>
      </c>
      <c r="KXW66" s="960">
        <f t="shared" ref="KXW66" si="4040">KXW60-KXW62</f>
        <v>0</v>
      </c>
      <c r="KXY66" s="960">
        <f t="shared" ref="KXY66" si="4041">KXY60-KXY62</f>
        <v>0</v>
      </c>
      <c r="KYA66" s="960">
        <f t="shared" ref="KYA66" si="4042">KYA60-KYA62</f>
        <v>0</v>
      </c>
      <c r="KYC66" s="960">
        <f t="shared" ref="KYC66" si="4043">KYC60-KYC62</f>
        <v>0</v>
      </c>
      <c r="KYE66" s="960">
        <f t="shared" ref="KYE66" si="4044">KYE60-KYE62</f>
        <v>0</v>
      </c>
      <c r="KYG66" s="960">
        <f t="shared" ref="KYG66" si="4045">KYG60-KYG62</f>
        <v>0</v>
      </c>
      <c r="KYI66" s="960">
        <f t="shared" ref="KYI66" si="4046">KYI60-KYI62</f>
        <v>0</v>
      </c>
      <c r="KYK66" s="960">
        <f t="shared" ref="KYK66" si="4047">KYK60-KYK62</f>
        <v>0</v>
      </c>
      <c r="KYM66" s="960">
        <f t="shared" ref="KYM66" si="4048">KYM60-KYM62</f>
        <v>0</v>
      </c>
      <c r="KYO66" s="960">
        <f t="shared" ref="KYO66" si="4049">KYO60-KYO62</f>
        <v>0</v>
      </c>
      <c r="KYQ66" s="960">
        <f t="shared" ref="KYQ66" si="4050">KYQ60-KYQ62</f>
        <v>0</v>
      </c>
      <c r="KYS66" s="960">
        <f t="shared" ref="KYS66" si="4051">KYS60-KYS62</f>
        <v>0</v>
      </c>
      <c r="KYU66" s="960">
        <f t="shared" ref="KYU66" si="4052">KYU60-KYU62</f>
        <v>0</v>
      </c>
      <c r="KYW66" s="960">
        <f t="shared" ref="KYW66" si="4053">KYW60-KYW62</f>
        <v>0</v>
      </c>
      <c r="KYY66" s="960">
        <f t="shared" ref="KYY66" si="4054">KYY60-KYY62</f>
        <v>0</v>
      </c>
      <c r="KZA66" s="960">
        <f t="shared" ref="KZA66" si="4055">KZA60-KZA62</f>
        <v>0</v>
      </c>
      <c r="KZC66" s="960">
        <f t="shared" ref="KZC66" si="4056">KZC60-KZC62</f>
        <v>0</v>
      </c>
      <c r="KZE66" s="960">
        <f t="shared" ref="KZE66" si="4057">KZE60-KZE62</f>
        <v>0</v>
      </c>
      <c r="KZG66" s="960">
        <f t="shared" ref="KZG66" si="4058">KZG60-KZG62</f>
        <v>0</v>
      </c>
      <c r="KZI66" s="960">
        <f t="shared" ref="KZI66" si="4059">KZI60-KZI62</f>
        <v>0</v>
      </c>
      <c r="KZK66" s="960">
        <f t="shared" ref="KZK66" si="4060">KZK60-KZK62</f>
        <v>0</v>
      </c>
      <c r="KZM66" s="960">
        <f t="shared" ref="KZM66" si="4061">KZM60-KZM62</f>
        <v>0</v>
      </c>
      <c r="KZO66" s="960">
        <f t="shared" ref="KZO66" si="4062">KZO60-KZO62</f>
        <v>0</v>
      </c>
      <c r="KZQ66" s="960">
        <f t="shared" ref="KZQ66" si="4063">KZQ60-KZQ62</f>
        <v>0</v>
      </c>
      <c r="KZS66" s="960">
        <f t="shared" ref="KZS66" si="4064">KZS60-KZS62</f>
        <v>0</v>
      </c>
      <c r="KZU66" s="960">
        <f t="shared" ref="KZU66" si="4065">KZU60-KZU62</f>
        <v>0</v>
      </c>
      <c r="KZW66" s="960">
        <f t="shared" ref="KZW66" si="4066">KZW60-KZW62</f>
        <v>0</v>
      </c>
      <c r="KZY66" s="960">
        <f t="shared" ref="KZY66" si="4067">KZY60-KZY62</f>
        <v>0</v>
      </c>
      <c r="LAA66" s="960">
        <f t="shared" ref="LAA66" si="4068">LAA60-LAA62</f>
        <v>0</v>
      </c>
      <c r="LAC66" s="960">
        <f t="shared" ref="LAC66" si="4069">LAC60-LAC62</f>
        <v>0</v>
      </c>
      <c r="LAE66" s="960">
        <f t="shared" ref="LAE66" si="4070">LAE60-LAE62</f>
        <v>0</v>
      </c>
      <c r="LAG66" s="960">
        <f t="shared" ref="LAG66" si="4071">LAG60-LAG62</f>
        <v>0</v>
      </c>
      <c r="LAI66" s="960">
        <f t="shared" ref="LAI66" si="4072">LAI60-LAI62</f>
        <v>0</v>
      </c>
      <c r="LAK66" s="960">
        <f t="shared" ref="LAK66" si="4073">LAK60-LAK62</f>
        <v>0</v>
      </c>
      <c r="LAM66" s="960">
        <f t="shared" ref="LAM66" si="4074">LAM60-LAM62</f>
        <v>0</v>
      </c>
      <c r="LAO66" s="960">
        <f t="shared" ref="LAO66" si="4075">LAO60-LAO62</f>
        <v>0</v>
      </c>
      <c r="LAQ66" s="960">
        <f t="shared" ref="LAQ66" si="4076">LAQ60-LAQ62</f>
        <v>0</v>
      </c>
      <c r="LAS66" s="960">
        <f t="shared" ref="LAS66" si="4077">LAS60-LAS62</f>
        <v>0</v>
      </c>
      <c r="LAU66" s="960">
        <f t="shared" ref="LAU66" si="4078">LAU60-LAU62</f>
        <v>0</v>
      </c>
      <c r="LAW66" s="960">
        <f t="shared" ref="LAW66" si="4079">LAW60-LAW62</f>
        <v>0</v>
      </c>
      <c r="LAY66" s="960">
        <f t="shared" ref="LAY66" si="4080">LAY60-LAY62</f>
        <v>0</v>
      </c>
      <c r="LBA66" s="960">
        <f t="shared" ref="LBA66" si="4081">LBA60-LBA62</f>
        <v>0</v>
      </c>
      <c r="LBC66" s="960">
        <f t="shared" ref="LBC66" si="4082">LBC60-LBC62</f>
        <v>0</v>
      </c>
      <c r="LBE66" s="960">
        <f t="shared" ref="LBE66" si="4083">LBE60-LBE62</f>
        <v>0</v>
      </c>
      <c r="LBG66" s="960">
        <f t="shared" ref="LBG66" si="4084">LBG60-LBG62</f>
        <v>0</v>
      </c>
      <c r="LBI66" s="960">
        <f t="shared" ref="LBI66" si="4085">LBI60-LBI62</f>
        <v>0</v>
      </c>
      <c r="LBK66" s="960">
        <f t="shared" ref="LBK66" si="4086">LBK60-LBK62</f>
        <v>0</v>
      </c>
      <c r="LBM66" s="960">
        <f t="shared" ref="LBM66" si="4087">LBM60-LBM62</f>
        <v>0</v>
      </c>
      <c r="LBO66" s="960">
        <f t="shared" ref="LBO66" si="4088">LBO60-LBO62</f>
        <v>0</v>
      </c>
      <c r="LBQ66" s="960">
        <f t="shared" ref="LBQ66" si="4089">LBQ60-LBQ62</f>
        <v>0</v>
      </c>
      <c r="LBS66" s="960">
        <f t="shared" ref="LBS66" si="4090">LBS60-LBS62</f>
        <v>0</v>
      </c>
      <c r="LBU66" s="960">
        <f t="shared" ref="LBU66" si="4091">LBU60-LBU62</f>
        <v>0</v>
      </c>
      <c r="LBW66" s="960">
        <f t="shared" ref="LBW66" si="4092">LBW60-LBW62</f>
        <v>0</v>
      </c>
      <c r="LBY66" s="960">
        <f t="shared" ref="LBY66" si="4093">LBY60-LBY62</f>
        <v>0</v>
      </c>
      <c r="LCA66" s="960">
        <f t="shared" ref="LCA66" si="4094">LCA60-LCA62</f>
        <v>0</v>
      </c>
      <c r="LCC66" s="960">
        <f t="shared" ref="LCC66" si="4095">LCC60-LCC62</f>
        <v>0</v>
      </c>
      <c r="LCE66" s="960">
        <f t="shared" ref="LCE66" si="4096">LCE60-LCE62</f>
        <v>0</v>
      </c>
      <c r="LCG66" s="960">
        <f t="shared" ref="LCG66" si="4097">LCG60-LCG62</f>
        <v>0</v>
      </c>
      <c r="LCI66" s="960">
        <f t="shared" ref="LCI66" si="4098">LCI60-LCI62</f>
        <v>0</v>
      </c>
      <c r="LCK66" s="960">
        <f t="shared" ref="LCK66" si="4099">LCK60-LCK62</f>
        <v>0</v>
      </c>
      <c r="LCM66" s="960">
        <f t="shared" ref="LCM66" si="4100">LCM60-LCM62</f>
        <v>0</v>
      </c>
      <c r="LCO66" s="960">
        <f t="shared" ref="LCO66" si="4101">LCO60-LCO62</f>
        <v>0</v>
      </c>
      <c r="LCQ66" s="960">
        <f t="shared" ref="LCQ66" si="4102">LCQ60-LCQ62</f>
        <v>0</v>
      </c>
      <c r="LCS66" s="960">
        <f t="shared" ref="LCS66" si="4103">LCS60-LCS62</f>
        <v>0</v>
      </c>
      <c r="LCU66" s="960">
        <f t="shared" ref="LCU66" si="4104">LCU60-LCU62</f>
        <v>0</v>
      </c>
      <c r="LCW66" s="960">
        <f t="shared" ref="LCW66" si="4105">LCW60-LCW62</f>
        <v>0</v>
      </c>
      <c r="LCY66" s="960">
        <f t="shared" ref="LCY66" si="4106">LCY60-LCY62</f>
        <v>0</v>
      </c>
      <c r="LDA66" s="960">
        <f t="shared" ref="LDA66" si="4107">LDA60-LDA62</f>
        <v>0</v>
      </c>
      <c r="LDC66" s="960">
        <f t="shared" ref="LDC66" si="4108">LDC60-LDC62</f>
        <v>0</v>
      </c>
      <c r="LDE66" s="960">
        <f t="shared" ref="LDE66" si="4109">LDE60-LDE62</f>
        <v>0</v>
      </c>
      <c r="LDG66" s="960">
        <f t="shared" ref="LDG66" si="4110">LDG60-LDG62</f>
        <v>0</v>
      </c>
      <c r="LDI66" s="960">
        <f t="shared" ref="LDI66" si="4111">LDI60-LDI62</f>
        <v>0</v>
      </c>
      <c r="LDK66" s="960">
        <f t="shared" ref="LDK66" si="4112">LDK60-LDK62</f>
        <v>0</v>
      </c>
      <c r="LDM66" s="960">
        <f t="shared" ref="LDM66" si="4113">LDM60-LDM62</f>
        <v>0</v>
      </c>
      <c r="LDO66" s="960">
        <f t="shared" ref="LDO66" si="4114">LDO60-LDO62</f>
        <v>0</v>
      </c>
      <c r="LDQ66" s="960">
        <f t="shared" ref="LDQ66" si="4115">LDQ60-LDQ62</f>
        <v>0</v>
      </c>
      <c r="LDS66" s="960">
        <f t="shared" ref="LDS66" si="4116">LDS60-LDS62</f>
        <v>0</v>
      </c>
      <c r="LDU66" s="960">
        <f t="shared" ref="LDU66" si="4117">LDU60-LDU62</f>
        <v>0</v>
      </c>
      <c r="LDW66" s="960">
        <f t="shared" ref="LDW66" si="4118">LDW60-LDW62</f>
        <v>0</v>
      </c>
      <c r="LDY66" s="960">
        <f t="shared" ref="LDY66" si="4119">LDY60-LDY62</f>
        <v>0</v>
      </c>
      <c r="LEA66" s="960">
        <f t="shared" ref="LEA66" si="4120">LEA60-LEA62</f>
        <v>0</v>
      </c>
      <c r="LEC66" s="960">
        <f t="shared" ref="LEC66" si="4121">LEC60-LEC62</f>
        <v>0</v>
      </c>
      <c r="LEE66" s="960">
        <f t="shared" ref="LEE66" si="4122">LEE60-LEE62</f>
        <v>0</v>
      </c>
      <c r="LEG66" s="960">
        <f t="shared" ref="LEG66" si="4123">LEG60-LEG62</f>
        <v>0</v>
      </c>
      <c r="LEI66" s="960">
        <f t="shared" ref="LEI66" si="4124">LEI60-LEI62</f>
        <v>0</v>
      </c>
      <c r="LEK66" s="960">
        <f t="shared" ref="LEK66" si="4125">LEK60-LEK62</f>
        <v>0</v>
      </c>
      <c r="LEM66" s="960">
        <f t="shared" ref="LEM66" si="4126">LEM60-LEM62</f>
        <v>0</v>
      </c>
      <c r="LEO66" s="960">
        <f t="shared" ref="LEO66" si="4127">LEO60-LEO62</f>
        <v>0</v>
      </c>
      <c r="LEQ66" s="960">
        <f t="shared" ref="LEQ66" si="4128">LEQ60-LEQ62</f>
        <v>0</v>
      </c>
      <c r="LES66" s="960">
        <f t="shared" ref="LES66" si="4129">LES60-LES62</f>
        <v>0</v>
      </c>
      <c r="LEU66" s="960">
        <f t="shared" ref="LEU66" si="4130">LEU60-LEU62</f>
        <v>0</v>
      </c>
      <c r="LEW66" s="960">
        <f t="shared" ref="LEW66" si="4131">LEW60-LEW62</f>
        <v>0</v>
      </c>
      <c r="LEY66" s="960">
        <f t="shared" ref="LEY66" si="4132">LEY60-LEY62</f>
        <v>0</v>
      </c>
      <c r="LFA66" s="960">
        <f t="shared" ref="LFA66" si="4133">LFA60-LFA62</f>
        <v>0</v>
      </c>
      <c r="LFC66" s="960">
        <f t="shared" ref="LFC66" si="4134">LFC60-LFC62</f>
        <v>0</v>
      </c>
      <c r="LFE66" s="960">
        <f t="shared" ref="LFE66" si="4135">LFE60-LFE62</f>
        <v>0</v>
      </c>
      <c r="LFG66" s="960">
        <f t="shared" ref="LFG66" si="4136">LFG60-LFG62</f>
        <v>0</v>
      </c>
      <c r="LFI66" s="960">
        <f t="shared" ref="LFI66" si="4137">LFI60-LFI62</f>
        <v>0</v>
      </c>
      <c r="LFK66" s="960">
        <f t="shared" ref="LFK66" si="4138">LFK60-LFK62</f>
        <v>0</v>
      </c>
      <c r="LFM66" s="960">
        <f t="shared" ref="LFM66" si="4139">LFM60-LFM62</f>
        <v>0</v>
      </c>
      <c r="LFO66" s="960">
        <f t="shared" ref="LFO66" si="4140">LFO60-LFO62</f>
        <v>0</v>
      </c>
      <c r="LFQ66" s="960">
        <f t="shared" ref="LFQ66" si="4141">LFQ60-LFQ62</f>
        <v>0</v>
      </c>
      <c r="LFS66" s="960">
        <f t="shared" ref="LFS66" si="4142">LFS60-LFS62</f>
        <v>0</v>
      </c>
      <c r="LFU66" s="960">
        <f t="shared" ref="LFU66" si="4143">LFU60-LFU62</f>
        <v>0</v>
      </c>
      <c r="LFW66" s="960">
        <f t="shared" ref="LFW66" si="4144">LFW60-LFW62</f>
        <v>0</v>
      </c>
      <c r="LFY66" s="960">
        <f t="shared" ref="LFY66" si="4145">LFY60-LFY62</f>
        <v>0</v>
      </c>
      <c r="LGA66" s="960">
        <f t="shared" ref="LGA66" si="4146">LGA60-LGA62</f>
        <v>0</v>
      </c>
      <c r="LGC66" s="960">
        <f t="shared" ref="LGC66" si="4147">LGC60-LGC62</f>
        <v>0</v>
      </c>
      <c r="LGE66" s="960">
        <f t="shared" ref="LGE66" si="4148">LGE60-LGE62</f>
        <v>0</v>
      </c>
      <c r="LGG66" s="960">
        <f t="shared" ref="LGG66" si="4149">LGG60-LGG62</f>
        <v>0</v>
      </c>
      <c r="LGI66" s="960">
        <f t="shared" ref="LGI66" si="4150">LGI60-LGI62</f>
        <v>0</v>
      </c>
      <c r="LGK66" s="960">
        <f t="shared" ref="LGK66" si="4151">LGK60-LGK62</f>
        <v>0</v>
      </c>
      <c r="LGM66" s="960">
        <f t="shared" ref="LGM66" si="4152">LGM60-LGM62</f>
        <v>0</v>
      </c>
      <c r="LGO66" s="960">
        <f t="shared" ref="LGO66" si="4153">LGO60-LGO62</f>
        <v>0</v>
      </c>
      <c r="LGQ66" s="960">
        <f t="shared" ref="LGQ66" si="4154">LGQ60-LGQ62</f>
        <v>0</v>
      </c>
      <c r="LGS66" s="960">
        <f t="shared" ref="LGS66" si="4155">LGS60-LGS62</f>
        <v>0</v>
      </c>
      <c r="LGU66" s="960">
        <f t="shared" ref="LGU66" si="4156">LGU60-LGU62</f>
        <v>0</v>
      </c>
      <c r="LGW66" s="960">
        <f t="shared" ref="LGW66" si="4157">LGW60-LGW62</f>
        <v>0</v>
      </c>
      <c r="LGY66" s="960">
        <f t="shared" ref="LGY66" si="4158">LGY60-LGY62</f>
        <v>0</v>
      </c>
      <c r="LHA66" s="960">
        <f t="shared" ref="LHA66" si="4159">LHA60-LHA62</f>
        <v>0</v>
      </c>
      <c r="LHC66" s="960">
        <f t="shared" ref="LHC66" si="4160">LHC60-LHC62</f>
        <v>0</v>
      </c>
      <c r="LHE66" s="960">
        <f t="shared" ref="LHE66" si="4161">LHE60-LHE62</f>
        <v>0</v>
      </c>
      <c r="LHG66" s="960">
        <f t="shared" ref="LHG66" si="4162">LHG60-LHG62</f>
        <v>0</v>
      </c>
      <c r="LHI66" s="960">
        <f t="shared" ref="LHI66" si="4163">LHI60-LHI62</f>
        <v>0</v>
      </c>
      <c r="LHK66" s="960">
        <f t="shared" ref="LHK66" si="4164">LHK60-LHK62</f>
        <v>0</v>
      </c>
      <c r="LHM66" s="960">
        <f t="shared" ref="LHM66" si="4165">LHM60-LHM62</f>
        <v>0</v>
      </c>
      <c r="LHO66" s="960">
        <f t="shared" ref="LHO66" si="4166">LHO60-LHO62</f>
        <v>0</v>
      </c>
      <c r="LHQ66" s="960">
        <f t="shared" ref="LHQ66" si="4167">LHQ60-LHQ62</f>
        <v>0</v>
      </c>
      <c r="LHS66" s="960">
        <f t="shared" ref="LHS66" si="4168">LHS60-LHS62</f>
        <v>0</v>
      </c>
      <c r="LHU66" s="960">
        <f t="shared" ref="LHU66" si="4169">LHU60-LHU62</f>
        <v>0</v>
      </c>
      <c r="LHW66" s="960">
        <f t="shared" ref="LHW66" si="4170">LHW60-LHW62</f>
        <v>0</v>
      </c>
      <c r="LHY66" s="960">
        <f t="shared" ref="LHY66" si="4171">LHY60-LHY62</f>
        <v>0</v>
      </c>
      <c r="LIA66" s="960">
        <f t="shared" ref="LIA66" si="4172">LIA60-LIA62</f>
        <v>0</v>
      </c>
      <c r="LIC66" s="960">
        <f t="shared" ref="LIC66" si="4173">LIC60-LIC62</f>
        <v>0</v>
      </c>
      <c r="LIE66" s="960">
        <f t="shared" ref="LIE66" si="4174">LIE60-LIE62</f>
        <v>0</v>
      </c>
      <c r="LIG66" s="960">
        <f t="shared" ref="LIG66" si="4175">LIG60-LIG62</f>
        <v>0</v>
      </c>
      <c r="LII66" s="960">
        <f t="shared" ref="LII66" si="4176">LII60-LII62</f>
        <v>0</v>
      </c>
      <c r="LIK66" s="960">
        <f t="shared" ref="LIK66" si="4177">LIK60-LIK62</f>
        <v>0</v>
      </c>
      <c r="LIM66" s="960">
        <f t="shared" ref="LIM66" si="4178">LIM60-LIM62</f>
        <v>0</v>
      </c>
      <c r="LIO66" s="960">
        <f t="shared" ref="LIO66" si="4179">LIO60-LIO62</f>
        <v>0</v>
      </c>
      <c r="LIQ66" s="960">
        <f t="shared" ref="LIQ66" si="4180">LIQ60-LIQ62</f>
        <v>0</v>
      </c>
      <c r="LIS66" s="960">
        <f t="shared" ref="LIS66" si="4181">LIS60-LIS62</f>
        <v>0</v>
      </c>
      <c r="LIU66" s="960">
        <f t="shared" ref="LIU66" si="4182">LIU60-LIU62</f>
        <v>0</v>
      </c>
      <c r="LIW66" s="960">
        <f t="shared" ref="LIW66" si="4183">LIW60-LIW62</f>
        <v>0</v>
      </c>
      <c r="LIY66" s="960">
        <f t="shared" ref="LIY66" si="4184">LIY60-LIY62</f>
        <v>0</v>
      </c>
      <c r="LJA66" s="960">
        <f t="shared" ref="LJA66" si="4185">LJA60-LJA62</f>
        <v>0</v>
      </c>
      <c r="LJC66" s="960">
        <f t="shared" ref="LJC66" si="4186">LJC60-LJC62</f>
        <v>0</v>
      </c>
      <c r="LJE66" s="960">
        <f t="shared" ref="LJE66" si="4187">LJE60-LJE62</f>
        <v>0</v>
      </c>
      <c r="LJG66" s="960">
        <f t="shared" ref="LJG66" si="4188">LJG60-LJG62</f>
        <v>0</v>
      </c>
      <c r="LJI66" s="960">
        <f t="shared" ref="LJI66" si="4189">LJI60-LJI62</f>
        <v>0</v>
      </c>
      <c r="LJK66" s="960">
        <f t="shared" ref="LJK66" si="4190">LJK60-LJK62</f>
        <v>0</v>
      </c>
      <c r="LJM66" s="960">
        <f t="shared" ref="LJM66" si="4191">LJM60-LJM62</f>
        <v>0</v>
      </c>
      <c r="LJO66" s="960">
        <f t="shared" ref="LJO66" si="4192">LJO60-LJO62</f>
        <v>0</v>
      </c>
      <c r="LJQ66" s="960">
        <f t="shared" ref="LJQ66" si="4193">LJQ60-LJQ62</f>
        <v>0</v>
      </c>
      <c r="LJS66" s="960">
        <f t="shared" ref="LJS66" si="4194">LJS60-LJS62</f>
        <v>0</v>
      </c>
      <c r="LJU66" s="960">
        <f t="shared" ref="LJU66" si="4195">LJU60-LJU62</f>
        <v>0</v>
      </c>
      <c r="LJW66" s="960">
        <f t="shared" ref="LJW66" si="4196">LJW60-LJW62</f>
        <v>0</v>
      </c>
      <c r="LJY66" s="960">
        <f t="shared" ref="LJY66" si="4197">LJY60-LJY62</f>
        <v>0</v>
      </c>
      <c r="LKA66" s="960">
        <f t="shared" ref="LKA66" si="4198">LKA60-LKA62</f>
        <v>0</v>
      </c>
      <c r="LKC66" s="960">
        <f t="shared" ref="LKC66" si="4199">LKC60-LKC62</f>
        <v>0</v>
      </c>
      <c r="LKE66" s="960">
        <f t="shared" ref="LKE66" si="4200">LKE60-LKE62</f>
        <v>0</v>
      </c>
      <c r="LKG66" s="960">
        <f t="shared" ref="LKG66" si="4201">LKG60-LKG62</f>
        <v>0</v>
      </c>
      <c r="LKI66" s="960">
        <f t="shared" ref="LKI66" si="4202">LKI60-LKI62</f>
        <v>0</v>
      </c>
      <c r="LKK66" s="960">
        <f t="shared" ref="LKK66" si="4203">LKK60-LKK62</f>
        <v>0</v>
      </c>
      <c r="LKM66" s="960">
        <f t="shared" ref="LKM66" si="4204">LKM60-LKM62</f>
        <v>0</v>
      </c>
      <c r="LKO66" s="960">
        <f t="shared" ref="LKO66" si="4205">LKO60-LKO62</f>
        <v>0</v>
      </c>
      <c r="LKQ66" s="960">
        <f t="shared" ref="LKQ66" si="4206">LKQ60-LKQ62</f>
        <v>0</v>
      </c>
      <c r="LKS66" s="960">
        <f t="shared" ref="LKS66" si="4207">LKS60-LKS62</f>
        <v>0</v>
      </c>
      <c r="LKU66" s="960">
        <f t="shared" ref="LKU66" si="4208">LKU60-LKU62</f>
        <v>0</v>
      </c>
      <c r="LKW66" s="960">
        <f t="shared" ref="LKW66" si="4209">LKW60-LKW62</f>
        <v>0</v>
      </c>
      <c r="LKY66" s="960">
        <f t="shared" ref="LKY66" si="4210">LKY60-LKY62</f>
        <v>0</v>
      </c>
      <c r="LLA66" s="960">
        <f t="shared" ref="LLA66" si="4211">LLA60-LLA62</f>
        <v>0</v>
      </c>
      <c r="LLC66" s="960">
        <f t="shared" ref="LLC66" si="4212">LLC60-LLC62</f>
        <v>0</v>
      </c>
      <c r="LLE66" s="960">
        <f t="shared" ref="LLE66" si="4213">LLE60-LLE62</f>
        <v>0</v>
      </c>
      <c r="LLG66" s="960">
        <f t="shared" ref="LLG66" si="4214">LLG60-LLG62</f>
        <v>0</v>
      </c>
      <c r="LLI66" s="960">
        <f t="shared" ref="LLI66" si="4215">LLI60-LLI62</f>
        <v>0</v>
      </c>
      <c r="LLK66" s="960">
        <f t="shared" ref="LLK66" si="4216">LLK60-LLK62</f>
        <v>0</v>
      </c>
      <c r="LLM66" s="960">
        <f t="shared" ref="LLM66" si="4217">LLM60-LLM62</f>
        <v>0</v>
      </c>
      <c r="LLO66" s="960">
        <f t="shared" ref="LLO66" si="4218">LLO60-LLO62</f>
        <v>0</v>
      </c>
      <c r="LLQ66" s="960">
        <f t="shared" ref="LLQ66" si="4219">LLQ60-LLQ62</f>
        <v>0</v>
      </c>
      <c r="LLS66" s="960">
        <f t="shared" ref="LLS66" si="4220">LLS60-LLS62</f>
        <v>0</v>
      </c>
      <c r="LLU66" s="960">
        <f t="shared" ref="LLU66" si="4221">LLU60-LLU62</f>
        <v>0</v>
      </c>
      <c r="LLW66" s="960">
        <f t="shared" ref="LLW66" si="4222">LLW60-LLW62</f>
        <v>0</v>
      </c>
      <c r="LLY66" s="960">
        <f t="shared" ref="LLY66" si="4223">LLY60-LLY62</f>
        <v>0</v>
      </c>
      <c r="LMA66" s="960">
        <f t="shared" ref="LMA66" si="4224">LMA60-LMA62</f>
        <v>0</v>
      </c>
      <c r="LMC66" s="960">
        <f t="shared" ref="LMC66" si="4225">LMC60-LMC62</f>
        <v>0</v>
      </c>
      <c r="LME66" s="960">
        <f t="shared" ref="LME66" si="4226">LME60-LME62</f>
        <v>0</v>
      </c>
      <c r="LMG66" s="960">
        <f t="shared" ref="LMG66" si="4227">LMG60-LMG62</f>
        <v>0</v>
      </c>
      <c r="LMI66" s="960">
        <f t="shared" ref="LMI66" si="4228">LMI60-LMI62</f>
        <v>0</v>
      </c>
      <c r="LMK66" s="960">
        <f t="shared" ref="LMK66" si="4229">LMK60-LMK62</f>
        <v>0</v>
      </c>
      <c r="LMM66" s="960">
        <f t="shared" ref="LMM66" si="4230">LMM60-LMM62</f>
        <v>0</v>
      </c>
      <c r="LMO66" s="960">
        <f t="shared" ref="LMO66" si="4231">LMO60-LMO62</f>
        <v>0</v>
      </c>
      <c r="LMQ66" s="960">
        <f t="shared" ref="LMQ66" si="4232">LMQ60-LMQ62</f>
        <v>0</v>
      </c>
      <c r="LMS66" s="960">
        <f t="shared" ref="LMS66" si="4233">LMS60-LMS62</f>
        <v>0</v>
      </c>
      <c r="LMU66" s="960">
        <f t="shared" ref="LMU66" si="4234">LMU60-LMU62</f>
        <v>0</v>
      </c>
      <c r="LMW66" s="960">
        <f t="shared" ref="LMW66" si="4235">LMW60-LMW62</f>
        <v>0</v>
      </c>
      <c r="LMY66" s="960">
        <f t="shared" ref="LMY66" si="4236">LMY60-LMY62</f>
        <v>0</v>
      </c>
      <c r="LNA66" s="960">
        <f t="shared" ref="LNA66" si="4237">LNA60-LNA62</f>
        <v>0</v>
      </c>
      <c r="LNC66" s="960">
        <f t="shared" ref="LNC66" si="4238">LNC60-LNC62</f>
        <v>0</v>
      </c>
      <c r="LNE66" s="960">
        <f t="shared" ref="LNE66" si="4239">LNE60-LNE62</f>
        <v>0</v>
      </c>
      <c r="LNG66" s="960">
        <f t="shared" ref="LNG66" si="4240">LNG60-LNG62</f>
        <v>0</v>
      </c>
      <c r="LNI66" s="960">
        <f t="shared" ref="LNI66" si="4241">LNI60-LNI62</f>
        <v>0</v>
      </c>
      <c r="LNK66" s="960">
        <f t="shared" ref="LNK66" si="4242">LNK60-LNK62</f>
        <v>0</v>
      </c>
      <c r="LNM66" s="960">
        <f t="shared" ref="LNM66" si="4243">LNM60-LNM62</f>
        <v>0</v>
      </c>
      <c r="LNO66" s="960">
        <f t="shared" ref="LNO66" si="4244">LNO60-LNO62</f>
        <v>0</v>
      </c>
      <c r="LNQ66" s="960">
        <f t="shared" ref="LNQ66" si="4245">LNQ60-LNQ62</f>
        <v>0</v>
      </c>
      <c r="LNS66" s="960">
        <f t="shared" ref="LNS66" si="4246">LNS60-LNS62</f>
        <v>0</v>
      </c>
      <c r="LNU66" s="960">
        <f t="shared" ref="LNU66" si="4247">LNU60-LNU62</f>
        <v>0</v>
      </c>
      <c r="LNW66" s="960">
        <f t="shared" ref="LNW66" si="4248">LNW60-LNW62</f>
        <v>0</v>
      </c>
      <c r="LNY66" s="960">
        <f t="shared" ref="LNY66" si="4249">LNY60-LNY62</f>
        <v>0</v>
      </c>
      <c r="LOA66" s="960">
        <f t="shared" ref="LOA66" si="4250">LOA60-LOA62</f>
        <v>0</v>
      </c>
      <c r="LOC66" s="960">
        <f t="shared" ref="LOC66" si="4251">LOC60-LOC62</f>
        <v>0</v>
      </c>
      <c r="LOE66" s="960">
        <f t="shared" ref="LOE66" si="4252">LOE60-LOE62</f>
        <v>0</v>
      </c>
      <c r="LOG66" s="960">
        <f t="shared" ref="LOG66" si="4253">LOG60-LOG62</f>
        <v>0</v>
      </c>
      <c r="LOI66" s="960">
        <f t="shared" ref="LOI66" si="4254">LOI60-LOI62</f>
        <v>0</v>
      </c>
      <c r="LOK66" s="960">
        <f t="shared" ref="LOK66" si="4255">LOK60-LOK62</f>
        <v>0</v>
      </c>
      <c r="LOM66" s="960">
        <f t="shared" ref="LOM66" si="4256">LOM60-LOM62</f>
        <v>0</v>
      </c>
      <c r="LOO66" s="960">
        <f t="shared" ref="LOO66" si="4257">LOO60-LOO62</f>
        <v>0</v>
      </c>
      <c r="LOQ66" s="960">
        <f t="shared" ref="LOQ66" si="4258">LOQ60-LOQ62</f>
        <v>0</v>
      </c>
      <c r="LOS66" s="960">
        <f t="shared" ref="LOS66" si="4259">LOS60-LOS62</f>
        <v>0</v>
      </c>
      <c r="LOU66" s="960">
        <f t="shared" ref="LOU66" si="4260">LOU60-LOU62</f>
        <v>0</v>
      </c>
      <c r="LOW66" s="960">
        <f t="shared" ref="LOW66" si="4261">LOW60-LOW62</f>
        <v>0</v>
      </c>
      <c r="LOY66" s="960">
        <f t="shared" ref="LOY66" si="4262">LOY60-LOY62</f>
        <v>0</v>
      </c>
      <c r="LPA66" s="960">
        <f t="shared" ref="LPA66" si="4263">LPA60-LPA62</f>
        <v>0</v>
      </c>
      <c r="LPC66" s="960">
        <f t="shared" ref="LPC66" si="4264">LPC60-LPC62</f>
        <v>0</v>
      </c>
      <c r="LPE66" s="960">
        <f t="shared" ref="LPE66" si="4265">LPE60-LPE62</f>
        <v>0</v>
      </c>
      <c r="LPG66" s="960">
        <f t="shared" ref="LPG66" si="4266">LPG60-LPG62</f>
        <v>0</v>
      </c>
      <c r="LPI66" s="960">
        <f t="shared" ref="LPI66" si="4267">LPI60-LPI62</f>
        <v>0</v>
      </c>
      <c r="LPK66" s="960">
        <f t="shared" ref="LPK66" si="4268">LPK60-LPK62</f>
        <v>0</v>
      </c>
      <c r="LPM66" s="960">
        <f t="shared" ref="LPM66" si="4269">LPM60-LPM62</f>
        <v>0</v>
      </c>
      <c r="LPO66" s="960">
        <f t="shared" ref="LPO66" si="4270">LPO60-LPO62</f>
        <v>0</v>
      </c>
      <c r="LPQ66" s="960">
        <f t="shared" ref="LPQ66" si="4271">LPQ60-LPQ62</f>
        <v>0</v>
      </c>
      <c r="LPS66" s="960">
        <f t="shared" ref="LPS66" si="4272">LPS60-LPS62</f>
        <v>0</v>
      </c>
      <c r="LPU66" s="960">
        <f t="shared" ref="LPU66" si="4273">LPU60-LPU62</f>
        <v>0</v>
      </c>
      <c r="LPW66" s="960">
        <f t="shared" ref="LPW66" si="4274">LPW60-LPW62</f>
        <v>0</v>
      </c>
      <c r="LPY66" s="960">
        <f t="shared" ref="LPY66" si="4275">LPY60-LPY62</f>
        <v>0</v>
      </c>
      <c r="LQA66" s="960">
        <f t="shared" ref="LQA66" si="4276">LQA60-LQA62</f>
        <v>0</v>
      </c>
      <c r="LQC66" s="960">
        <f t="shared" ref="LQC66" si="4277">LQC60-LQC62</f>
        <v>0</v>
      </c>
      <c r="LQE66" s="960">
        <f t="shared" ref="LQE66" si="4278">LQE60-LQE62</f>
        <v>0</v>
      </c>
      <c r="LQG66" s="960">
        <f t="shared" ref="LQG66" si="4279">LQG60-LQG62</f>
        <v>0</v>
      </c>
      <c r="LQI66" s="960">
        <f t="shared" ref="LQI66" si="4280">LQI60-LQI62</f>
        <v>0</v>
      </c>
      <c r="LQK66" s="960">
        <f t="shared" ref="LQK66" si="4281">LQK60-LQK62</f>
        <v>0</v>
      </c>
      <c r="LQM66" s="960">
        <f t="shared" ref="LQM66" si="4282">LQM60-LQM62</f>
        <v>0</v>
      </c>
      <c r="LQO66" s="960">
        <f t="shared" ref="LQO66" si="4283">LQO60-LQO62</f>
        <v>0</v>
      </c>
      <c r="LQQ66" s="960">
        <f t="shared" ref="LQQ66" si="4284">LQQ60-LQQ62</f>
        <v>0</v>
      </c>
      <c r="LQS66" s="960">
        <f t="shared" ref="LQS66" si="4285">LQS60-LQS62</f>
        <v>0</v>
      </c>
      <c r="LQU66" s="960">
        <f t="shared" ref="LQU66" si="4286">LQU60-LQU62</f>
        <v>0</v>
      </c>
      <c r="LQW66" s="960">
        <f t="shared" ref="LQW66" si="4287">LQW60-LQW62</f>
        <v>0</v>
      </c>
      <c r="LQY66" s="960">
        <f t="shared" ref="LQY66" si="4288">LQY60-LQY62</f>
        <v>0</v>
      </c>
      <c r="LRA66" s="960">
        <f t="shared" ref="LRA66" si="4289">LRA60-LRA62</f>
        <v>0</v>
      </c>
      <c r="LRC66" s="960">
        <f t="shared" ref="LRC66" si="4290">LRC60-LRC62</f>
        <v>0</v>
      </c>
      <c r="LRE66" s="960">
        <f t="shared" ref="LRE66" si="4291">LRE60-LRE62</f>
        <v>0</v>
      </c>
      <c r="LRG66" s="960">
        <f t="shared" ref="LRG66" si="4292">LRG60-LRG62</f>
        <v>0</v>
      </c>
      <c r="LRI66" s="960">
        <f t="shared" ref="LRI66" si="4293">LRI60-LRI62</f>
        <v>0</v>
      </c>
      <c r="LRK66" s="960">
        <f t="shared" ref="LRK66" si="4294">LRK60-LRK62</f>
        <v>0</v>
      </c>
      <c r="LRM66" s="960">
        <f t="shared" ref="LRM66" si="4295">LRM60-LRM62</f>
        <v>0</v>
      </c>
      <c r="LRO66" s="960">
        <f t="shared" ref="LRO66" si="4296">LRO60-LRO62</f>
        <v>0</v>
      </c>
      <c r="LRQ66" s="960">
        <f t="shared" ref="LRQ66" si="4297">LRQ60-LRQ62</f>
        <v>0</v>
      </c>
      <c r="LRS66" s="960">
        <f t="shared" ref="LRS66" si="4298">LRS60-LRS62</f>
        <v>0</v>
      </c>
      <c r="LRU66" s="960">
        <f t="shared" ref="LRU66" si="4299">LRU60-LRU62</f>
        <v>0</v>
      </c>
      <c r="LRW66" s="960">
        <f t="shared" ref="LRW66" si="4300">LRW60-LRW62</f>
        <v>0</v>
      </c>
      <c r="LRY66" s="960">
        <f t="shared" ref="LRY66" si="4301">LRY60-LRY62</f>
        <v>0</v>
      </c>
      <c r="LSA66" s="960">
        <f t="shared" ref="LSA66" si="4302">LSA60-LSA62</f>
        <v>0</v>
      </c>
      <c r="LSC66" s="960">
        <f t="shared" ref="LSC66" si="4303">LSC60-LSC62</f>
        <v>0</v>
      </c>
      <c r="LSE66" s="960">
        <f t="shared" ref="LSE66" si="4304">LSE60-LSE62</f>
        <v>0</v>
      </c>
      <c r="LSG66" s="960">
        <f t="shared" ref="LSG66" si="4305">LSG60-LSG62</f>
        <v>0</v>
      </c>
      <c r="LSI66" s="960">
        <f t="shared" ref="LSI66" si="4306">LSI60-LSI62</f>
        <v>0</v>
      </c>
      <c r="LSK66" s="960">
        <f t="shared" ref="LSK66" si="4307">LSK60-LSK62</f>
        <v>0</v>
      </c>
      <c r="LSM66" s="960">
        <f t="shared" ref="LSM66" si="4308">LSM60-LSM62</f>
        <v>0</v>
      </c>
      <c r="LSO66" s="960">
        <f t="shared" ref="LSO66" si="4309">LSO60-LSO62</f>
        <v>0</v>
      </c>
      <c r="LSQ66" s="960">
        <f t="shared" ref="LSQ66" si="4310">LSQ60-LSQ62</f>
        <v>0</v>
      </c>
      <c r="LSS66" s="960">
        <f t="shared" ref="LSS66" si="4311">LSS60-LSS62</f>
        <v>0</v>
      </c>
      <c r="LSU66" s="960">
        <f t="shared" ref="LSU66" si="4312">LSU60-LSU62</f>
        <v>0</v>
      </c>
      <c r="LSW66" s="960">
        <f t="shared" ref="LSW66" si="4313">LSW60-LSW62</f>
        <v>0</v>
      </c>
      <c r="LSY66" s="960">
        <f t="shared" ref="LSY66" si="4314">LSY60-LSY62</f>
        <v>0</v>
      </c>
      <c r="LTA66" s="960">
        <f t="shared" ref="LTA66" si="4315">LTA60-LTA62</f>
        <v>0</v>
      </c>
      <c r="LTC66" s="960">
        <f t="shared" ref="LTC66" si="4316">LTC60-LTC62</f>
        <v>0</v>
      </c>
      <c r="LTE66" s="960">
        <f t="shared" ref="LTE66" si="4317">LTE60-LTE62</f>
        <v>0</v>
      </c>
      <c r="LTG66" s="960">
        <f t="shared" ref="LTG66" si="4318">LTG60-LTG62</f>
        <v>0</v>
      </c>
      <c r="LTI66" s="960">
        <f t="shared" ref="LTI66" si="4319">LTI60-LTI62</f>
        <v>0</v>
      </c>
      <c r="LTK66" s="960">
        <f t="shared" ref="LTK66" si="4320">LTK60-LTK62</f>
        <v>0</v>
      </c>
      <c r="LTM66" s="960">
        <f t="shared" ref="LTM66" si="4321">LTM60-LTM62</f>
        <v>0</v>
      </c>
      <c r="LTO66" s="960">
        <f t="shared" ref="LTO66" si="4322">LTO60-LTO62</f>
        <v>0</v>
      </c>
      <c r="LTQ66" s="960">
        <f t="shared" ref="LTQ66" si="4323">LTQ60-LTQ62</f>
        <v>0</v>
      </c>
      <c r="LTS66" s="960">
        <f t="shared" ref="LTS66" si="4324">LTS60-LTS62</f>
        <v>0</v>
      </c>
      <c r="LTU66" s="960">
        <f t="shared" ref="LTU66" si="4325">LTU60-LTU62</f>
        <v>0</v>
      </c>
      <c r="LTW66" s="960">
        <f t="shared" ref="LTW66" si="4326">LTW60-LTW62</f>
        <v>0</v>
      </c>
      <c r="LTY66" s="960">
        <f t="shared" ref="LTY66" si="4327">LTY60-LTY62</f>
        <v>0</v>
      </c>
      <c r="LUA66" s="960">
        <f t="shared" ref="LUA66" si="4328">LUA60-LUA62</f>
        <v>0</v>
      </c>
      <c r="LUC66" s="960">
        <f t="shared" ref="LUC66" si="4329">LUC60-LUC62</f>
        <v>0</v>
      </c>
      <c r="LUE66" s="960">
        <f t="shared" ref="LUE66" si="4330">LUE60-LUE62</f>
        <v>0</v>
      </c>
      <c r="LUG66" s="960">
        <f t="shared" ref="LUG66" si="4331">LUG60-LUG62</f>
        <v>0</v>
      </c>
      <c r="LUI66" s="960">
        <f t="shared" ref="LUI66" si="4332">LUI60-LUI62</f>
        <v>0</v>
      </c>
      <c r="LUK66" s="960">
        <f t="shared" ref="LUK66" si="4333">LUK60-LUK62</f>
        <v>0</v>
      </c>
      <c r="LUM66" s="960">
        <f t="shared" ref="LUM66" si="4334">LUM60-LUM62</f>
        <v>0</v>
      </c>
      <c r="LUO66" s="960">
        <f t="shared" ref="LUO66" si="4335">LUO60-LUO62</f>
        <v>0</v>
      </c>
      <c r="LUQ66" s="960">
        <f t="shared" ref="LUQ66" si="4336">LUQ60-LUQ62</f>
        <v>0</v>
      </c>
      <c r="LUS66" s="960">
        <f t="shared" ref="LUS66" si="4337">LUS60-LUS62</f>
        <v>0</v>
      </c>
      <c r="LUU66" s="960">
        <f t="shared" ref="LUU66" si="4338">LUU60-LUU62</f>
        <v>0</v>
      </c>
      <c r="LUW66" s="960">
        <f t="shared" ref="LUW66" si="4339">LUW60-LUW62</f>
        <v>0</v>
      </c>
      <c r="LUY66" s="960">
        <f t="shared" ref="LUY66" si="4340">LUY60-LUY62</f>
        <v>0</v>
      </c>
      <c r="LVA66" s="960">
        <f t="shared" ref="LVA66" si="4341">LVA60-LVA62</f>
        <v>0</v>
      </c>
      <c r="LVC66" s="960">
        <f t="shared" ref="LVC66" si="4342">LVC60-LVC62</f>
        <v>0</v>
      </c>
      <c r="LVE66" s="960">
        <f t="shared" ref="LVE66" si="4343">LVE60-LVE62</f>
        <v>0</v>
      </c>
      <c r="LVG66" s="960">
        <f t="shared" ref="LVG66" si="4344">LVG60-LVG62</f>
        <v>0</v>
      </c>
      <c r="LVI66" s="960">
        <f t="shared" ref="LVI66" si="4345">LVI60-LVI62</f>
        <v>0</v>
      </c>
      <c r="LVK66" s="960">
        <f t="shared" ref="LVK66" si="4346">LVK60-LVK62</f>
        <v>0</v>
      </c>
      <c r="LVM66" s="960">
        <f t="shared" ref="LVM66" si="4347">LVM60-LVM62</f>
        <v>0</v>
      </c>
      <c r="LVO66" s="960">
        <f t="shared" ref="LVO66" si="4348">LVO60-LVO62</f>
        <v>0</v>
      </c>
      <c r="LVQ66" s="960">
        <f t="shared" ref="LVQ66" si="4349">LVQ60-LVQ62</f>
        <v>0</v>
      </c>
      <c r="LVS66" s="960">
        <f t="shared" ref="LVS66" si="4350">LVS60-LVS62</f>
        <v>0</v>
      </c>
      <c r="LVU66" s="960">
        <f t="shared" ref="LVU66" si="4351">LVU60-LVU62</f>
        <v>0</v>
      </c>
      <c r="LVW66" s="960">
        <f t="shared" ref="LVW66" si="4352">LVW60-LVW62</f>
        <v>0</v>
      </c>
      <c r="LVY66" s="960">
        <f t="shared" ref="LVY66" si="4353">LVY60-LVY62</f>
        <v>0</v>
      </c>
      <c r="LWA66" s="960">
        <f t="shared" ref="LWA66" si="4354">LWA60-LWA62</f>
        <v>0</v>
      </c>
      <c r="LWC66" s="960">
        <f t="shared" ref="LWC66" si="4355">LWC60-LWC62</f>
        <v>0</v>
      </c>
      <c r="LWE66" s="960">
        <f t="shared" ref="LWE66" si="4356">LWE60-LWE62</f>
        <v>0</v>
      </c>
      <c r="LWG66" s="960">
        <f t="shared" ref="LWG66" si="4357">LWG60-LWG62</f>
        <v>0</v>
      </c>
      <c r="LWI66" s="960">
        <f t="shared" ref="LWI66" si="4358">LWI60-LWI62</f>
        <v>0</v>
      </c>
      <c r="LWK66" s="960">
        <f t="shared" ref="LWK66" si="4359">LWK60-LWK62</f>
        <v>0</v>
      </c>
      <c r="LWM66" s="960">
        <f t="shared" ref="LWM66" si="4360">LWM60-LWM62</f>
        <v>0</v>
      </c>
      <c r="LWO66" s="960">
        <f t="shared" ref="LWO66" si="4361">LWO60-LWO62</f>
        <v>0</v>
      </c>
      <c r="LWQ66" s="960">
        <f t="shared" ref="LWQ66" si="4362">LWQ60-LWQ62</f>
        <v>0</v>
      </c>
      <c r="LWS66" s="960">
        <f t="shared" ref="LWS66" si="4363">LWS60-LWS62</f>
        <v>0</v>
      </c>
      <c r="LWU66" s="960">
        <f t="shared" ref="LWU66" si="4364">LWU60-LWU62</f>
        <v>0</v>
      </c>
      <c r="LWW66" s="960">
        <f t="shared" ref="LWW66" si="4365">LWW60-LWW62</f>
        <v>0</v>
      </c>
      <c r="LWY66" s="960">
        <f t="shared" ref="LWY66" si="4366">LWY60-LWY62</f>
        <v>0</v>
      </c>
      <c r="LXA66" s="960">
        <f t="shared" ref="LXA66" si="4367">LXA60-LXA62</f>
        <v>0</v>
      </c>
      <c r="LXC66" s="960">
        <f t="shared" ref="LXC66" si="4368">LXC60-LXC62</f>
        <v>0</v>
      </c>
      <c r="LXE66" s="960">
        <f t="shared" ref="LXE66" si="4369">LXE60-LXE62</f>
        <v>0</v>
      </c>
      <c r="LXG66" s="960">
        <f t="shared" ref="LXG66" si="4370">LXG60-LXG62</f>
        <v>0</v>
      </c>
      <c r="LXI66" s="960">
        <f t="shared" ref="LXI66" si="4371">LXI60-LXI62</f>
        <v>0</v>
      </c>
      <c r="LXK66" s="960">
        <f t="shared" ref="LXK66" si="4372">LXK60-LXK62</f>
        <v>0</v>
      </c>
      <c r="LXM66" s="960">
        <f t="shared" ref="LXM66" si="4373">LXM60-LXM62</f>
        <v>0</v>
      </c>
      <c r="LXO66" s="960">
        <f t="shared" ref="LXO66" si="4374">LXO60-LXO62</f>
        <v>0</v>
      </c>
      <c r="LXQ66" s="960">
        <f t="shared" ref="LXQ66" si="4375">LXQ60-LXQ62</f>
        <v>0</v>
      </c>
      <c r="LXS66" s="960">
        <f t="shared" ref="LXS66" si="4376">LXS60-LXS62</f>
        <v>0</v>
      </c>
      <c r="LXU66" s="960">
        <f t="shared" ref="LXU66" si="4377">LXU60-LXU62</f>
        <v>0</v>
      </c>
      <c r="LXW66" s="960">
        <f t="shared" ref="LXW66" si="4378">LXW60-LXW62</f>
        <v>0</v>
      </c>
      <c r="LXY66" s="960">
        <f t="shared" ref="LXY66" si="4379">LXY60-LXY62</f>
        <v>0</v>
      </c>
      <c r="LYA66" s="960">
        <f t="shared" ref="LYA66" si="4380">LYA60-LYA62</f>
        <v>0</v>
      </c>
      <c r="LYC66" s="960">
        <f t="shared" ref="LYC66" si="4381">LYC60-LYC62</f>
        <v>0</v>
      </c>
      <c r="LYE66" s="960">
        <f t="shared" ref="LYE66" si="4382">LYE60-LYE62</f>
        <v>0</v>
      </c>
      <c r="LYG66" s="960">
        <f t="shared" ref="LYG66" si="4383">LYG60-LYG62</f>
        <v>0</v>
      </c>
      <c r="LYI66" s="960">
        <f t="shared" ref="LYI66" si="4384">LYI60-LYI62</f>
        <v>0</v>
      </c>
      <c r="LYK66" s="960">
        <f t="shared" ref="LYK66" si="4385">LYK60-LYK62</f>
        <v>0</v>
      </c>
      <c r="LYM66" s="960">
        <f t="shared" ref="LYM66" si="4386">LYM60-LYM62</f>
        <v>0</v>
      </c>
      <c r="LYO66" s="960">
        <f t="shared" ref="LYO66" si="4387">LYO60-LYO62</f>
        <v>0</v>
      </c>
      <c r="LYQ66" s="960">
        <f t="shared" ref="LYQ66" si="4388">LYQ60-LYQ62</f>
        <v>0</v>
      </c>
      <c r="LYS66" s="960">
        <f t="shared" ref="LYS66" si="4389">LYS60-LYS62</f>
        <v>0</v>
      </c>
      <c r="LYU66" s="960">
        <f t="shared" ref="LYU66" si="4390">LYU60-LYU62</f>
        <v>0</v>
      </c>
      <c r="LYW66" s="960">
        <f t="shared" ref="LYW66" si="4391">LYW60-LYW62</f>
        <v>0</v>
      </c>
      <c r="LYY66" s="960">
        <f t="shared" ref="LYY66" si="4392">LYY60-LYY62</f>
        <v>0</v>
      </c>
      <c r="LZA66" s="960">
        <f t="shared" ref="LZA66" si="4393">LZA60-LZA62</f>
        <v>0</v>
      </c>
      <c r="LZC66" s="960">
        <f t="shared" ref="LZC66" si="4394">LZC60-LZC62</f>
        <v>0</v>
      </c>
      <c r="LZE66" s="960">
        <f t="shared" ref="LZE66" si="4395">LZE60-LZE62</f>
        <v>0</v>
      </c>
      <c r="LZG66" s="960">
        <f t="shared" ref="LZG66" si="4396">LZG60-LZG62</f>
        <v>0</v>
      </c>
      <c r="LZI66" s="960">
        <f t="shared" ref="LZI66" si="4397">LZI60-LZI62</f>
        <v>0</v>
      </c>
      <c r="LZK66" s="960">
        <f t="shared" ref="LZK66" si="4398">LZK60-LZK62</f>
        <v>0</v>
      </c>
      <c r="LZM66" s="960">
        <f t="shared" ref="LZM66" si="4399">LZM60-LZM62</f>
        <v>0</v>
      </c>
      <c r="LZO66" s="960">
        <f t="shared" ref="LZO66" si="4400">LZO60-LZO62</f>
        <v>0</v>
      </c>
      <c r="LZQ66" s="960">
        <f t="shared" ref="LZQ66" si="4401">LZQ60-LZQ62</f>
        <v>0</v>
      </c>
      <c r="LZS66" s="960">
        <f t="shared" ref="LZS66" si="4402">LZS60-LZS62</f>
        <v>0</v>
      </c>
      <c r="LZU66" s="960">
        <f t="shared" ref="LZU66" si="4403">LZU60-LZU62</f>
        <v>0</v>
      </c>
      <c r="LZW66" s="960">
        <f t="shared" ref="LZW66" si="4404">LZW60-LZW62</f>
        <v>0</v>
      </c>
      <c r="LZY66" s="960">
        <f t="shared" ref="LZY66" si="4405">LZY60-LZY62</f>
        <v>0</v>
      </c>
      <c r="MAA66" s="960">
        <f t="shared" ref="MAA66" si="4406">MAA60-MAA62</f>
        <v>0</v>
      </c>
      <c r="MAC66" s="960">
        <f t="shared" ref="MAC66" si="4407">MAC60-MAC62</f>
        <v>0</v>
      </c>
      <c r="MAE66" s="960">
        <f t="shared" ref="MAE66" si="4408">MAE60-MAE62</f>
        <v>0</v>
      </c>
      <c r="MAG66" s="960">
        <f t="shared" ref="MAG66" si="4409">MAG60-MAG62</f>
        <v>0</v>
      </c>
      <c r="MAI66" s="960">
        <f t="shared" ref="MAI66" si="4410">MAI60-MAI62</f>
        <v>0</v>
      </c>
      <c r="MAK66" s="960">
        <f t="shared" ref="MAK66" si="4411">MAK60-MAK62</f>
        <v>0</v>
      </c>
      <c r="MAM66" s="960">
        <f t="shared" ref="MAM66" si="4412">MAM60-MAM62</f>
        <v>0</v>
      </c>
      <c r="MAO66" s="960">
        <f t="shared" ref="MAO66" si="4413">MAO60-MAO62</f>
        <v>0</v>
      </c>
      <c r="MAQ66" s="960">
        <f t="shared" ref="MAQ66" si="4414">MAQ60-MAQ62</f>
        <v>0</v>
      </c>
      <c r="MAS66" s="960">
        <f t="shared" ref="MAS66" si="4415">MAS60-MAS62</f>
        <v>0</v>
      </c>
      <c r="MAU66" s="960">
        <f t="shared" ref="MAU66" si="4416">MAU60-MAU62</f>
        <v>0</v>
      </c>
      <c r="MAW66" s="960">
        <f t="shared" ref="MAW66" si="4417">MAW60-MAW62</f>
        <v>0</v>
      </c>
      <c r="MAY66" s="960">
        <f t="shared" ref="MAY66" si="4418">MAY60-MAY62</f>
        <v>0</v>
      </c>
      <c r="MBA66" s="960">
        <f t="shared" ref="MBA66" si="4419">MBA60-MBA62</f>
        <v>0</v>
      </c>
      <c r="MBC66" s="960">
        <f t="shared" ref="MBC66" si="4420">MBC60-MBC62</f>
        <v>0</v>
      </c>
      <c r="MBE66" s="960">
        <f t="shared" ref="MBE66" si="4421">MBE60-MBE62</f>
        <v>0</v>
      </c>
      <c r="MBG66" s="960">
        <f t="shared" ref="MBG66" si="4422">MBG60-MBG62</f>
        <v>0</v>
      </c>
      <c r="MBI66" s="960">
        <f t="shared" ref="MBI66" si="4423">MBI60-MBI62</f>
        <v>0</v>
      </c>
      <c r="MBK66" s="960">
        <f t="shared" ref="MBK66" si="4424">MBK60-MBK62</f>
        <v>0</v>
      </c>
      <c r="MBM66" s="960">
        <f t="shared" ref="MBM66" si="4425">MBM60-MBM62</f>
        <v>0</v>
      </c>
      <c r="MBO66" s="960">
        <f t="shared" ref="MBO66" si="4426">MBO60-MBO62</f>
        <v>0</v>
      </c>
      <c r="MBQ66" s="960">
        <f t="shared" ref="MBQ66" si="4427">MBQ60-MBQ62</f>
        <v>0</v>
      </c>
      <c r="MBS66" s="960">
        <f t="shared" ref="MBS66" si="4428">MBS60-MBS62</f>
        <v>0</v>
      </c>
      <c r="MBU66" s="960">
        <f t="shared" ref="MBU66" si="4429">MBU60-MBU62</f>
        <v>0</v>
      </c>
      <c r="MBW66" s="960">
        <f t="shared" ref="MBW66" si="4430">MBW60-MBW62</f>
        <v>0</v>
      </c>
      <c r="MBY66" s="960">
        <f t="shared" ref="MBY66" si="4431">MBY60-MBY62</f>
        <v>0</v>
      </c>
      <c r="MCA66" s="960">
        <f t="shared" ref="MCA66" si="4432">MCA60-MCA62</f>
        <v>0</v>
      </c>
      <c r="MCC66" s="960">
        <f t="shared" ref="MCC66" si="4433">MCC60-MCC62</f>
        <v>0</v>
      </c>
      <c r="MCE66" s="960">
        <f t="shared" ref="MCE66" si="4434">MCE60-MCE62</f>
        <v>0</v>
      </c>
      <c r="MCG66" s="960">
        <f t="shared" ref="MCG66" si="4435">MCG60-MCG62</f>
        <v>0</v>
      </c>
      <c r="MCI66" s="960">
        <f t="shared" ref="MCI66" si="4436">MCI60-MCI62</f>
        <v>0</v>
      </c>
      <c r="MCK66" s="960">
        <f t="shared" ref="MCK66" si="4437">MCK60-MCK62</f>
        <v>0</v>
      </c>
      <c r="MCM66" s="960">
        <f t="shared" ref="MCM66" si="4438">MCM60-MCM62</f>
        <v>0</v>
      </c>
      <c r="MCO66" s="960">
        <f t="shared" ref="MCO66" si="4439">MCO60-MCO62</f>
        <v>0</v>
      </c>
      <c r="MCQ66" s="960">
        <f t="shared" ref="MCQ66" si="4440">MCQ60-MCQ62</f>
        <v>0</v>
      </c>
      <c r="MCS66" s="960">
        <f t="shared" ref="MCS66" si="4441">MCS60-MCS62</f>
        <v>0</v>
      </c>
      <c r="MCU66" s="960">
        <f t="shared" ref="MCU66" si="4442">MCU60-MCU62</f>
        <v>0</v>
      </c>
      <c r="MCW66" s="960">
        <f t="shared" ref="MCW66" si="4443">MCW60-MCW62</f>
        <v>0</v>
      </c>
      <c r="MCY66" s="960">
        <f t="shared" ref="MCY66" si="4444">MCY60-MCY62</f>
        <v>0</v>
      </c>
      <c r="MDA66" s="960">
        <f t="shared" ref="MDA66" si="4445">MDA60-MDA62</f>
        <v>0</v>
      </c>
      <c r="MDC66" s="960">
        <f t="shared" ref="MDC66" si="4446">MDC60-MDC62</f>
        <v>0</v>
      </c>
      <c r="MDE66" s="960">
        <f t="shared" ref="MDE66" si="4447">MDE60-MDE62</f>
        <v>0</v>
      </c>
      <c r="MDG66" s="960">
        <f t="shared" ref="MDG66" si="4448">MDG60-MDG62</f>
        <v>0</v>
      </c>
      <c r="MDI66" s="960">
        <f t="shared" ref="MDI66" si="4449">MDI60-MDI62</f>
        <v>0</v>
      </c>
      <c r="MDK66" s="960">
        <f t="shared" ref="MDK66" si="4450">MDK60-MDK62</f>
        <v>0</v>
      </c>
      <c r="MDM66" s="960">
        <f t="shared" ref="MDM66" si="4451">MDM60-MDM62</f>
        <v>0</v>
      </c>
      <c r="MDO66" s="960">
        <f t="shared" ref="MDO66" si="4452">MDO60-MDO62</f>
        <v>0</v>
      </c>
      <c r="MDQ66" s="960">
        <f t="shared" ref="MDQ66" si="4453">MDQ60-MDQ62</f>
        <v>0</v>
      </c>
      <c r="MDS66" s="960">
        <f t="shared" ref="MDS66" si="4454">MDS60-MDS62</f>
        <v>0</v>
      </c>
      <c r="MDU66" s="960">
        <f t="shared" ref="MDU66" si="4455">MDU60-MDU62</f>
        <v>0</v>
      </c>
      <c r="MDW66" s="960">
        <f t="shared" ref="MDW66" si="4456">MDW60-MDW62</f>
        <v>0</v>
      </c>
      <c r="MDY66" s="960">
        <f t="shared" ref="MDY66" si="4457">MDY60-MDY62</f>
        <v>0</v>
      </c>
      <c r="MEA66" s="960">
        <f t="shared" ref="MEA66" si="4458">MEA60-MEA62</f>
        <v>0</v>
      </c>
      <c r="MEC66" s="960">
        <f t="shared" ref="MEC66" si="4459">MEC60-MEC62</f>
        <v>0</v>
      </c>
      <c r="MEE66" s="960">
        <f t="shared" ref="MEE66" si="4460">MEE60-MEE62</f>
        <v>0</v>
      </c>
      <c r="MEG66" s="960">
        <f t="shared" ref="MEG66" si="4461">MEG60-MEG62</f>
        <v>0</v>
      </c>
      <c r="MEI66" s="960">
        <f t="shared" ref="MEI66" si="4462">MEI60-MEI62</f>
        <v>0</v>
      </c>
      <c r="MEK66" s="960">
        <f t="shared" ref="MEK66" si="4463">MEK60-MEK62</f>
        <v>0</v>
      </c>
      <c r="MEM66" s="960">
        <f t="shared" ref="MEM66" si="4464">MEM60-MEM62</f>
        <v>0</v>
      </c>
      <c r="MEO66" s="960">
        <f t="shared" ref="MEO66" si="4465">MEO60-MEO62</f>
        <v>0</v>
      </c>
      <c r="MEQ66" s="960">
        <f t="shared" ref="MEQ66" si="4466">MEQ60-MEQ62</f>
        <v>0</v>
      </c>
      <c r="MES66" s="960">
        <f t="shared" ref="MES66" si="4467">MES60-MES62</f>
        <v>0</v>
      </c>
      <c r="MEU66" s="960">
        <f t="shared" ref="MEU66" si="4468">MEU60-MEU62</f>
        <v>0</v>
      </c>
      <c r="MEW66" s="960">
        <f t="shared" ref="MEW66" si="4469">MEW60-MEW62</f>
        <v>0</v>
      </c>
      <c r="MEY66" s="960">
        <f t="shared" ref="MEY66" si="4470">MEY60-MEY62</f>
        <v>0</v>
      </c>
      <c r="MFA66" s="960">
        <f t="shared" ref="MFA66" si="4471">MFA60-MFA62</f>
        <v>0</v>
      </c>
      <c r="MFC66" s="960">
        <f t="shared" ref="MFC66" si="4472">MFC60-MFC62</f>
        <v>0</v>
      </c>
      <c r="MFE66" s="960">
        <f t="shared" ref="MFE66" si="4473">MFE60-MFE62</f>
        <v>0</v>
      </c>
      <c r="MFG66" s="960">
        <f t="shared" ref="MFG66" si="4474">MFG60-MFG62</f>
        <v>0</v>
      </c>
      <c r="MFI66" s="960">
        <f t="shared" ref="MFI66" si="4475">MFI60-MFI62</f>
        <v>0</v>
      </c>
      <c r="MFK66" s="960">
        <f t="shared" ref="MFK66" si="4476">MFK60-MFK62</f>
        <v>0</v>
      </c>
      <c r="MFM66" s="960">
        <f t="shared" ref="MFM66" si="4477">MFM60-MFM62</f>
        <v>0</v>
      </c>
      <c r="MFO66" s="960">
        <f t="shared" ref="MFO66" si="4478">MFO60-MFO62</f>
        <v>0</v>
      </c>
      <c r="MFQ66" s="960">
        <f t="shared" ref="MFQ66" si="4479">MFQ60-MFQ62</f>
        <v>0</v>
      </c>
      <c r="MFS66" s="960">
        <f t="shared" ref="MFS66" si="4480">MFS60-MFS62</f>
        <v>0</v>
      </c>
      <c r="MFU66" s="960">
        <f t="shared" ref="MFU66" si="4481">MFU60-MFU62</f>
        <v>0</v>
      </c>
      <c r="MFW66" s="960">
        <f t="shared" ref="MFW66" si="4482">MFW60-MFW62</f>
        <v>0</v>
      </c>
      <c r="MFY66" s="960">
        <f t="shared" ref="MFY66" si="4483">MFY60-MFY62</f>
        <v>0</v>
      </c>
      <c r="MGA66" s="960">
        <f t="shared" ref="MGA66" si="4484">MGA60-MGA62</f>
        <v>0</v>
      </c>
      <c r="MGC66" s="960">
        <f t="shared" ref="MGC66" si="4485">MGC60-MGC62</f>
        <v>0</v>
      </c>
      <c r="MGE66" s="960">
        <f t="shared" ref="MGE66" si="4486">MGE60-MGE62</f>
        <v>0</v>
      </c>
      <c r="MGG66" s="960">
        <f t="shared" ref="MGG66" si="4487">MGG60-MGG62</f>
        <v>0</v>
      </c>
      <c r="MGI66" s="960">
        <f t="shared" ref="MGI66" si="4488">MGI60-MGI62</f>
        <v>0</v>
      </c>
      <c r="MGK66" s="960">
        <f t="shared" ref="MGK66" si="4489">MGK60-MGK62</f>
        <v>0</v>
      </c>
      <c r="MGM66" s="960">
        <f t="shared" ref="MGM66" si="4490">MGM60-MGM62</f>
        <v>0</v>
      </c>
      <c r="MGO66" s="960">
        <f t="shared" ref="MGO66" si="4491">MGO60-MGO62</f>
        <v>0</v>
      </c>
      <c r="MGQ66" s="960">
        <f t="shared" ref="MGQ66" si="4492">MGQ60-MGQ62</f>
        <v>0</v>
      </c>
      <c r="MGS66" s="960">
        <f t="shared" ref="MGS66" si="4493">MGS60-MGS62</f>
        <v>0</v>
      </c>
      <c r="MGU66" s="960">
        <f t="shared" ref="MGU66" si="4494">MGU60-MGU62</f>
        <v>0</v>
      </c>
      <c r="MGW66" s="960">
        <f t="shared" ref="MGW66" si="4495">MGW60-MGW62</f>
        <v>0</v>
      </c>
      <c r="MGY66" s="960">
        <f t="shared" ref="MGY66" si="4496">MGY60-MGY62</f>
        <v>0</v>
      </c>
      <c r="MHA66" s="960">
        <f t="shared" ref="MHA66" si="4497">MHA60-MHA62</f>
        <v>0</v>
      </c>
      <c r="MHC66" s="960">
        <f t="shared" ref="MHC66" si="4498">MHC60-MHC62</f>
        <v>0</v>
      </c>
      <c r="MHE66" s="960">
        <f t="shared" ref="MHE66" si="4499">MHE60-MHE62</f>
        <v>0</v>
      </c>
      <c r="MHG66" s="960">
        <f t="shared" ref="MHG66" si="4500">MHG60-MHG62</f>
        <v>0</v>
      </c>
      <c r="MHI66" s="960">
        <f t="shared" ref="MHI66" si="4501">MHI60-MHI62</f>
        <v>0</v>
      </c>
      <c r="MHK66" s="960">
        <f t="shared" ref="MHK66" si="4502">MHK60-MHK62</f>
        <v>0</v>
      </c>
      <c r="MHM66" s="960">
        <f t="shared" ref="MHM66" si="4503">MHM60-MHM62</f>
        <v>0</v>
      </c>
      <c r="MHO66" s="960">
        <f t="shared" ref="MHO66" si="4504">MHO60-MHO62</f>
        <v>0</v>
      </c>
      <c r="MHQ66" s="960">
        <f t="shared" ref="MHQ66" si="4505">MHQ60-MHQ62</f>
        <v>0</v>
      </c>
      <c r="MHS66" s="960">
        <f t="shared" ref="MHS66" si="4506">MHS60-MHS62</f>
        <v>0</v>
      </c>
      <c r="MHU66" s="960">
        <f t="shared" ref="MHU66" si="4507">MHU60-MHU62</f>
        <v>0</v>
      </c>
      <c r="MHW66" s="960">
        <f t="shared" ref="MHW66" si="4508">MHW60-MHW62</f>
        <v>0</v>
      </c>
      <c r="MHY66" s="960">
        <f t="shared" ref="MHY66" si="4509">MHY60-MHY62</f>
        <v>0</v>
      </c>
      <c r="MIA66" s="960">
        <f t="shared" ref="MIA66" si="4510">MIA60-MIA62</f>
        <v>0</v>
      </c>
      <c r="MIC66" s="960">
        <f t="shared" ref="MIC66" si="4511">MIC60-MIC62</f>
        <v>0</v>
      </c>
      <c r="MIE66" s="960">
        <f t="shared" ref="MIE66" si="4512">MIE60-MIE62</f>
        <v>0</v>
      </c>
      <c r="MIG66" s="960">
        <f t="shared" ref="MIG66" si="4513">MIG60-MIG62</f>
        <v>0</v>
      </c>
      <c r="MII66" s="960">
        <f t="shared" ref="MII66" si="4514">MII60-MII62</f>
        <v>0</v>
      </c>
      <c r="MIK66" s="960">
        <f t="shared" ref="MIK66" si="4515">MIK60-MIK62</f>
        <v>0</v>
      </c>
      <c r="MIM66" s="960">
        <f t="shared" ref="MIM66" si="4516">MIM60-MIM62</f>
        <v>0</v>
      </c>
      <c r="MIO66" s="960">
        <f t="shared" ref="MIO66" si="4517">MIO60-MIO62</f>
        <v>0</v>
      </c>
      <c r="MIQ66" s="960">
        <f t="shared" ref="MIQ66" si="4518">MIQ60-MIQ62</f>
        <v>0</v>
      </c>
      <c r="MIS66" s="960">
        <f t="shared" ref="MIS66" si="4519">MIS60-MIS62</f>
        <v>0</v>
      </c>
      <c r="MIU66" s="960">
        <f t="shared" ref="MIU66" si="4520">MIU60-MIU62</f>
        <v>0</v>
      </c>
      <c r="MIW66" s="960">
        <f t="shared" ref="MIW66" si="4521">MIW60-MIW62</f>
        <v>0</v>
      </c>
      <c r="MIY66" s="960">
        <f t="shared" ref="MIY66" si="4522">MIY60-MIY62</f>
        <v>0</v>
      </c>
      <c r="MJA66" s="960">
        <f t="shared" ref="MJA66" si="4523">MJA60-MJA62</f>
        <v>0</v>
      </c>
      <c r="MJC66" s="960">
        <f t="shared" ref="MJC66" si="4524">MJC60-MJC62</f>
        <v>0</v>
      </c>
      <c r="MJE66" s="960">
        <f t="shared" ref="MJE66" si="4525">MJE60-MJE62</f>
        <v>0</v>
      </c>
      <c r="MJG66" s="960">
        <f t="shared" ref="MJG66" si="4526">MJG60-MJG62</f>
        <v>0</v>
      </c>
      <c r="MJI66" s="960">
        <f t="shared" ref="MJI66" si="4527">MJI60-MJI62</f>
        <v>0</v>
      </c>
      <c r="MJK66" s="960">
        <f t="shared" ref="MJK66" si="4528">MJK60-MJK62</f>
        <v>0</v>
      </c>
      <c r="MJM66" s="960">
        <f t="shared" ref="MJM66" si="4529">MJM60-MJM62</f>
        <v>0</v>
      </c>
      <c r="MJO66" s="960">
        <f t="shared" ref="MJO66" si="4530">MJO60-MJO62</f>
        <v>0</v>
      </c>
      <c r="MJQ66" s="960">
        <f t="shared" ref="MJQ66" si="4531">MJQ60-MJQ62</f>
        <v>0</v>
      </c>
      <c r="MJS66" s="960">
        <f t="shared" ref="MJS66" si="4532">MJS60-MJS62</f>
        <v>0</v>
      </c>
      <c r="MJU66" s="960">
        <f t="shared" ref="MJU66" si="4533">MJU60-MJU62</f>
        <v>0</v>
      </c>
      <c r="MJW66" s="960">
        <f t="shared" ref="MJW66" si="4534">MJW60-MJW62</f>
        <v>0</v>
      </c>
      <c r="MJY66" s="960">
        <f t="shared" ref="MJY66" si="4535">MJY60-MJY62</f>
        <v>0</v>
      </c>
      <c r="MKA66" s="960">
        <f t="shared" ref="MKA66" si="4536">MKA60-MKA62</f>
        <v>0</v>
      </c>
      <c r="MKC66" s="960">
        <f t="shared" ref="MKC66" si="4537">MKC60-MKC62</f>
        <v>0</v>
      </c>
      <c r="MKE66" s="960">
        <f t="shared" ref="MKE66" si="4538">MKE60-MKE62</f>
        <v>0</v>
      </c>
      <c r="MKG66" s="960">
        <f t="shared" ref="MKG66" si="4539">MKG60-MKG62</f>
        <v>0</v>
      </c>
      <c r="MKI66" s="960">
        <f t="shared" ref="MKI66" si="4540">MKI60-MKI62</f>
        <v>0</v>
      </c>
      <c r="MKK66" s="960">
        <f t="shared" ref="MKK66" si="4541">MKK60-MKK62</f>
        <v>0</v>
      </c>
      <c r="MKM66" s="960">
        <f t="shared" ref="MKM66" si="4542">MKM60-MKM62</f>
        <v>0</v>
      </c>
      <c r="MKO66" s="960">
        <f t="shared" ref="MKO66" si="4543">MKO60-MKO62</f>
        <v>0</v>
      </c>
      <c r="MKQ66" s="960">
        <f t="shared" ref="MKQ66" si="4544">MKQ60-MKQ62</f>
        <v>0</v>
      </c>
      <c r="MKS66" s="960">
        <f t="shared" ref="MKS66" si="4545">MKS60-MKS62</f>
        <v>0</v>
      </c>
      <c r="MKU66" s="960">
        <f t="shared" ref="MKU66" si="4546">MKU60-MKU62</f>
        <v>0</v>
      </c>
      <c r="MKW66" s="960">
        <f t="shared" ref="MKW66" si="4547">MKW60-MKW62</f>
        <v>0</v>
      </c>
      <c r="MKY66" s="960">
        <f t="shared" ref="MKY66" si="4548">MKY60-MKY62</f>
        <v>0</v>
      </c>
      <c r="MLA66" s="960">
        <f t="shared" ref="MLA66" si="4549">MLA60-MLA62</f>
        <v>0</v>
      </c>
      <c r="MLC66" s="960">
        <f t="shared" ref="MLC66" si="4550">MLC60-MLC62</f>
        <v>0</v>
      </c>
      <c r="MLE66" s="960">
        <f t="shared" ref="MLE66" si="4551">MLE60-MLE62</f>
        <v>0</v>
      </c>
      <c r="MLG66" s="960">
        <f t="shared" ref="MLG66" si="4552">MLG60-MLG62</f>
        <v>0</v>
      </c>
      <c r="MLI66" s="960">
        <f t="shared" ref="MLI66" si="4553">MLI60-MLI62</f>
        <v>0</v>
      </c>
      <c r="MLK66" s="960">
        <f t="shared" ref="MLK66" si="4554">MLK60-MLK62</f>
        <v>0</v>
      </c>
      <c r="MLM66" s="960">
        <f t="shared" ref="MLM66" si="4555">MLM60-MLM62</f>
        <v>0</v>
      </c>
      <c r="MLO66" s="960">
        <f t="shared" ref="MLO66" si="4556">MLO60-MLO62</f>
        <v>0</v>
      </c>
      <c r="MLQ66" s="960">
        <f t="shared" ref="MLQ66" si="4557">MLQ60-MLQ62</f>
        <v>0</v>
      </c>
      <c r="MLS66" s="960">
        <f t="shared" ref="MLS66" si="4558">MLS60-MLS62</f>
        <v>0</v>
      </c>
      <c r="MLU66" s="960">
        <f t="shared" ref="MLU66" si="4559">MLU60-MLU62</f>
        <v>0</v>
      </c>
      <c r="MLW66" s="960">
        <f t="shared" ref="MLW66" si="4560">MLW60-MLW62</f>
        <v>0</v>
      </c>
      <c r="MLY66" s="960">
        <f t="shared" ref="MLY66" si="4561">MLY60-MLY62</f>
        <v>0</v>
      </c>
      <c r="MMA66" s="960">
        <f t="shared" ref="MMA66" si="4562">MMA60-MMA62</f>
        <v>0</v>
      </c>
      <c r="MMC66" s="960">
        <f t="shared" ref="MMC66" si="4563">MMC60-MMC62</f>
        <v>0</v>
      </c>
      <c r="MME66" s="960">
        <f t="shared" ref="MME66" si="4564">MME60-MME62</f>
        <v>0</v>
      </c>
      <c r="MMG66" s="960">
        <f t="shared" ref="MMG66" si="4565">MMG60-MMG62</f>
        <v>0</v>
      </c>
      <c r="MMI66" s="960">
        <f t="shared" ref="MMI66" si="4566">MMI60-MMI62</f>
        <v>0</v>
      </c>
      <c r="MMK66" s="960">
        <f t="shared" ref="MMK66" si="4567">MMK60-MMK62</f>
        <v>0</v>
      </c>
      <c r="MMM66" s="960">
        <f t="shared" ref="MMM66" si="4568">MMM60-MMM62</f>
        <v>0</v>
      </c>
      <c r="MMO66" s="960">
        <f t="shared" ref="MMO66" si="4569">MMO60-MMO62</f>
        <v>0</v>
      </c>
      <c r="MMQ66" s="960">
        <f t="shared" ref="MMQ66" si="4570">MMQ60-MMQ62</f>
        <v>0</v>
      </c>
      <c r="MMS66" s="960">
        <f t="shared" ref="MMS66" si="4571">MMS60-MMS62</f>
        <v>0</v>
      </c>
      <c r="MMU66" s="960">
        <f t="shared" ref="MMU66" si="4572">MMU60-MMU62</f>
        <v>0</v>
      </c>
      <c r="MMW66" s="960">
        <f t="shared" ref="MMW66" si="4573">MMW60-MMW62</f>
        <v>0</v>
      </c>
      <c r="MMY66" s="960">
        <f t="shared" ref="MMY66" si="4574">MMY60-MMY62</f>
        <v>0</v>
      </c>
      <c r="MNA66" s="960">
        <f t="shared" ref="MNA66" si="4575">MNA60-MNA62</f>
        <v>0</v>
      </c>
      <c r="MNC66" s="960">
        <f t="shared" ref="MNC66" si="4576">MNC60-MNC62</f>
        <v>0</v>
      </c>
      <c r="MNE66" s="960">
        <f t="shared" ref="MNE66" si="4577">MNE60-MNE62</f>
        <v>0</v>
      </c>
      <c r="MNG66" s="960">
        <f t="shared" ref="MNG66" si="4578">MNG60-MNG62</f>
        <v>0</v>
      </c>
      <c r="MNI66" s="960">
        <f t="shared" ref="MNI66" si="4579">MNI60-MNI62</f>
        <v>0</v>
      </c>
      <c r="MNK66" s="960">
        <f t="shared" ref="MNK66" si="4580">MNK60-MNK62</f>
        <v>0</v>
      </c>
      <c r="MNM66" s="960">
        <f t="shared" ref="MNM66" si="4581">MNM60-MNM62</f>
        <v>0</v>
      </c>
      <c r="MNO66" s="960">
        <f t="shared" ref="MNO66" si="4582">MNO60-MNO62</f>
        <v>0</v>
      </c>
      <c r="MNQ66" s="960">
        <f t="shared" ref="MNQ66" si="4583">MNQ60-MNQ62</f>
        <v>0</v>
      </c>
      <c r="MNS66" s="960">
        <f t="shared" ref="MNS66" si="4584">MNS60-MNS62</f>
        <v>0</v>
      </c>
      <c r="MNU66" s="960">
        <f t="shared" ref="MNU66" si="4585">MNU60-MNU62</f>
        <v>0</v>
      </c>
      <c r="MNW66" s="960">
        <f t="shared" ref="MNW66" si="4586">MNW60-MNW62</f>
        <v>0</v>
      </c>
      <c r="MNY66" s="960">
        <f t="shared" ref="MNY66" si="4587">MNY60-MNY62</f>
        <v>0</v>
      </c>
      <c r="MOA66" s="960">
        <f t="shared" ref="MOA66" si="4588">MOA60-MOA62</f>
        <v>0</v>
      </c>
      <c r="MOC66" s="960">
        <f t="shared" ref="MOC66" si="4589">MOC60-MOC62</f>
        <v>0</v>
      </c>
      <c r="MOE66" s="960">
        <f t="shared" ref="MOE66" si="4590">MOE60-MOE62</f>
        <v>0</v>
      </c>
      <c r="MOG66" s="960">
        <f t="shared" ref="MOG66" si="4591">MOG60-MOG62</f>
        <v>0</v>
      </c>
      <c r="MOI66" s="960">
        <f t="shared" ref="MOI66" si="4592">MOI60-MOI62</f>
        <v>0</v>
      </c>
      <c r="MOK66" s="960">
        <f t="shared" ref="MOK66" si="4593">MOK60-MOK62</f>
        <v>0</v>
      </c>
      <c r="MOM66" s="960">
        <f t="shared" ref="MOM66" si="4594">MOM60-MOM62</f>
        <v>0</v>
      </c>
      <c r="MOO66" s="960">
        <f t="shared" ref="MOO66" si="4595">MOO60-MOO62</f>
        <v>0</v>
      </c>
      <c r="MOQ66" s="960">
        <f t="shared" ref="MOQ66" si="4596">MOQ60-MOQ62</f>
        <v>0</v>
      </c>
      <c r="MOS66" s="960">
        <f t="shared" ref="MOS66" si="4597">MOS60-MOS62</f>
        <v>0</v>
      </c>
      <c r="MOU66" s="960">
        <f t="shared" ref="MOU66" si="4598">MOU60-MOU62</f>
        <v>0</v>
      </c>
      <c r="MOW66" s="960">
        <f t="shared" ref="MOW66" si="4599">MOW60-MOW62</f>
        <v>0</v>
      </c>
      <c r="MOY66" s="960">
        <f t="shared" ref="MOY66" si="4600">MOY60-MOY62</f>
        <v>0</v>
      </c>
      <c r="MPA66" s="960">
        <f t="shared" ref="MPA66" si="4601">MPA60-MPA62</f>
        <v>0</v>
      </c>
      <c r="MPC66" s="960">
        <f t="shared" ref="MPC66" si="4602">MPC60-MPC62</f>
        <v>0</v>
      </c>
      <c r="MPE66" s="960">
        <f t="shared" ref="MPE66" si="4603">MPE60-MPE62</f>
        <v>0</v>
      </c>
      <c r="MPG66" s="960">
        <f t="shared" ref="MPG66" si="4604">MPG60-MPG62</f>
        <v>0</v>
      </c>
      <c r="MPI66" s="960">
        <f t="shared" ref="MPI66" si="4605">MPI60-MPI62</f>
        <v>0</v>
      </c>
      <c r="MPK66" s="960">
        <f t="shared" ref="MPK66" si="4606">MPK60-MPK62</f>
        <v>0</v>
      </c>
      <c r="MPM66" s="960">
        <f t="shared" ref="MPM66" si="4607">MPM60-MPM62</f>
        <v>0</v>
      </c>
      <c r="MPO66" s="960">
        <f t="shared" ref="MPO66" si="4608">MPO60-MPO62</f>
        <v>0</v>
      </c>
      <c r="MPQ66" s="960">
        <f t="shared" ref="MPQ66" si="4609">MPQ60-MPQ62</f>
        <v>0</v>
      </c>
      <c r="MPS66" s="960">
        <f t="shared" ref="MPS66" si="4610">MPS60-MPS62</f>
        <v>0</v>
      </c>
      <c r="MPU66" s="960">
        <f t="shared" ref="MPU66" si="4611">MPU60-MPU62</f>
        <v>0</v>
      </c>
      <c r="MPW66" s="960">
        <f t="shared" ref="MPW66" si="4612">MPW60-MPW62</f>
        <v>0</v>
      </c>
      <c r="MPY66" s="960">
        <f t="shared" ref="MPY66" si="4613">MPY60-MPY62</f>
        <v>0</v>
      </c>
      <c r="MQA66" s="960">
        <f t="shared" ref="MQA66" si="4614">MQA60-MQA62</f>
        <v>0</v>
      </c>
      <c r="MQC66" s="960">
        <f t="shared" ref="MQC66" si="4615">MQC60-MQC62</f>
        <v>0</v>
      </c>
      <c r="MQE66" s="960">
        <f t="shared" ref="MQE66" si="4616">MQE60-MQE62</f>
        <v>0</v>
      </c>
      <c r="MQG66" s="960">
        <f t="shared" ref="MQG66" si="4617">MQG60-MQG62</f>
        <v>0</v>
      </c>
      <c r="MQI66" s="960">
        <f t="shared" ref="MQI66" si="4618">MQI60-MQI62</f>
        <v>0</v>
      </c>
      <c r="MQK66" s="960">
        <f t="shared" ref="MQK66" si="4619">MQK60-MQK62</f>
        <v>0</v>
      </c>
      <c r="MQM66" s="960">
        <f t="shared" ref="MQM66" si="4620">MQM60-MQM62</f>
        <v>0</v>
      </c>
      <c r="MQO66" s="960">
        <f t="shared" ref="MQO66" si="4621">MQO60-MQO62</f>
        <v>0</v>
      </c>
      <c r="MQQ66" s="960">
        <f t="shared" ref="MQQ66" si="4622">MQQ60-MQQ62</f>
        <v>0</v>
      </c>
      <c r="MQS66" s="960">
        <f t="shared" ref="MQS66" si="4623">MQS60-MQS62</f>
        <v>0</v>
      </c>
      <c r="MQU66" s="960">
        <f t="shared" ref="MQU66" si="4624">MQU60-MQU62</f>
        <v>0</v>
      </c>
      <c r="MQW66" s="960">
        <f t="shared" ref="MQW66" si="4625">MQW60-MQW62</f>
        <v>0</v>
      </c>
      <c r="MQY66" s="960">
        <f t="shared" ref="MQY66" si="4626">MQY60-MQY62</f>
        <v>0</v>
      </c>
      <c r="MRA66" s="960">
        <f t="shared" ref="MRA66" si="4627">MRA60-MRA62</f>
        <v>0</v>
      </c>
      <c r="MRC66" s="960">
        <f t="shared" ref="MRC66" si="4628">MRC60-MRC62</f>
        <v>0</v>
      </c>
      <c r="MRE66" s="960">
        <f t="shared" ref="MRE66" si="4629">MRE60-MRE62</f>
        <v>0</v>
      </c>
      <c r="MRG66" s="960">
        <f t="shared" ref="MRG66" si="4630">MRG60-MRG62</f>
        <v>0</v>
      </c>
      <c r="MRI66" s="960">
        <f t="shared" ref="MRI66" si="4631">MRI60-MRI62</f>
        <v>0</v>
      </c>
      <c r="MRK66" s="960">
        <f t="shared" ref="MRK66" si="4632">MRK60-MRK62</f>
        <v>0</v>
      </c>
      <c r="MRM66" s="960">
        <f t="shared" ref="MRM66" si="4633">MRM60-MRM62</f>
        <v>0</v>
      </c>
      <c r="MRO66" s="960">
        <f t="shared" ref="MRO66" si="4634">MRO60-MRO62</f>
        <v>0</v>
      </c>
      <c r="MRQ66" s="960">
        <f t="shared" ref="MRQ66" si="4635">MRQ60-MRQ62</f>
        <v>0</v>
      </c>
      <c r="MRS66" s="960">
        <f t="shared" ref="MRS66" si="4636">MRS60-MRS62</f>
        <v>0</v>
      </c>
      <c r="MRU66" s="960">
        <f t="shared" ref="MRU66" si="4637">MRU60-MRU62</f>
        <v>0</v>
      </c>
      <c r="MRW66" s="960">
        <f t="shared" ref="MRW66" si="4638">MRW60-MRW62</f>
        <v>0</v>
      </c>
      <c r="MRY66" s="960">
        <f t="shared" ref="MRY66" si="4639">MRY60-MRY62</f>
        <v>0</v>
      </c>
      <c r="MSA66" s="960">
        <f t="shared" ref="MSA66" si="4640">MSA60-MSA62</f>
        <v>0</v>
      </c>
      <c r="MSC66" s="960">
        <f t="shared" ref="MSC66" si="4641">MSC60-MSC62</f>
        <v>0</v>
      </c>
      <c r="MSE66" s="960">
        <f t="shared" ref="MSE66" si="4642">MSE60-MSE62</f>
        <v>0</v>
      </c>
      <c r="MSG66" s="960">
        <f t="shared" ref="MSG66" si="4643">MSG60-MSG62</f>
        <v>0</v>
      </c>
      <c r="MSI66" s="960">
        <f t="shared" ref="MSI66" si="4644">MSI60-MSI62</f>
        <v>0</v>
      </c>
      <c r="MSK66" s="960">
        <f t="shared" ref="MSK66" si="4645">MSK60-MSK62</f>
        <v>0</v>
      </c>
      <c r="MSM66" s="960">
        <f t="shared" ref="MSM66" si="4646">MSM60-MSM62</f>
        <v>0</v>
      </c>
      <c r="MSO66" s="960">
        <f t="shared" ref="MSO66" si="4647">MSO60-MSO62</f>
        <v>0</v>
      </c>
      <c r="MSQ66" s="960">
        <f t="shared" ref="MSQ66" si="4648">MSQ60-MSQ62</f>
        <v>0</v>
      </c>
      <c r="MSS66" s="960">
        <f t="shared" ref="MSS66" si="4649">MSS60-MSS62</f>
        <v>0</v>
      </c>
      <c r="MSU66" s="960">
        <f t="shared" ref="MSU66" si="4650">MSU60-MSU62</f>
        <v>0</v>
      </c>
      <c r="MSW66" s="960">
        <f t="shared" ref="MSW66" si="4651">MSW60-MSW62</f>
        <v>0</v>
      </c>
      <c r="MSY66" s="960">
        <f t="shared" ref="MSY66" si="4652">MSY60-MSY62</f>
        <v>0</v>
      </c>
      <c r="MTA66" s="960">
        <f t="shared" ref="MTA66" si="4653">MTA60-MTA62</f>
        <v>0</v>
      </c>
      <c r="MTC66" s="960">
        <f t="shared" ref="MTC66" si="4654">MTC60-MTC62</f>
        <v>0</v>
      </c>
      <c r="MTE66" s="960">
        <f t="shared" ref="MTE66" si="4655">MTE60-MTE62</f>
        <v>0</v>
      </c>
      <c r="MTG66" s="960">
        <f t="shared" ref="MTG66" si="4656">MTG60-MTG62</f>
        <v>0</v>
      </c>
      <c r="MTI66" s="960">
        <f t="shared" ref="MTI66" si="4657">MTI60-MTI62</f>
        <v>0</v>
      </c>
      <c r="MTK66" s="960">
        <f t="shared" ref="MTK66" si="4658">MTK60-MTK62</f>
        <v>0</v>
      </c>
      <c r="MTM66" s="960">
        <f t="shared" ref="MTM66" si="4659">MTM60-MTM62</f>
        <v>0</v>
      </c>
      <c r="MTO66" s="960">
        <f t="shared" ref="MTO66" si="4660">MTO60-MTO62</f>
        <v>0</v>
      </c>
      <c r="MTQ66" s="960">
        <f t="shared" ref="MTQ66" si="4661">MTQ60-MTQ62</f>
        <v>0</v>
      </c>
      <c r="MTS66" s="960">
        <f t="shared" ref="MTS66" si="4662">MTS60-MTS62</f>
        <v>0</v>
      </c>
      <c r="MTU66" s="960">
        <f t="shared" ref="MTU66" si="4663">MTU60-MTU62</f>
        <v>0</v>
      </c>
      <c r="MTW66" s="960">
        <f t="shared" ref="MTW66" si="4664">MTW60-MTW62</f>
        <v>0</v>
      </c>
      <c r="MTY66" s="960">
        <f t="shared" ref="MTY66" si="4665">MTY60-MTY62</f>
        <v>0</v>
      </c>
      <c r="MUA66" s="960">
        <f t="shared" ref="MUA66" si="4666">MUA60-MUA62</f>
        <v>0</v>
      </c>
      <c r="MUC66" s="960">
        <f t="shared" ref="MUC66" si="4667">MUC60-MUC62</f>
        <v>0</v>
      </c>
      <c r="MUE66" s="960">
        <f t="shared" ref="MUE66" si="4668">MUE60-MUE62</f>
        <v>0</v>
      </c>
      <c r="MUG66" s="960">
        <f t="shared" ref="MUG66" si="4669">MUG60-MUG62</f>
        <v>0</v>
      </c>
      <c r="MUI66" s="960">
        <f t="shared" ref="MUI66" si="4670">MUI60-MUI62</f>
        <v>0</v>
      </c>
      <c r="MUK66" s="960">
        <f t="shared" ref="MUK66" si="4671">MUK60-MUK62</f>
        <v>0</v>
      </c>
      <c r="MUM66" s="960">
        <f t="shared" ref="MUM66" si="4672">MUM60-MUM62</f>
        <v>0</v>
      </c>
      <c r="MUO66" s="960">
        <f t="shared" ref="MUO66" si="4673">MUO60-MUO62</f>
        <v>0</v>
      </c>
      <c r="MUQ66" s="960">
        <f t="shared" ref="MUQ66" si="4674">MUQ60-MUQ62</f>
        <v>0</v>
      </c>
      <c r="MUS66" s="960">
        <f t="shared" ref="MUS66" si="4675">MUS60-MUS62</f>
        <v>0</v>
      </c>
      <c r="MUU66" s="960">
        <f t="shared" ref="MUU66" si="4676">MUU60-MUU62</f>
        <v>0</v>
      </c>
      <c r="MUW66" s="960">
        <f t="shared" ref="MUW66" si="4677">MUW60-MUW62</f>
        <v>0</v>
      </c>
      <c r="MUY66" s="960">
        <f t="shared" ref="MUY66" si="4678">MUY60-MUY62</f>
        <v>0</v>
      </c>
      <c r="MVA66" s="960">
        <f t="shared" ref="MVA66" si="4679">MVA60-MVA62</f>
        <v>0</v>
      </c>
      <c r="MVC66" s="960">
        <f t="shared" ref="MVC66" si="4680">MVC60-MVC62</f>
        <v>0</v>
      </c>
      <c r="MVE66" s="960">
        <f t="shared" ref="MVE66" si="4681">MVE60-MVE62</f>
        <v>0</v>
      </c>
      <c r="MVG66" s="960">
        <f t="shared" ref="MVG66" si="4682">MVG60-MVG62</f>
        <v>0</v>
      </c>
      <c r="MVI66" s="960">
        <f t="shared" ref="MVI66" si="4683">MVI60-MVI62</f>
        <v>0</v>
      </c>
      <c r="MVK66" s="960">
        <f t="shared" ref="MVK66" si="4684">MVK60-MVK62</f>
        <v>0</v>
      </c>
      <c r="MVM66" s="960">
        <f t="shared" ref="MVM66" si="4685">MVM60-MVM62</f>
        <v>0</v>
      </c>
      <c r="MVO66" s="960">
        <f t="shared" ref="MVO66" si="4686">MVO60-MVO62</f>
        <v>0</v>
      </c>
      <c r="MVQ66" s="960">
        <f t="shared" ref="MVQ66" si="4687">MVQ60-MVQ62</f>
        <v>0</v>
      </c>
      <c r="MVS66" s="960">
        <f t="shared" ref="MVS66" si="4688">MVS60-MVS62</f>
        <v>0</v>
      </c>
      <c r="MVU66" s="960">
        <f t="shared" ref="MVU66" si="4689">MVU60-MVU62</f>
        <v>0</v>
      </c>
      <c r="MVW66" s="960">
        <f t="shared" ref="MVW66" si="4690">MVW60-MVW62</f>
        <v>0</v>
      </c>
      <c r="MVY66" s="960">
        <f t="shared" ref="MVY66" si="4691">MVY60-MVY62</f>
        <v>0</v>
      </c>
      <c r="MWA66" s="960">
        <f t="shared" ref="MWA66" si="4692">MWA60-MWA62</f>
        <v>0</v>
      </c>
      <c r="MWC66" s="960">
        <f t="shared" ref="MWC66" si="4693">MWC60-MWC62</f>
        <v>0</v>
      </c>
      <c r="MWE66" s="960">
        <f t="shared" ref="MWE66" si="4694">MWE60-MWE62</f>
        <v>0</v>
      </c>
      <c r="MWG66" s="960">
        <f t="shared" ref="MWG66" si="4695">MWG60-MWG62</f>
        <v>0</v>
      </c>
      <c r="MWI66" s="960">
        <f t="shared" ref="MWI66" si="4696">MWI60-MWI62</f>
        <v>0</v>
      </c>
      <c r="MWK66" s="960">
        <f t="shared" ref="MWK66" si="4697">MWK60-MWK62</f>
        <v>0</v>
      </c>
      <c r="MWM66" s="960">
        <f t="shared" ref="MWM66" si="4698">MWM60-MWM62</f>
        <v>0</v>
      </c>
      <c r="MWO66" s="960">
        <f t="shared" ref="MWO66" si="4699">MWO60-MWO62</f>
        <v>0</v>
      </c>
      <c r="MWQ66" s="960">
        <f t="shared" ref="MWQ66" si="4700">MWQ60-MWQ62</f>
        <v>0</v>
      </c>
      <c r="MWS66" s="960">
        <f t="shared" ref="MWS66" si="4701">MWS60-MWS62</f>
        <v>0</v>
      </c>
      <c r="MWU66" s="960">
        <f t="shared" ref="MWU66" si="4702">MWU60-MWU62</f>
        <v>0</v>
      </c>
      <c r="MWW66" s="960">
        <f t="shared" ref="MWW66" si="4703">MWW60-MWW62</f>
        <v>0</v>
      </c>
      <c r="MWY66" s="960">
        <f t="shared" ref="MWY66" si="4704">MWY60-MWY62</f>
        <v>0</v>
      </c>
      <c r="MXA66" s="960">
        <f t="shared" ref="MXA66" si="4705">MXA60-MXA62</f>
        <v>0</v>
      </c>
      <c r="MXC66" s="960">
        <f t="shared" ref="MXC66" si="4706">MXC60-MXC62</f>
        <v>0</v>
      </c>
      <c r="MXE66" s="960">
        <f t="shared" ref="MXE66" si="4707">MXE60-MXE62</f>
        <v>0</v>
      </c>
      <c r="MXG66" s="960">
        <f t="shared" ref="MXG66" si="4708">MXG60-MXG62</f>
        <v>0</v>
      </c>
      <c r="MXI66" s="960">
        <f t="shared" ref="MXI66" si="4709">MXI60-MXI62</f>
        <v>0</v>
      </c>
      <c r="MXK66" s="960">
        <f t="shared" ref="MXK66" si="4710">MXK60-MXK62</f>
        <v>0</v>
      </c>
      <c r="MXM66" s="960">
        <f t="shared" ref="MXM66" si="4711">MXM60-MXM62</f>
        <v>0</v>
      </c>
      <c r="MXO66" s="960">
        <f t="shared" ref="MXO66" si="4712">MXO60-MXO62</f>
        <v>0</v>
      </c>
      <c r="MXQ66" s="960">
        <f t="shared" ref="MXQ66" si="4713">MXQ60-MXQ62</f>
        <v>0</v>
      </c>
      <c r="MXS66" s="960">
        <f t="shared" ref="MXS66" si="4714">MXS60-MXS62</f>
        <v>0</v>
      </c>
      <c r="MXU66" s="960">
        <f t="shared" ref="MXU66" si="4715">MXU60-MXU62</f>
        <v>0</v>
      </c>
      <c r="MXW66" s="960">
        <f t="shared" ref="MXW66" si="4716">MXW60-MXW62</f>
        <v>0</v>
      </c>
      <c r="MXY66" s="960">
        <f t="shared" ref="MXY66" si="4717">MXY60-MXY62</f>
        <v>0</v>
      </c>
      <c r="MYA66" s="960">
        <f t="shared" ref="MYA66" si="4718">MYA60-MYA62</f>
        <v>0</v>
      </c>
      <c r="MYC66" s="960">
        <f t="shared" ref="MYC66" si="4719">MYC60-MYC62</f>
        <v>0</v>
      </c>
      <c r="MYE66" s="960">
        <f t="shared" ref="MYE66" si="4720">MYE60-MYE62</f>
        <v>0</v>
      </c>
      <c r="MYG66" s="960">
        <f t="shared" ref="MYG66" si="4721">MYG60-MYG62</f>
        <v>0</v>
      </c>
      <c r="MYI66" s="960">
        <f t="shared" ref="MYI66" si="4722">MYI60-MYI62</f>
        <v>0</v>
      </c>
      <c r="MYK66" s="960">
        <f t="shared" ref="MYK66" si="4723">MYK60-MYK62</f>
        <v>0</v>
      </c>
      <c r="MYM66" s="960">
        <f t="shared" ref="MYM66" si="4724">MYM60-MYM62</f>
        <v>0</v>
      </c>
      <c r="MYO66" s="960">
        <f t="shared" ref="MYO66" si="4725">MYO60-MYO62</f>
        <v>0</v>
      </c>
      <c r="MYQ66" s="960">
        <f t="shared" ref="MYQ66" si="4726">MYQ60-MYQ62</f>
        <v>0</v>
      </c>
      <c r="MYS66" s="960">
        <f t="shared" ref="MYS66" si="4727">MYS60-MYS62</f>
        <v>0</v>
      </c>
      <c r="MYU66" s="960">
        <f t="shared" ref="MYU66" si="4728">MYU60-MYU62</f>
        <v>0</v>
      </c>
      <c r="MYW66" s="960">
        <f t="shared" ref="MYW66" si="4729">MYW60-MYW62</f>
        <v>0</v>
      </c>
      <c r="MYY66" s="960">
        <f t="shared" ref="MYY66" si="4730">MYY60-MYY62</f>
        <v>0</v>
      </c>
      <c r="MZA66" s="960">
        <f t="shared" ref="MZA66" si="4731">MZA60-MZA62</f>
        <v>0</v>
      </c>
      <c r="MZC66" s="960">
        <f t="shared" ref="MZC66" si="4732">MZC60-MZC62</f>
        <v>0</v>
      </c>
      <c r="MZE66" s="960">
        <f t="shared" ref="MZE66" si="4733">MZE60-MZE62</f>
        <v>0</v>
      </c>
      <c r="MZG66" s="960">
        <f t="shared" ref="MZG66" si="4734">MZG60-MZG62</f>
        <v>0</v>
      </c>
      <c r="MZI66" s="960">
        <f t="shared" ref="MZI66" si="4735">MZI60-MZI62</f>
        <v>0</v>
      </c>
      <c r="MZK66" s="960">
        <f t="shared" ref="MZK66" si="4736">MZK60-MZK62</f>
        <v>0</v>
      </c>
      <c r="MZM66" s="960">
        <f t="shared" ref="MZM66" si="4737">MZM60-MZM62</f>
        <v>0</v>
      </c>
      <c r="MZO66" s="960">
        <f t="shared" ref="MZO66" si="4738">MZO60-MZO62</f>
        <v>0</v>
      </c>
      <c r="MZQ66" s="960">
        <f t="shared" ref="MZQ66" si="4739">MZQ60-MZQ62</f>
        <v>0</v>
      </c>
      <c r="MZS66" s="960">
        <f t="shared" ref="MZS66" si="4740">MZS60-MZS62</f>
        <v>0</v>
      </c>
      <c r="MZU66" s="960">
        <f t="shared" ref="MZU66" si="4741">MZU60-MZU62</f>
        <v>0</v>
      </c>
      <c r="MZW66" s="960">
        <f t="shared" ref="MZW66" si="4742">MZW60-MZW62</f>
        <v>0</v>
      </c>
      <c r="MZY66" s="960">
        <f t="shared" ref="MZY66" si="4743">MZY60-MZY62</f>
        <v>0</v>
      </c>
      <c r="NAA66" s="960">
        <f t="shared" ref="NAA66" si="4744">NAA60-NAA62</f>
        <v>0</v>
      </c>
      <c r="NAC66" s="960">
        <f t="shared" ref="NAC66" si="4745">NAC60-NAC62</f>
        <v>0</v>
      </c>
      <c r="NAE66" s="960">
        <f t="shared" ref="NAE66" si="4746">NAE60-NAE62</f>
        <v>0</v>
      </c>
      <c r="NAG66" s="960">
        <f t="shared" ref="NAG66" si="4747">NAG60-NAG62</f>
        <v>0</v>
      </c>
      <c r="NAI66" s="960">
        <f t="shared" ref="NAI66" si="4748">NAI60-NAI62</f>
        <v>0</v>
      </c>
      <c r="NAK66" s="960">
        <f t="shared" ref="NAK66" si="4749">NAK60-NAK62</f>
        <v>0</v>
      </c>
      <c r="NAM66" s="960">
        <f t="shared" ref="NAM66" si="4750">NAM60-NAM62</f>
        <v>0</v>
      </c>
      <c r="NAO66" s="960">
        <f t="shared" ref="NAO66" si="4751">NAO60-NAO62</f>
        <v>0</v>
      </c>
      <c r="NAQ66" s="960">
        <f t="shared" ref="NAQ66" si="4752">NAQ60-NAQ62</f>
        <v>0</v>
      </c>
      <c r="NAS66" s="960">
        <f t="shared" ref="NAS66" si="4753">NAS60-NAS62</f>
        <v>0</v>
      </c>
      <c r="NAU66" s="960">
        <f t="shared" ref="NAU66" si="4754">NAU60-NAU62</f>
        <v>0</v>
      </c>
      <c r="NAW66" s="960">
        <f t="shared" ref="NAW66" si="4755">NAW60-NAW62</f>
        <v>0</v>
      </c>
      <c r="NAY66" s="960">
        <f t="shared" ref="NAY66" si="4756">NAY60-NAY62</f>
        <v>0</v>
      </c>
      <c r="NBA66" s="960">
        <f t="shared" ref="NBA66" si="4757">NBA60-NBA62</f>
        <v>0</v>
      </c>
      <c r="NBC66" s="960">
        <f t="shared" ref="NBC66" si="4758">NBC60-NBC62</f>
        <v>0</v>
      </c>
      <c r="NBE66" s="960">
        <f t="shared" ref="NBE66" si="4759">NBE60-NBE62</f>
        <v>0</v>
      </c>
      <c r="NBG66" s="960">
        <f t="shared" ref="NBG66" si="4760">NBG60-NBG62</f>
        <v>0</v>
      </c>
      <c r="NBI66" s="960">
        <f t="shared" ref="NBI66" si="4761">NBI60-NBI62</f>
        <v>0</v>
      </c>
      <c r="NBK66" s="960">
        <f t="shared" ref="NBK66" si="4762">NBK60-NBK62</f>
        <v>0</v>
      </c>
      <c r="NBM66" s="960">
        <f t="shared" ref="NBM66" si="4763">NBM60-NBM62</f>
        <v>0</v>
      </c>
      <c r="NBO66" s="960">
        <f t="shared" ref="NBO66" si="4764">NBO60-NBO62</f>
        <v>0</v>
      </c>
      <c r="NBQ66" s="960">
        <f t="shared" ref="NBQ66" si="4765">NBQ60-NBQ62</f>
        <v>0</v>
      </c>
      <c r="NBS66" s="960">
        <f t="shared" ref="NBS66" si="4766">NBS60-NBS62</f>
        <v>0</v>
      </c>
      <c r="NBU66" s="960">
        <f t="shared" ref="NBU66" si="4767">NBU60-NBU62</f>
        <v>0</v>
      </c>
      <c r="NBW66" s="960">
        <f t="shared" ref="NBW66" si="4768">NBW60-NBW62</f>
        <v>0</v>
      </c>
      <c r="NBY66" s="960">
        <f t="shared" ref="NBY66" si="4769">NBY60-NBY62</f>
        <v>0</v>
      </c>
      <c r="NCA66" s="960">
        <f t="shared" ref="NCA66" si="4770">NCA60-NCA62</f>
        <v>0</v>
      </c>
      <c r="NCC66" s="960">
        <f t="shared" ref="NCC66" si="4771">NCC60-NCC62</f>
        <v>0</v>
      </c>
      <c r="NCE66" s="960">
        <f t="shared" ref="NCE66" si="4772">NCE60-NCE62</f>
        <v>0</v>
      </c>
      <c r="NCG66" s="960">
        <f t="shared" ref="NCG66" si="4773">NCG60-NCG62</f>
        <v>0</v>
      </c>
      <c r="NCI66" s="960">
        <f t="shared" ref="NCI66" si="4774">NCI60-NCI62</f>
        <v>0</v>
      </c>
      <c r="NCK66" s="960">
        <f t="shared" ref="NCK66" si="4775">NCK60-NCK62</f>
        <v>0</v>
      </c>
      <c r="NCM66" s="960">
        <f t="shared" ref="NCM66" si="4776">NCM60-NCM62</f>
        <v>0</v>
      </c>
      <c r="NCO66" s="960">
        <f t="shared" ref="NCO66" si="4777">NCO60-NCO62</f>
        <v>0</v>
      </c>
      <c r="NCQ66" s="960">
        <f t="shared" ref="NCQ66" si="4778">NCQ60-NCQ62</f>
        <v>0</v>
      </c>
      <c r="NCS66" s="960">
        <f t="shared" ref="NCS66" si="4779">NCS60-NCS62</f>
        <v>0</v>
      </c>
      <c r="NCU66" s="960">
        <f t="shared" ref="NCU66" si="4780">NCU60-NCU62</f>
        <v>0</v>
      </c>
      <c r="NCW66" s="960">
        <f t="shared" ref="NCW66" si="4781">NCW60-NCW62</f>
        <v>0</v>
      </c>
      <c r="NCY66" s="960">
        <f t="shared" ref="NCY66" si="4782">NCY60-NCY62</f>
        <v>0</v>
      </c>
      <c r="NDA66" s="960">
        <f t="shared" ref="NDA66" si="4783">NDA60-NDA62</f>
        <v>0</v>
      </c>
      <c r="NDC66" s="960">
        <f t="shared" ref="NDC66" si="4784">NDC60-NDC62</f>
        <v>0</v>
      </c>
      <c r="NDE66" s="960">
        <f t="shared" ref="NDE66" si="4785">NDE60-NDE62</f>
        <v>0</v>
      </c>
      <c r="NDG66" s="960">
        <f t="shared" ref="NDG66" si="4786">NDG60-NDG62</f>
        <v>0</v>
      </c>
      <c r="NDI66" s="960">
        <f t="shared" ref="NDI66" si="4787">NDI60-NDI62</f>
        <v>0</v>
      </c>
      <c r="NDK66" s="960">
        <f t="shared" ref="NDK66" si="4788">NDK60-NDK62</f>
        <v>0</v>
      </c>
      <c r="NDM66" s="960">
        <f t="shared" ref="NDM66" si="4789">NDM60-NDM62</f>
        <v>0</v>
      </c>
      <c r="NDO66" s="960">
        <f t="shared" ref="NDO66" si="4790">NDO60-NDO62</f>
        <v>0</v>
      </c>
      <c r="NDQ66" s="960">
        <f t="shared" ref="NDQ66" si="4791">NDQ60-NDQ62</f>
        <v>0</v>
      </c>
      <c r="NDS66" s="960">
        <f t="shared" ref="NDS66" si="4792">NDS60-NDS62</f>
        <v>0</v>
      </c>
      <c r="NDU66" s="960">
        <f t="shared" ref="NDU66" si="4793">NDU60-NDU62</f>
        <v>0</v>
      </c>
      <c r="NDW66" s="960">
        <f t="shared" ref="NDW66" si="4794">NDW60-NDW62</f>
        <v>0</v>
      </c>
      <c r="NDY66" s="960">
        <f t="shared" ref="NDY66" si="4795">NDY60-NDY62</f>
        <v>0</v>
      </c>
      <c r="NEA66" s="960">
        <f t="shared" ref="NEA66" si="4796">NEA60-NEA62</f>
        <v>0</v>
      </c>
      <c r="NEC66" s="960">
        <f t="shared" ref="NEC66" si="4797">NEC60-NEC62</f>
        <v>0</v>
      </c>
      <c r="NEE66" s="960">
        <f t="shared" ref="NEE66" si="4798">NEE60-NEE62</f>
        <v>0</v>
      </c>
      <c r="NEG66" s="960">
        <f t="shared" ref="NEG66" si="4799">NEG60-NEG62</f>
        <v>0</v>
      </c>
      <c r="NEI66" s="960">
        <f t="shared" ref="NEI66" si="4800">NEI60-NEI62</f>
        <v>0</v>
      </c>
      <c r="NEK66" s="960">
        <f t="shared" ref="NEK66" si="4801">NEK60-NEK62</f>
        <v>0</v>
      </c>
      <c r="NEM66" s="960">
        <f t="shared" ref="NEM66" si="4802">NEM60-NEM62</f>
        <v>0</v>
      </c>
      <c r="NEO66" s="960">
        <f t="shared" ref="NEO66" si="4803">NEO60-NEO62</f>
        <v>0</v>
      </c>
      <c r="NEQ66" s="960">
        <f t="shared" ref="NEQ66" si="4804">NEQ60-NEQ62</f>
        <v>0</v>
      </c>
      <c r="NES66" s="960">
        <f t="shared" ref="NES66" si="4805">NES60-NES62</f>
        <v>0</v>
      </c>
      <c r="NEU66" s="960">
        <f t="shared" ref="NEU66" si="4806">NEU60-NEU62</f>
        <v>0</v>
      </c>
      <c r="NEW66" s="960">
        <f t="shared" ref="NEW66" si="4807">NEW60-NEW62</f>
        <v>0</v>
      </c>
      <c r="NEY66" s="960">
        <f t="shared" ref="NEY66" si="4808">NEY60-NEY62</f>
        <v>0</v>
      </c>
      <c r="NFA66" s="960">
        <f t="shared" ref="NFA66" si="4809">NFA60-NFA62</f>
        <v>0</v>
      </c>
      <c r="NFC66" s="960">
        <f t="shared" ref="NFC66" si="4810">NFC60-NFC62</f>
        <v>0</v>
      </c>
      <c r="NFE66" s="960">
        <f t="shared" ref="NFE66" si="4811">NFE60-NFE62</f>
        <v>0</v>
      </c>
      <c r="NFG66" s="960">
        <f t="shared" ref="NFG66" si="4812">NFG60-NFG62</f>
        <v>0</v>
      </c>
      <c r="NFI66" s="960">
        <f t="shared" ref="NFI66" si="4813">NFI60-NFI62</f>
        <v>0</v>
      </c>
      <c r="NFK66" s="960">
        <f t="shared" ref="NFK66" si="4814">NFK60-NFK62</f>
        <v>0</v>
      </c>
      <c r="NFM66" s="960">
        <f t="shared" ref="NFM66" si="4815">NFM60-NFM62</f>
        <v>0</v>
      </c>
      <c r="NFO66" s="960">
        <f t="shared" ref="NFO66" si="4816">NFO60-NFO62</f>
        <v>0</v>
      </c>
      <c r="NFQ66" s="960">
        <f t="shared" ref="NFQ66" si="4817">NFQ60-NFQ62</f>
        <v>0</v>
      </c>
      <c r="NFS66" s="960">
        <f t="shared" ref="NFS66" si="4818">NFS60-NFS62</f>
        <v>0</v>
      </c>
      <c r="NFU66" s="960">
        <f t="shared" ref="NFU66" si="4819">NFU60-NFU62</f>
        <v>0</v>
      </c>
      <c r="NFW66" s="960">
        <f t="shared" ref="NFW66" si="4820">NFW60-NFW62</f>
        <v>0</v>
      </c>
      <c r="NFY66" s="960">
        <f t="shared" ref="NFY66" si="4821">NFY60-NFY62</f>
        <v>0</v>
      </c>
      <c r="NGA66" s="960">
        <f t="shared" ref="NGA66" si="4822">NGA60-NGA62</f>
        <v>0</v>
      </c>
      <c r="NGC66" s="960">
        <f t="shared" ref="NGC66" si="4823">NGC60-NGC62</f>
        <v>0</v>
      </c>
      <c r="NGE66" s="960">
        <f t="shared" ref="NGE66" si="4824">NGE60-NGE62</f>
        <v>0</v>
      </c>
      <c r="NGG66" s="960">
        <f t="shared" ref="NGG66" si="4825">NGG60-NGG62</f>
        <v>0</v>
      </c>
      <c r="NGI66" s="960">
        <f t="shared" ref="NGI66" si="4826">NGI60-NGI62</f>
        <v>0</v>
      </c>
      <c r="NGK66" s="960">
        <f t="shared" ref="NGK66" si="4827">NGK60-NGK62</f>
        <v>0</v>
      </c>
      <c r="NGM66" s="960">
        <f t="shared" ref="NGM66" si="4828">NGM60-NGM62</f>
        <v>0</v>
      </c>
      <c r="NGO66" s="960">
        <f t="shared" ref="NGO66" si="4829">NGO60-NGO62</f>
        <v>0</v>
      </c>
      <c r="NGQ66" s="960">
        <f t="shared" ref="NGQ66" si="4830">NGQ60-NGQ62</f>
        <v>0</v>
      </c>
      <c r="NGS66" s="960">
        <f t="shared" ref="NGS66" si="4831">NGS60-NGS62</f>
        <v>0</v>
      </c>
      <c r="NGU66" s="960">
        <f t="shared" ref="NGU66" si="4832">NGU60-NGU62</f>
        <v>0</v>
      </c>
      <c r="NGW66" s="960">
        <f t="shared" ref="NGW66" si="4833">NGW60-NGW62</f>
        <v>0</v>
      </c>
      <c r="NGY66" s="960">
        <f t="shared" ref="NGY66" si="4834">NGY60-NGY62</f>
        <v>0</v>
      </c>
      <c r="NHA66" s="960">
        <f t="shared" ref="NHA66" si="4835">NHA60-NHA62</f>
        <v>0</v>
      </c>
      <c r="NHC66" s="960">
        <f t="shared" ref="NHC66" si="4836">NHC60-NHC62</f>
        <v>0</v>
      </c>
      <c r="NHE66" s="960">
        <f t="shared" ref="NHE66" si="4837">NHE60-NHE62</f>
        <v>0</v>
      </c>
      <c r="NHG66" s="960">
        <f t="shared" ref="NHG66" si="4838">NHG60-NHG62</f>
        <v>0</v>
      </c>
      <c r="NHI66" s="960">
        <f t="shared" ref="NHI66" si="4839">NHI60-NHI62</f>
        <v>0</v>
      </c>
      <c r="NHK66" s="960">
        <f t="shared" ref="NHK66" si="4840">NHK60-NHK62</f>
        <v>0</v>
      </c>
      <c r="NHM66" s="960">
        <f t="shared" ref="NHM66" si="4841">NHM60-NHM62</f>
        <v>0</v>
      </c>
      <c r="NHO66" s="960">
        <f t="shared" ref="NHO66" si="4842">NHO60-NHO62</f>
        <v>0</v>
      </c>
      <c r="NHQ66" s="960">
        <f t="shared" ref="NHQ66" si="4843">NHQ60-NHQ62</f>
        <v>0</v>
      </c>
      <c r="NHS66" s="960">
        <f t="shared" ref="NHS66" si="4844">NHS60-NHS62</f>
        <v>0</v>
      </c>
      <c r="NHU66" s="960">
        <f t="shared" ref="NHU66" si="4845">NHU60-NHU62</f>
        <v>0</v>
      </c>
      <c r="NHW66" s="960">
        <f t="shared" ref="NHW66" si="4846">NHW60-NHW62</f>
        <v>0</v>
      </c>
      <c r="NHY66" s="960">
        <f t="shared" ref="NHY66" si="4847">NHY60-NHY62</f>
        <v>0</v>
      </c>
      <c r="NIA66" s="960">
        <f t="shared" ref="NIA66" si="4848">NIA60-NIA62</f>
        <v>0</v>
      </c>
      <c r="NIC66" s="960">
        <f t="shared" ref="NIC66" si="4849">NIC60-NIC62</f>
        <v>0</v>
      </c>
      <c r="NIE66" s="960">
        <f t="shared" ref="NIE66" si="4850">NIE60-NIE62</f>
        <v>0</v>
      </c>
      <c r="NIG66" s="960">
        <f t="shared" ref="NIG66" si="4851">NIG60-NIG62</f>
        <v>0</v>
      </c>
      <c r="NII66" s="960">
        <f t="shared" ref="NII66" si="4852">NII60-NII62</f>
        <v>0</v>
      </c>
      <c r="NIK66" s="960">
        <f t="shared" ref="NIK66" si="4853">NIK60-NIK62</f>
        <v>0</v>
      </c>
      <c r="NIM66" s="960">
        <f t="shared" ref="NIM66" si="4854">NIM60-NIM62</f>
        <v>0</v>
      </c>
      <c r="NIO66" s="960">
        <f t="shared" ref="NIO66" si="4855">NIO60-NIO62</f>
        <v>0</v>
      </c>
      <c r="NIQ66" s="960">
        <f t="shared" ref="NIQ66" si="4856">NIQ60-NIQ62</f>
        <v>0</v>
      </c>
      <c r="NIS66" s="960">
        <f t="shared" ref="NIS66" si="4857">NIS60-NIS62</f>
        <v>0</v>
      </c>
      <c r="NIU66" s="960">
        <f t="shared" ref="NIU66" si="4858">NIU60-NIU62</f>
        <v>0</v>
      </c>
      <c r="NIW66" s="960">
        <f t="shared" ref="NIW66" si="4859">NIW60-NIW62</f>
        <v>0</v>
      </c>
      <c r="NIY66" s="960">
        <f t="shared" ref="NIY66" si="4860">NIY60-NIY62</f>
        <v>0</v>
      </c>
      <c r="NJA66" s="960">
        <f t="shared" ref="NJA66" si="4861">NJA60-NJA62</f>
        <v>0</v>
      </c>
      <c r="NJC66" s="960">
        <f t="shared" ref="NJC66" si="4862">NJC60-NJC62</f>
        <v>0</v>
      </c>
      <c r="NJE66" s="960">
        <f t="shared" ref="NJE66" si="4863">NJE60-NJE62</f>
        <v>0</v>
      </c>
      <c r="NJG66" s="960">
        <f t="shared" ref="NJG66" si="4864">NJG60-NJG62</f>
        <v>0</v>
      </c>
      <c r="NJI66" s="960">
        <f t="shared" ref="NJI66" si="4865">NJI60-NJI62</f>
        <v>0</v>
      </c>
      <c r="NJK66" s="960">
        <f t="shared" ref="NJK66" si="4866">NJK60-NJK62</f>
        <v>0</v>
      </c>
      <c r="NJM66" s="960">
        <f t="shared" ref="NJM66" si="4867">NJM60-NJM62</f>
        <v>0</v>
      </c>
      <c r="NJO66" s="960">
        <f t="shared" ref="NJO66" si="4868">NJO60-NJO62</f>
        <v>0</v>
      </c>
      <c r="NJQ66" s="960">
        <f t="shared" ref="NJQ66" si="4869">NJQ60-NJQ62</f>
        <v>0</v>
      </c>
      <c r="NJS66" s="960">
        <f t="shared" ref="NJS66" si="4870">NJS60-NJS62</f>
        <v>0</v>
      </c>
      <c r="NJU66" s="960">
        <f t="shared" ref="NJU66" si="4871">NJU60-NJU62</f>
        <v>0</v>
      </c>
      <c r="NJW66" s="960">
        <f t="shared" ref="NJW66" si="4872">NJW60-NJW62</f>
        <v>0</v>
      </c>
      <c r="NJY66" s="960">
        <f t="shared" ref="NJY66" si="4873">NJY60-NJY62</f>
        <v>0</v>
      </c>
      <c r="NKA66" s="960">
        <f t="shared" ref="NKA66" si="4874">NKA60-NKA62</f>
        <v>0</v>
      </c>
      <c r="NKC66" s="960">
        <f t="shared" ref="NKC66" si="4875">NKC60-NKC62</f>
        <v>0</v>
      </c>
      <c r="NKE66" s="960">
        <f t="shared" ref="NKE66" si="4876">NKE60-NKE62</f>
        <v>0</v>
      </c>
      <c r="NKG66" s="960">
        <f t="shared" ref="NKG66" si="4877">NKG60-NKG62</f>
        <v>0</v>
      </c>
      <c r="NKI66" s="960">
        <f t="shared" ref="NKI66" si="4878">NKI60-NKI62</f>
        <v>0</v>
      </c>
      <c r="NKK66" s="960">
        <f t="shared" ref="NKK66" si="4879">NKK60-NKK62</f>
        <v>0</v>
      </c>
      <c r="NKM66" s="960">
        <f t="shared" ref="NKM66" si="4880">NKM60-NKM62</f>
        <v>0</v>
      </c>
      <c r="NKO66" s="960">
        <f t="shared" ref="NKO66" si="4881">NKO60-NKO62</f>
        <v>0</v>
      </c>
      <c r="NKQ66" s="960">
        <f t="shared" ref="NKQ66" si="4882">NKQ60-NKQ62</f>
        <v>0</v>
      </c>
      <c r="NKS66" s="960">
        <f t="shared" ref="NKS66" si="4883">NKS60-NKS62</f>
        <v>0</v>
      </c>
      <c r="NKU66" s="960">
        <f t="shared" ref="NKU66" si="4884">NKU60-NKU62</f>
        <v>0</v>
      </c>
      <c r="NKW66" s="960">
        <f t="shared" ref="NKW66" si="4885">NKW60-NKW62</f>
        <v>0</v>
      </c>
      <c r="NKY66" s="960">
        <f t="shared" ref="NKY66" si="4886">NKY60-NKY62</f>
        <v>0</v>
      </c>
      <c r="NLA66" s="960">
        <f t="shared" ref="NLA66" si="4887">NLA60-NLA62</f>
        <v>0</v>
      </c>
      <c r="NLC66" s="960">
        <f t="shared" ref="NLC66" si="4888">NLC60-NLC62</f>
        <v>0</v>
      </c>
      <c r="NLE66" s="960">
        <f t="shared" ref="NLE66" si="4889">NLE60-NLE62</f>
        <v>0</v>
      </c>
      <c r="NLG66" s="960">
        <f t="shared" ref="NLG66" si="4890">NLG60-NLG62</f>
        <v>0</v>
      </c>
      <c r="NLI66" s="960">
        <f t="shared" ref="NLI66" si="4891">NLI60-NLI62</f>
        <v>0</v>
      </c>
      <c r="NLK66" s="960">
        <f t="shared" ref="NLK66" si="4892">NLK60-NLK62</f>
        <v>0</v>
      </c>
      <c r="NLM66" s="960">
        <f t="shared" ref="NLM66" si="4893">NLM60-NLM62</f>
        <v>0</v>
      </c>
      <c r="NLO66" s="960">
        <f t="shared" ref="NLO66" si="4894">NLO60-NLO62</f>
        <v>0</v>
      </c>
      <c r="NLQ66" s="960">
        <f t="shared" ref="NLQ66" si="4895">NLQ60-NLQ62</f>
        <v>0</v>
      </c>
      <c r="NLS66" s="960">
        <f t="shared" ref="NLS66" si="4896">NLS60-NLS62</f>
        <v>0</v>
      </c>
      <c r="NLU66" s="960">
        <f t="shared" ref="NLU66" si="4897">NLU60-NLU62</f>
        <v>0</v>
      </c>
      <c r="NLW66" s="960">
        <f t="shared" ref="NLW66" si="4898">NLW60-NLW62</f>
        <v>0</v>
      </c>
      <c r="NLY66" s="960">
        <f t="shared" ref="NLY66" si="4899">NLY60-NLY62</f>
        <v>0</v>
      </c>
      <c r="NMA66" s="960">
        <f t="shared" ref="NMA66" si="4900">NMA60-NMA62</f>
        <v>0</v>
      </c>
      <c r="NMC66" s="960">
        <f t="shared" ref="NMC66" si="4901">NMC60-NMC62</f>
        <v>0</v>
      </c>
      <c r="NME66" s="960">
        <f t="shared" ref="NME66" si="4902">NME60-NME62</f>
        <v>0</v>
      </c>
      <c r="NMG66" s="960">
        <f t="shared" ref="NMG66" si="4903">NMG60-NMG62</f>
        <v>0</v>
      </c>
      <c r="NMI66" s="960">
        <f t="shared" ref="NMI66" si="4904">NMI60-NMI62</f>
        <v>0</v>
      </c>
      <c r="NMK66" s="960">
        <f t="shared" ref="NMK66" si="4905">NMK60-NMK62</f>
        <v>0</v>
      </c>
      <c r="NMM66" s="960">
        <f t="shared" ref="NMM66" si="4906">NMM60-NMM62</f>
        <v>0</v>
      </c>
      <c r="NMO66" s="960">
        <f t="shared" ref="NMO66" si="4907">NMO60-NMO62</f>
        <v>0</v>
      </c>
      <c r="NMQ66" s="960">
        <f t="shared" ref="NMQ66" si="4908">NMQ60-NMQ62</f>
        <v>0</v>
      </c>
      <c r="NMS66" s="960">
        <f t="shared" ref="NMS66" si="4909">NMS60-NMS62</f>
        <v>0</v>
      </c>
      <c r="NMU66" s="960">
        <f t="shared" ref="NMU66" si="4910">NMU60-NMU62</f>
        <v>0</v>
      </c>
      <c r="NMW66" s="960">
        <f t="shared" ref="NMW66" si="4911">NMW60-NMW62</f>
        <v>0</v>
      </c>
      <c r="NMY66" s="960">
        <f t="shared" ref="NMY66" si="4912">NMY60-NMY62</f>
        <v>0</v>
      </c>
      <c r="NNA66" s="960">
        <f t="shared" ref="NNA66" si="4913">NNA60-NNA62</f>
        <v>0</v>
      </c>
      <c r="NNC66" s="960">
        <f t="shared" ref="NNC66" si="4914">NNC60-NNC62</f>
        <v>0</v>
      </c>
      <c r="NNE66" s="960">
        <f t="shared" ref="NNE66" si="4915">NNE60-NNE62</f>
        <v>0</v>
      </c>
      <c r="NNG66" s="960">
        <f t="shared" ref="NNG66" si="4916">NNG60-NNG62</f>
        <v>0</v>
      </c>
      <c r="NNI66" s="960">
        <f t="shared" ref="NNI66" si="4917">NNI60-NNI62</f>
        <v>0</v>
      </c>
      <c r="NNK66" s="960">
        <f t="shared" ref="NNK66" si="4918">NNK60-NNK62</f>
        <v>0</v>
      </c>
      <c r="NNM66" s="960">
        <f t="shared" ref="NNM66" si="4919">NNM60-NNM62</f>
        <v>0</v>
      </c>
      <c r="NNO66" s="960">
        <f t="shared" ref="NNO66" si="4920">NNO60-NNO62</f>
        <v>0</v>
      </c>
      <c r="NNQ66" s="960">
        <f t="shared" ref="NNQ66" si="4921">NNQ60-NNQ62</f>
        <v>0</v>
      </c>
      <c r="NNS66" s="960">
        <f t="shared" ref="NNS66" si="4922">NNS60-NNS62</f>
        <v>0</v>
      </c>
      <c r="NNU66" s="960">
        <f t="shared" ref="NNU66" si="4923">NNU60-NNU62</f>
        <v>0</v>
      </c>
      <c r="NNW66" s="960">
        <f t="shared" ref="NNW66" si="4924">NNW60-NNW62</f>
        <v>0</v>
      </c>
      <c r="NNY66" s="960">
        <f t="shared" ref="NNY66" si="4925">NNY60-NNY62</f>
        <v>0</v>
      </c>
      <c r="NOA66" s="960">
        <f t="shared" ref="NOA66" si="4926">NOA60-NOA62</f>
        <v>0</v>
      </c>
      <c r="NOC66" s="960">
        <f t="shared" ref="NOC66" si="4927">NOC60-NOC62</f>
        <v>0</v>
      </c>
      <c r="NOE66" s="960">
        <f t="shared" ref="NOE66" si="4928">NOE60-NOE62</f>
        <v>0</v>
      </c>
      <c r="NOG66" s="960">
        <f t="shared" ref="NOG66" si="4929">NOG60-NOG62</f>
        <v>0</v>
      </c>
      <c r="NOI66" s="960">
        <f t="shared" ref="NOI66" si="4930">NOI60-NOI62</f>
        <v>0</v>
      </c>
      <c r="NOK66" s="960">
        <f t="shared" ref="NOK66" si="4931">NOK60-NOK62</f>
        <v>0</v>
      </c>
      <c r="NOM66" s="960">
        <f t="shared" ref="NOM66" si="4932">NOM60-NOM62</f>
        <v>0</v>
      </c>
      <c r="NOO66" s="960">
        <f t="shared" ref="NOO66" si="4933">NOO60-NOO62</f>
        <v>0</v>
      </c>
      <c r="NOQ66" s="960">
        <f t="shared" ref="NOQ66" si="4934">NOQ60-NOQ62</f>
        <v>0</v>
      </c>
      <c r="NOS66" s="960">
        <f t="shared" ref="NOS66" si="4935">NOS60-NOS62</f>
        <v>0</v>
      </c>
      <c r="NOU66" s="960">
        <f t="shared" ref="NOU66" si="4936">NOU60-NOU62</f>
        <v>0</v>
      </c>
      <c r="NOW66" s="960">
        <f t="shared" ref="NOW66" si="4937">NOW60-NOW62</f>
        <v>0</v>
      </c>
      <c r="NOY66" s="960">
        <f t="shared" ref="NOY66" si="4938">NOY60-NOY62</f>
        <v>0</v>
      </c>
      <c r="NPA66" s="960">
        <f t="shared" ref="NPA66" si="4939">NPA60-NPA62</f>
        <v>0</v>
      </c>
      <c r="NPC66" s="960">
        <f t="shared" ref="NPC66" si="4940">NPC60-NPC62</f>
        <v>0</v>
      </c>
      <c r="NPE66" s="960">
        <f t="shared" ref="NPE66" si="4941">NPE60-NPE62</f>
        <v>0</v>
      </c>
      <c r="NPG66" s="960">
        <f t="shared" ref="NPG66" si="4942">NPG60-NPG62</f>
        <v>0</v>
      </c>
      <c r="NPI66" s="960">
        <f t="shared" ref="NPI66" si="4943">NPI60-NPI62</f>
        <v>0</v>
      </c>
      <c r="NPK66" s="960">
        <f t="shared" ref="NPK66" si="4944">NPK60-NPK62</f>
        <v>0</v>
      </c>
      <c r="NPM66" s="960">
        <f t="shared" ref="NPM66" si="4945">NPM60-NPM62</f>
        <v>0</v>
      </c>
      <c r="NPO66" s="960">
        <f t="shared" ref="NPO66" si="4946">NPO60-NPO62</f>
        <v>0</v>
      </c>
      <c r="NPQ66" s="960">
        <f t="shared" ref="NPQ66" si="4947">NPQ60-NPQ62</f>
        <v>0</v>
      </c>
      <c r="NPS66" s="960">
        <f t="shared" ref="NPS66" si="4948">NPS60-NPS62</f>
        <v>0</v>
      </c>
      <c r="NPU66" s="960">
        <f t="shared" ref="NPU66" si="4949">NPU60-NPU62</f>
        <v>0</v>
      </c>
      <c r="NPW66" s="960">
        <f t="shared" ref="NPW66" si="4950">NPW60-NPW62</f>
        <v>0</v>
      </c>
      <c r="NPY66" s="960">
        <f t="shared" ref="NPY66" si="4951">NPY60-NPY62</f>
        <v>0</v>
      </c>
      <c r="NQA66" s="960">
        <f t="shared" ref="NQA66" si="4952">NQA60-NQA62</f>
        <v>0</v>
      </c>
      <c r="NQC66" s="960">
        <f t="shared" ref="NQC66" si="4953">NQC60-NQC62</f>
        <v>0</v>
      </c>
      <c r="NQE66" s="960">
        <f t="shared" ref="NQE66" si="4954">NQE60-NQE62</f>
        <v>0</v>
      </c>
      <c r="NQG66" s="960">
        <f t="shared" ref="NQG66" si="4955">NQG60-NQG62</f>
        <v>0</v>
      </c>
      <c r="NQI66" s="960">
        <f t="shared" ref="NQI66" si="4956">NQI60-NQI62</f>
        <v>0</v>
      </c>
      <c r="NQK66" s="960">
        <f t="shared" ref="NQK66" si="4957">NQK60-NQK62</f>
        <v>0</v>
      </c>
      <c r="NQM66" s="960">
        <f t="shared" ref="NQM66" si="4958">NQM60-NQM62</f>
        <v>0</v>
      </c>
      <c r="NQO66" s="960">
        <f t="shared" ref="NQO66" si="4959">NQO60-NQO62</f>
        <v>0</v>
      </c>
      <c r="NQQ66" s="960">
        <f t="shared" ref="NQQ66" si="4960">NQQ60-NQQ62</f>
        <v>0</v>
      </c>
      <c r="NQS66" s="960">
        <f t="shared" ref="NQS66" si="4961">NQS60-NQS62</f>
        <v>0</v>
      </c>
      <c r="NQU66" s="960">
        <f t="shared" ref="NQU66" si="4962">NQU60-NQU62</f>
        <v>0</v>
      </c>
      <c r="NQW66" s="960">
        <f t="shared" ref="NQW66" si="4963">NQW60-NQW62</f>
        <v>0</v>
      </c>
      <c r="NQY66" s="960">
        <f t="shared" ref="NQY66" si="4964">NQY60-NQY62</f>
        <v>0</v>
      </c>
      <c r="NRA66" s="960">
        <f t="shared" ref="NRA66" si="4965">NRA60-NRA62</f>
        <v>0</v>
      </c>
      <c r="NRC66" s="960">
        <f t="shared" ref="NRC66" si="4966">NRC60-NRC62</f>
        <v>0</v>
      </c>
      <c r="NRE66" s="960">
        <f t="shared" ref="NRE66" si="4967">NRE60-NRE62</f>
        <v>0</v>
      </c>
      <c r="NRG66" s="960">
        <f t="shared" ref="NRG66" si="4968">NRG60-NRG62</f>
        <v>0</v>
      </c>
      <c r="NRI66" s="960">
        <f t="shared" ref="NRI66" si="4969">NRI60-NRI62</f>
        <v>0</v>
      </c>
      <c r="NRK66" s="960">
        <f t="shared" ref="NRK66" si="4970">NRK60-NRK62</f>
        <v>0</v>
      </c>
      <c r="NRM66" s="960">
        <f t="shared" ref="NRM66" si="4971">NRM60-NRM62</f>
        <v>0</v>
      </c>
      <c r="NRO66" s="960">
        <f t="shared" ref="NRO66" si="4972">NRO60-NRO62</f>
        <v>0</v>
      </c>
      <c r="NRQ66" s="960">
        <f t="shared" ref="NRQ66" si="4973">NRQ60-NRQ62</f>
        <v>0</v>
      </c>
      <c r="NRS66" s="960">
        <f t="shared" ref="NRS66" si="4974">NRS60-NRS62</f>
        <v>0</v>
      </c>
      <c r="NRU66" s="960">
        <f t="shared" ref="NRU66" si="4975">NRU60-NRU62</f>
        <v>0</v>
      </c>
      <c r="NRW66" s="960">
        <f t="shared" ref="NRW66" si="4976">NRW60-NRW62</f>
        <v>0</v>
      </c>
      <c r="NRY66" s="960">
        <f t="shared" ref="NRY66" si="4977">NRY60-NRY62</f>
        <v>0</v>
      </c>
      <c r="NSA66" s="960">
        <f t="shared" ref="NSA66" si="4978">NSA60-NSA62</f>
        <v>0</v>
      </c>
      <c r="NSC66" s="960">
        <f t="shared" ref="NSC66" si="4979">NSC60-NSC62</f>
        <v>0</v>
      </c>
      <c r="NSE66" s="960">
        <f t="shared" ref="NSE66" si="4980">NSE60-NSE62</f>
        <v>0</v>
      </c>
      <c r="NSG66" s="960">
        <f t="shared" ref="NSG66" si="4981">NSG60-NSG62</f>
        <v>0</v>
      </c>
      <c r="NSI66" s="960">
        <f t="shared" ref="NSI66" si="4982">NSI60-NSI62</f>
        <v>0</v>
      </c>
      <c r="NSK66" s="960">
        <f t="shared" ref="NSK66" si="4983">NSK60-NSK62</f>
        <v>0</v>
      </c>
      <c r="NSM66" s="960">
        <f t="shared" ref="NSM66" si="4984">NSM60-NSM62</f>
        <v>0</v>
      </c>
      <c r="NSO66" s="960">
        <f t="shared" ref="NSO66" si="4985">NSO60-NSO62</f>
        <v>0</v>
      </c>
      <c r="NSQ66" s="960">
        <f t="shared" ref="NSQ66" si="4986">NSQ60-NSQ62</f>
        <v>0</v>
      </c>
      <c r="NSS66" s="960">
        <f t="shared" ref="NSS66" si="4987">NSS60-NSS62</f>
        <v>0</v>
      </c>
      <c r="NSU66" s="960">
        <f t="shared" ref="NSU66" si="4988">NSU60-NSU62</f>
        <v>0</v>
      </c>
      <c r="NSW66" s="960">
        <f t="shared" ref="NSW66" si="4989">NSW60-NSW62</f>
        <v>0</v>
      </c>
      <c r="NSY66" s="960">
        <f t="shared" ref="NSY66" si="4990">NSY60-NSY62</f>
        <v>0</v>
      </c>
      <c r="NTA66" s="960">
        <f t="shared" ref="NTA66" si="4991">NTA60-NTA62</f>
        <v>0</v>
      </c>
      <c r="NTC66" s="960">
        <f t="shared" ref="NTC66" si="4992">NTC60-NTC62</f>
        <v>0</v>
      </c>
      <c r="NTE66" s="960">
        <f t="shared" ref="NTE66" si="4993">NTE60-NTE62</f>
        <v>0</v>
      </c>
      <c r="NTG66" s="960">
        <f t="shared" ref="NTG66" si="4994">NTG60-NTG62</f>
        <v>0</v>
      </c>
      <c r="NTI66" s="960">
        <f t="shared" ref="NTI66" si="4995">NTI60-NTI62</f>
        <v>0</v>
      </c>
      <c r="NTK66" s="960">
        <f t="shared" ref="NTK66" si="4996">NTK60-NTK62</f>
        <v>0</v>
      </c>
      <c r="NTM66" s="960">
        <f t="shared" ref="NTM66" si="4997">NTM60-NTM62</f>
        <v>0</v>
      </c>
      <c r="NTO66" s="960">
        <f t="shared" ref="NTO66" si="4998">NTO60-NTO62</f>
        <v>0</v>
      </c>
      <c r="NTQ66" s="960">
        <f t="shared" ref="NTQ66" si="4999">NTQ60-NTQ62</f>
        <v>0</v>
      </c>
      <c r="NTS66" s="960">
        <f t="shared" ref="NTS66" si="5000">NTS60-NTS62</f>
        <v>0</v>
      </c>
      <c r="NTU66" s="960">
        <f t="shared" ref="NTU66" si="5001">NTU60-NTU62</f>
        <v>0</v>
      </c>
      <c r="NTW66" s="960">
        <f t="shared" ref="NTW66" si="5002">NTW60-NTW62</f>
        <v>0</v>
      </c>
      <c r="NTY66" s="960">
        <f t="shared" ref="NTY66" si="5003">NTY60-NTY62</f>
        <v>0</v>
      </c>
      <c r="NUA66" s="960">
        <f t="shared" ref="NUA66" si="5004">NUA60-NUA62</f>
        <v>0</v>
      </c>
      <c r="NUC66" s="960">
        <f t="shared" ref="NUC66" si="5005">NUC60-NUC62</f>
        <v>0</v>
      </c>
      <c r="NUE66" s="960">
        <f t="shared" ref="NUE66" si="5006">NUE60-NUE62</f>
        <v>0</v>
      </c>
      <c r="NUG66" s="960">
        <f t="shared" ref="NUG66" si="5007">NUG60-NUG62</f>
        <v>0</v>
      </c>
      <c r="NUI66" s="960">
        <f t="shared" ref="NUI66" si="5008">NUI60-NUI62</f>
        <v>0</v>
      </c>
      <c r="NUK66" s="960">
        <f t="shared" ref="NUK66" si="5009">NUK60-NUK62</f>
        <v>0</v>
      </c>
      <c r="NUM66" s="960">
        <f t="shared" ref="NUM66" si="5010">NUM60-NUM62</f>
        <v>0</v>
      </c>
      <c r="NUO66" s="960">
        <f t="shared" ref="NUO66" si="5011">NUO60-NUO62</f>
        <v>0</v>
      </c>
      <c r="NUQ66" s="960">
        <f t="shared" ref="NUQ66" si="5012">NUQ60-NUQ62</f>
        <v>0</v>
      </c>
      <c r="NUS66" s="960">
        <f t="shared" ref="NUS66" si="5013">NUS60-NUS62</f>
        <v>0</v>
      </c>
      <c r="NUU66" s="960">
        <f t="shared" ref="NUU66" si="5014">NUU60-NUU62</f>
        <v>0</v>
      </c>
      <c r="NUW66" s="960">
        <f t="shared" ref="NUW66" si="5015">NUW60-NUW62</f>
        <v>0</v>
      </c>
      <c r="NUY66" s="960">
        <f t="shared" ref="NUY66" si="5016">NUY60-NUY62</f>
        <v>0</v>
      </c>
      <c r="NVA66" s="960">
        <f t="shared" ref="NVA66" si="5017">NVA60-NVA62</f>
        <v>0</v>
      </c>
      <c r="NVC66" s="960">
        <f t="shared" ref="NVC66" si="5018">NVC60-NVC62</f>
        <v>0</v>
      </c>
      <c r="NVE66" s="960">
        <f t="shared" ref="NVE66" si="5019">NVE60-NVE62</f>
        <v>0</v>
      </c>
      <c r="NVG66" s="960">
        <f t="shared" ref="NVG66" si="5020">NVG60-NVG62</f>
        <v>0</v>
      </c>
      <c r="NVI66" s="960">
        <f t="shared" ref="NVI66" si="5021">NVI60-NVI62</f>
        <v>0</v>
      </c>
      <c r="NVK66" s="960">
        <f t="shared" ref="NVK66" si="5022">NVK60-NVK62</f>
        <v>0</v>
      </c>
      <c r="NVM66" s="960">
        <f t="shared" ref="NVM66" si="5023">NVM60-NVM62</f>
        <v>0</v>
      </c>
      <c r="NVO66" s="960">
        <f t="shared" ref="NVO66" si="5024">NVO60-NVO62</f>
        <v>0</v>
      </c>
      <c r="NVQ66" s="960">
        <f t="shared" ref="NVQ66" si="5025">NVQ60-NVQ62</f>
        <v>0</v>
      </c>
      <c r="NVS66" s="960">
        <f t="shared" ref="NVS66" si="5026">NVS60-NVS62</f>
        <v>0</v>
      </c>
      <c r="NVU66" s="960">
        <f t="shared" ref="NVU66" si="5027">NVU60-NVU62</f>
        <v>0</v>
      </c>
      <c r="NVW66" s="960">
        <f t="shared" ref="NVW66" si="5028">NVW60-NVW62</f>
        <v>0</v>
      </c>
      <c r="NVY66" s="960">
        <f t="shared" ref="NVY66" si="5029">NVY60-NVY62</f>
        <v>0</v>
      </c>
      <c r="NWA66" s="960">
        <f t="shared" ref="NWA66" si="5030">NWA60-NWA62</f>
        <v>0</v>
      </c>
      <c r="NWC66" s="960">
        <f t="shared" ref="NWC66" si="5031">NWC60-NWC62</f>
        <v>0</v>
      </c>
      <c r="NWE66" s="960">
        <f t="shared" ref="NWE66" si="5032">NWE60-NWE62</f>
        <v>0</v>
      </c>
      <c r="NWG66" s="960">
        <f t="shared" ref="NWG66" si="5033">NWG60-NWG62</f>
        <v>0</v>
      </c>
      <c r="NWI66" s="960">
        <f t="shared" ref="NWI66" si="5034">NWI60-NWI62</f>
        <v>0</v>
      </c>
      <c r="NWK66" s="960">
        <f t="shared" ref="NWK66" si="5035">NWK60-NWK62</f>
        <v>0</v>
      </c>
      <c r="NWM66" s="960">
        <f t="shared" ref="NWM66" si="5036">NWM60-NWM62</f>
        <v>0</v>
      </c>
      <c r="NWO66" s="960">
        <f t="shared" ref="NWO66" si="5037">NWO60-NWO62</f>
        <v>0</v>
      </c>
      <c r="NWQ66" s="960">
        <f t="shared" ref="NWQ66" si="5038">NWQ60-NWQ62</f>
        <v>0</v>
      </c>
      <c r="NWS66" s="960">
        <f t="shared" ref="NWS66" si="5039">NWS60-NWS62</f>
        <v>0</v>
      </c>
      <c r="NWU66" s="960">
        <f t="shared" ref="NWU66" si="5040">NWU60-NWU62</f>
        <v>0</v>
      </c>
      <c r="NWW66" s="960">
        <f t="shared" ref="NWW66" si="5041">NWW60-NWW62</f>
        <v>0</v>
      </c>
      <c r="NWY66" s="960">
        <f t="shared" ref="NWY66" si="5042">NWY60-NWY62</f>
        <v>0</v>
      </c>
      <c r="NXA66" s="960">
        <f t="shared" ref="NXA66" si="5043">NXA60-NXA62</f>
        <v>0</v>
      </c>
      <c r="NXC66" s="960">
        <f t="shared" ref="NXC66" si="5044">NXC60-NXC62</f>
        <v>0</v>
      </c>
      <c r="NXE66" s="960">
        <f t="shared" ref="NXE66" si="5045">NXE60-NXE62</f>
        <v>0</v>
      </c>
      <c r="NXG66" s="960">
        <f t="shared" ref="NXG66" si="5046">NXG60-NXG62</f>
        <v>0</v>
      </c>
      <c r="NXI66" s="960">
        <f t="shared" ref="NXI66" si="5047">NXI60-NXI62</f>
        <v>0</v>
      </c>
      <c r="NXK66" s="960">
        <f t="shared" ref="NXK66" si="5048">NXK60-NXK62</f>
        <v>0</v>
      </c>
      <c r="NXM66" s="960">
        <f t="shared" ref="NXM66" si="5049">NXM60-NXM62</f>
        <v>0</v>
      </c>
      <c r="NXO66" s="960">
        <f t="shared" ref="NXO66" si="5050">NXO60-NXO62</f>
        <v>0</v>
      </c>
      <c r="NXQ66" s="960">
        <f t="shared" ref="NXQ66" si="5051">NXQ60-NXQ62</f>
        <v>0</v>
      </c>
      <c r="NXS66" s="960">
        <f t="shared" ref="NXS66" si="5052">NXS60-NXS62</f>
        <v>0</v>
      </c>
      <c r="NXU66" s="960">
        <f t="shared" ref="NXU66" si="5053">NXU60-NXU62</f>
        <v>0</v>
      </c>
      <c r="NXW66" s="960">
        <f t="shared" ref="NXW66" si="5054">NXW60-NXW62</f>
        <v>0</v>
      </c>
      <c r="NXY66" s="960">
        <f t="shared" ref="NXY66" si="5055">NXY60-NXY62</f>
        <v>0</v>
      </c>
      <c r="NYA66" s="960">
        <f t="shared" ref="NYA66" si="5056">NYA60-NYA62</f>
        <v>0</v>
      </c>
      <c r="NYC66" s="960">
        <f t="shared" ref="NYC66" si="5057">NYC60-NYC62</f>
        <v>0</v>
      </c>
      <c r="NYE66" s="960">
        <f t="shared" ref="NYE66" si="5058">NYE60-NYE62</f>
        <v>0</v>
      </c>
      <c r="NYG66" s="960">
        <f t="shared" ref="NYG66" si="5059">NYG60-NYG62</f>
        <v>0</v>
      </c>
      <c r="NYI66" s="960">
        <f t="shared" ref="NYI66" si="5060">NYI60-NYI62</f>
        <v>0</v>
      </c>
      <c r="NYK66" s="960">
        <f t="shared" ref="NYK66" si="5061">NYK60-NYK62</f>
        <v>0</v>
      </c>
      <c r="NYM66" s="960">
        <f t="shared" ref="NYM66" si="5062">NYM60-NYM62</f>
        <v>0</v>
      </c>
      <c r="NYO66" s="960">
        <f t="shared" ref="NYO66" si="5063">NYO60-NYO62</f>
        <v>0</v>
      </c>
      <c r="NYQ66" s="960">
        <f t="shared" ref="NYQ66" si="5064">NYQ60-NYQ62</f>
        <v>0</v>
      </c>
      <c r="NYS66" s="960">
        <f t="shared" ref="NYS66" si="5065">NYS60-NYS62</f>
        <v>0</v>
      </c>
      <c r="NYU66" s="960">
        <f t="shared" ref="NYU66" si="5066">NYU60-NYU62</f>
        <v>0</v>
      </c>
      <c r="NYW66" s="960">
        <f t="shared" ref="NYW66" si="5067">NYW60-NYW62</f>
        <v>0</v>
      </c>
      <c r="NYY66" s="960">
        <f t="shared" ref="NYY66" si="5068">NYY60-NYY62</f>
        <v>0</v>
      </c>
      <c r="NZA66" s="960">
        <f t="shared" ref="NZA66" si="5069">NZA60-NZA62</f>
        <v>0</v>
      </c>
      <c r="NZC66" s="960">
        <f t="shared" ref="NZC66" si="5070">NZC60-NZC62</f>
        <v>0</v>
      </c>
      <c r="NZE66" s="960">
        <f t="shared" ref="NZE66" si="5071">NZE60-NZE62</f>
        <v>0</v>
      </c>
      <c r="NZG66" s="960">
        <f t="shared" ref="NZG66" si="5072">NZG60-NZG62</f>
        <v>0</v>
      </c>
      <c r="NZI66" s="960">
        <f t="shared" ref="NZI66" si="5073">NZI60-NZI62</f>
        <v>0</v>
      </c>
      <c r="NZK66" s="960">
        <f t="shared" ref="NZK66" si="5074">NZK60-NZK62</f>
        <v>0</v>
      </c>
      <c r="NZM66" s="960">
        <f t="shared" ref="NZM66" si="5075">NZM60-NZM62</f>
        <v>0</v>
      </c>
      <c r="NZO66" s="960">
        <f t="shared" ref="NZO66" si="5076">NZO60-NZO62</f>
        <v>0</v>
      </c>
      <c r="NZQ66" s="960">
        <f t="shared" ref="NZQ66" si="5077">NZQ60-NZQ62</f>
        <v>0</v>
      </c>
      <c r="NZS66" s="960">
        <f t="shared" ref="NZS66" si="5078">NZS60-NZS62</f>
        <v>0</v>
      </c>
      <c r="NZU66" s="960">
        <f t="shared" ref="NZU66" si="5079">NZU60-NZU62</f>
        <v>0</v>
      </c>
      <c r="NZW66" s="960">
        <f t="shared" ref="NZW66" si="5080">NZW60-NZW62</f>
        <v>0</v>
      </c>
      <c r="NZY66" s="960">
        <f t="shared" ref="NZY66" si="5081">NZY60-NZY62</f>
        <v>0</v>
      </c>
      <c r="OAA66" s="960">
        <f t="shared" ref="OAA66" si="5082">OAA60-OAA62</f>
        <v>0</v>
      </c>
      <c r="OAC66" s="960">
        <f t="shared" ref="OAC66" si="5083">OAC60-OAC62</f>
        <v>0</v>
      </c>
      <c r="OAE66" s="960">
        <f t="shared" ref="OAE66" si="5084">OAE60-OAE62</f>
        <v>0</v>
      </c>
      <c r="OAG66" s="960">
        <f t="shared" ref="OAG66" si="5085">OAG60-OAG62</f>
        <v>0</v>
      </c>
      <c r="OAI66" s="960">
        <f t="shared" ref="OAI66" si="5086">OAI60-OAI62</f>
        <v>0</v>
      </c>
      <c r="OAK66" s="960">
        <f t="shared" ref="OAK66" si="5087">OAK60-OAK62</f>
        <v>0</v>
      </c>
      <c r="OAM66" s="960">
        <f t="shared" ref="OAM66" si="5088">OAM60-OAM62</f>
        <v>0</v>
      </c>
      <c r="OAO66" s="960">
        <f t="shared" ref="OAO66" si="5089">OAO60-OAO62</f>
        <v>0</v>
      </c>
      <c r="OAQ66" s="960">
        <f t="shared" ref="OAQ66" si="5090">OAQ60-OAQ62</f>
        <v>0</v>
      </c>
      <c r="OAS66" s="960">
        <f t="shared" ref="OAS66" si="5091">OAS60-OAS62</f>
        <v>0</v>
      </c>
      <c r="OAU66" s="960">
        <f t="shared" ref="OAU66" si="5092">OAU60-OAU62</f>
        <v>0</v>
      </c>
      <c r="OAW66" s="960">
        <f t="shared" ref="OAW66" si="5093">OAW60-OAW62</f>
        <v>0</v>
      </c>
      <c r="OAY66" s="960">
        <f t="shared" ref="OAY66" si="5094">OAY60-OAY62</f>
        <v>0</v>
      </c>
      <c r="OBA66" s="960">
        <f t="shared" ref="OBA66" si="5095">OBA60-OBA62</f>
        <v>0</v>
      </c>
      <c r="OBC66" s="960">
        <f t="shared" ref="OBC66" si="5096">OBC60-OBC62</f>
        <v>0</v>
      </c>
      <c r="OBE66" s="960">
        <f t="shared" ref="OBE66" si="5097">OBE60-OBE62</f>
        <v>0</v>
      </c>
      <c r="OBG66" s="960">
        <f t="shared" ref="OBG66" si="5098">OBG60-OBG62</f>
        <v>0</v>
      </c>
      <c r="OBI66" s="960">
        <f t="shared" ref="OBI66" si="5099">OBI60-OBI62</f>
        <v>0</v>
      </c>
      <c r="OBK66" s="960">
        <f t="shared" ref="OBK66" si="5100">OBK60-OBK62</f>
        <v>0</v>
      </c>
      <c r="OBM66" s="960">
        <f t="shared" ref="OBM66" si="5101">OBM60-OBM62</f>
        <v>0</v>
      </c>
      <c r="OBO66" s="960">
        <f t="shared" ref="OBO66" si="5102">OBO60-OBO62</f>
        <v>0</v>
      </c>
      <c r="OBQ66" s="960">
        <f t="shared" ref="OBQ66" si="5103">OBQ60-OBQ62</f>
        <v>0</v>
      </c>
      <c r="OBS66" s="960">
        <f t="shared" ref="OBS66" si="5104">OBS60-OBS62</f>
        <v>0</v>
      </c>
      <c r="OBU66" s="960">
        <f t="shared" ref="OBU66" si="5105">OBU60-OBU62</f>
        <v>0</v>
      </c>
      <c r="OBW66" s="960">
        <f t="shared" ref="OBW66" si="5106">OBW60-OBW62</f>
        <v>0</v>
      </c>
      <c r="OBY66" s="960">
        <f t="shared" ref="OBY66" si="5107">OBY60-OBY62</f>
        <v>0</v>
      </c>
      <c r="OCA66" s="960">
        <f t="shared" ref="OCA66" si="5108">OCA60-OCA62</f>
        <v>0</v>
      </c>
      <c r="OCC66" s="960">
        <f t="shared" ref="OCC66" si="5109">OCC60-OCC62</f>
        <v>0</v>
      </c>
      <c r="OCE66" s="960">
        <f t="shared" ref="OCE66" si="5110">OCE60-OCE62</f>
        <v>0</v>
      </c>
      <c r="OCG66" s="960">
        <f t="shared" ref="OCG66" si="5111">OCG60-OCG62</f>
        <v>0</v>
      </c>
      <c r="OCI66" s="960">
        <f t="shared" ref="OCI66" si="5112">OCI60-OCI62</f>
        <v>0</v>
      </c>
      <c r="OCK66" s="960">
        <f t="shared" ref="OCK66" si="5113">OCK60-OCK62</f>
        <v>0</v>
      </c>
      <c r="OCM66" s="960">
        <f t="shared" ref="OCM66" si="5114">OCM60-OCM62</f>
        <v>0</v>
      </c>
      <c r="OCO66" s="960">
        <f t="shared" ref="OCO66" si="5115">OCO60-OCO62</f>
        <v>0</v>
      </c>
      <c r="OCQ66" s="960">
        <f t="shared" ref="OCQ66" si="5116">OCQ60-OCQ62</f>
        <v>0</v>
      </c>
      <c r="OCS66" s="960">
        <f t="shared" ref="OCS66" si="5117">OCS60-OCS62</f>
        <v>0</v>
      </c>
      <c r="OCU66" s="960">
        <f t="shared" ref="OCU66" si="5118">OCU60-OCU62</f>
        <v>0</v>
      </c>
      <c r="OCW66" s="960">
        <f t="shared" ref="OCW66" si="5119">OCW60-OCW62</f>
        <v>0</v>
      </c>
      <c r="OCY66" s="960">
        <f t="shared" ref="OCY66" si="5120">OCY60-OCY62</f>
        <v>0</v>
      </c>
      <c r="ODA66" s="960">
        <f t="shared" ref="ODA66" si="5121">ODA60-ODA62</f>
        <v>0</v>
      </c>
      <c r="ODC66" s="960">
        <f t="shared" ref="ODC66" si="5122">ODC60-ODC62</f>
        <v>0</v>
      </c>
      <c r="ODE66" s="960">
        <f t="shared" ref="ODE66" si="5123">ODE60-ODE62</f>
        <v>0</v>
      </c>
      <c r="ODG66" s="960">
        <f t="shared" ref="ODG66" si="5124">ODG60-ODG62</f>
        <v>0</v>
      </c>
      <c r="ODI66" s="960">
        <f t="shared" ref="ODI66" si="5125">ODI60-ODI62</f>
        <v>0</v>
      </c>
      <c r="ODK66" s="960">
        <f t="shared" ref="ODK66" si="5126">ODK60-ODK62</f>
        <v>0</v>
      </c>
      <c r="ODM66" s="960">
        <f t="shared" ref="ODM66" si="5127">ODM60-ODM62</f>
        <v>0</v>
      </c>
      <c r="ODO66" s="960">
        <f t="shared" ref="ODO66" si="5128">ODO60-ODO62</f>
        <v>0</v>
      </c>
      <c r="ODQ66" s="960">
        <f t="shared" ref="ODQ66" si="5129">ODQ60-ODQ62</f>
        <v>0</v>
      </c>
      <c r="ODS66" s="960">
        <f t="shared" ref="ODS66" si="5130">ODS60-ODS62</f>
        <v>0</v>
      </c>
      <c r="ODU66" s="960">
        <f t="shared" ref="ODU66" si="5131">ODU60-ODU62</f>
        <v>0</v>
      </c>
      <c r="ODW66" s="960">
        <f t="shared" ref="ODW66" si="5132">ODW60-ODW62</f>
        <v>0</v>
      </c>
      <c r="ODY66" s="960">
        <f t="shared" ref="ODY66" si="5133">ODY60-ODY62</f>
        <v>0</v>
      </c>
      <c r="OEA66" s="960">
        <f t="shared" ref="OEA66" si="5134">OEA60-OEA62</f>
        <v>0</v>
      </c>
      <c r="OEC66" s="960">
        <f t="shared" ref="OEC66" si="5135">OEC60-OEC62</f>
        <v>0</v>
      </c>
      <c r="OEE66" s="960">
        <f t="shared" ref="OEE66" si="5136">OEE60-OEE62</f>
        <v>0</v>
      </c>
      <c r="OEG66" s="960">
        <f t="shared" ref="OEG66" si="5137">OEG60-OEG62</f>
        <v>0</v>
      </c>
      <c r="OEI66" s="960">
        <f t="shared" ref="OEI66" si="5138">OEI60-OEI62</f>
        <v>0</v>
      </c>
      <c r="OEK66" s="960">
        <f t="shared" ref="OEK66" si="5139">OEK60-OEK62</f>
        <v>0</v>
      </c>
      <c r="OEM66" s="960">
        <f t="shared" ref="OEM66" si="5140">OEM60-OEM62</f>
        <v>0</v>
      </c>
      <c r="OEO66" s="960">
        <f t="shared" ref="OEO66" si="5141">OEO60-OEO62</f>
        <v>0</v>
      </c>
      <c r="OEQ66" s="960">
        <f t="shared" ref="OEQ66" si="5142">OEQ60-OEQ62</f>
        <v>0</v>
      </c>
      <c r="OES66" s="960">
        <f t="shared" ref="OES66" si="5143">OES60-OES62</f>
        <v>0</v>
      </c>
      <c r="OEU66" s="960">
        <f t="shared" ref="OEU66" si="5144">OEU60-OEU62</f>
        <v>0</v>
      </c>
      <c r="OEW66" s="960">
        <f t="shared" ref="OEW66" si="5145">OEW60-OEW62</f>
        <v>0</v>
      </c>
      <c r="OEY66" s="960">
        <f t="shared" ref="OEY66" si="5146">OEY60-OEY62</f>
        <v>0</v>
      </c>
      <c r="OFA66" s="960">
        <f t="shared" ref="OFA66" si="5147">OFA60-OFA62</f>
        <v>0</v>
      </c>
      <c r="OFC66" s="960">
        <f t="shared" ref="OFC66" si="5148">OFC60-OFC62</f>
        <v>0</v>
      </c>
      <c r="OFE66" s="960">
        <f t="shared" ref="OFE66" si="5149">OFE60-OFE62</f>
        <v>0</v>
      </c>
      <c r="OFG66" s="960">
        <f t="shared" ref="OFG66" si="5150">OFG60-OFG62</f>
        <v>0</v>
      </c>
      <c r="OFI66" s="960">
        <f t="shared" ref="OFI66" si="5151">OFI60-OFI62</f>
        <v>0</v>
      </c>
      <c r="OFK66" s="960">
        <f t="shared" ref="OFK66" si="5152">OFK60-OFK62</f>
        <v>0</v>
      </c>
      <c r="OFM66" s="960">
        <f t="shared" ref="OFM66" si="5153">OFM60-OFM62</f>
        <v>0</v>
      </c>
      <c r="OFO66" s="960">
        <f t="shared" ref="OFO66" si="5154">OFO60-OFO62</f>
        <v>0</v>
      </c>
      <c r="OFQ66" s="960">
        <f t="shared" ref="OFQ66" si="5155">OFQ60-OFQ62</f>
        <v>0</v>
      </c>
      <c r="OFS66" s="960">
        <f t="shared" ref="OFS66" si="5156">OFS60-OFS62</f>
        <v>0</v>
      </c>
      <c r="OFU66" s="960">
        <f t="shared" ref="OFU66" si="5157">OFU60-OFU62</f>
        <v>0</v>
      </c>
      <c r="OFW66" s="960">
        <f t="shared" ref="OFW66" si="5158">OFW60-OFW62</f>
        <v>0</v>
      </c>
      <c r="OFY66" s="960">
        <f t="shared" ref="OFY66" si="5159">OFY60-OFY62</f>
        <v>0</v>
      </c>
      <c r="OGA66" s="960">
        <f t="shared" ref="OGA66" si="5160">OGA60-OGA62</f>
        <v>0</v>
      </c>
      <c r="OGC66" s="960">
        <f t="shared" ref="OGC66" si="5161">OGC60-OGC62</f>
        <v>0</v>
      </c>
      <c r="OGE66" s="960">
        <f t="shared" ref="OGE66" si="5162">OGE60-OGE62</f>
        <v>0</v>
      </c>
      <c r="OGG66" s="960">
        <f t="shared" ref="OGG66" si="5163">OGG60-OGG62</f>
        <v>0</v>
      </c>
      <c r="OGI66" s="960">
        <f t="shared" ref="OGI66" si="5164">OGI60-OGI62</f>
        <v>0</v>
      </c>
      <c r="OGK66" s="960">
        <f t="shared" ref="OGK66" si="5165">OGK60-OGK62</f>
        <v>0</v>
      </c>
      <c r="OGM66" s="960">
        <f t="shared" ref="OGM66" si="5166">OGM60-OGM62</f>
        <v>0</v>
      </c>
      <c r="OGO66" s="960">
        <f t="shared" ref="OGO66" si="5167">OGO60-OGO62</f>
        <v>0</v>
      </c>
      <c r="OGQ66" s="960">
        <f t="shared" ref="OGQ66" si="5168">OGQ60-OGQ62</f>
        <v>0</v>
      </c>
      <c r="OGS66" s="960">
        <f t="shared" ref="OGS66" si="5169">OGS60-OGS62</f>
        <v>0</v>
      </c>
      <c r="OGU66" s="960">
        <f t="shared" ref="OGU66" si="5170">OGU60-OGU62</f>
        <v>0</v>
      </c>
      <c r="OGW66" s="960">
        <f t="shared" ref="OGW66" si="5171">OGW60-OGW62</f>
        <v>0</v>
      </c>
      <c r="OGY66" s="960">
        <f t="shared" ref="OGY66" si="5172">OGY60-OGY62</f>
        <v>0</v>
      </c>
      <c r="OHA66" s="960">
        <f t="shared" ref="OHA66" si="5173">OHA60-OHA62</f>
        <v>0</v>
      </c>
      <c r="OHC66" s="960">
        <f t="shared" ref="OHC66" si="5174">OHC60-OHC62</f>
        <v>0</v>
      </c>
      <c r="OHE66" s="960">
        <f t="shared" ref="OHE66" si="5175">OHE60-OHE62</f>
        <v>0</v>
      </c>
      <c r="OHG66" s="960">
        <f t="shared" ref="OHG66" si="5176">OHG60-OHG62</f>
        <v>0</v>
      </c>
      <c r="OHI66" s="960">
        <f t="shared" ref="OHI66" si="5177">OHI60-OHI62</f>
        <v>0</v>
      </c>
      <c r="OHK66" s="960">
        <f t="shared" ref="OHK66" si="5178">OHK60-OHK62</f>
        <v>0</v>
      </c>
      <c r="OHM66" s="960">
        <f t="shared" ref="OHM66" si="5179">OHM60-OHM62</f>
        <v>0</v>
      </c>
      <c r="OHO66" s="960">
        <f t="shared" ref="OHO66" si="5180">OHO60-OHO62</f>
        <v>0</v>
      </c>
      <c r="OHQ66" s="960">
        <f t="shared" ref="OHQ66" si="5181">OHQ60-OHQ62</f>
        <v>0</v>
      </c>
      <c r="OHS66" s="960">
        <f t="shared" ref="OHS66" si="5182">OHS60-OHS62</f>
        <v>0</v>
      </c>
      <c r="OHU66" s="960">
        <f t="shared" ref="OHU66" si="5183">OHU60-OHU62</f>
        <v>0</v>
      </c>
      <c r="OHW66" s="960">
        <f t="shared" ref="OHW66" si="5184">OHW60-OHW62</f>
        <v>0</v>
      </c>
      <c r="OHY66" s="960">
        <f t="shared" ref="OHY66" si="5185">OHY60-OHY62</f>
        <v>0</v>
      </c>
      <c r="OIA66" s="960">
        <f t="shared" ref="OIA66" si="5186">OIA60-OIA62</f>
        <v>0</v>
      </c>
      <c r="OIC66" s="960">
        <f t="shared" ref="OIC66" si="5187">OIC60-OIC62</f>
        <v>0</v>
      </c>
      <c r="OIE66" s="960">
        <f t="shared" ref="OIE66" si="5188">OIE60-OIE62</f>
        <v>0</v>
      </c>
      <c r="OIG66" s="960">
        <f t="shared" ref="OIG66" si="5189">OIG60-OIG62</f>
        <v>0</v>
      </c>
      <c r="OII66" s="960">
        <f t="shared" ref="OII66" si="5190">OII60-OII62</f>
        <v>0</v>
      </c>
      <c r="OIK66" s="960">
        <f t="shared" ref="OIK66" si="5191">OIK60-OIK62</f>
        <v>0</v>
      </c>
      <c r="OIM66" s="960">
        <f t="shared" ref="OIM66" si="5192">OIM60-OIM62</f>
        <v>0</v>
      </c>
      <c r="OIO66" s="960">
        <f t="shared" ref="OIO66" si="5193">OIO60-OIO62</f>
        <v>0</v>
      </c>
      <c r="OIQ66" s="960">
        <f t="shared" ref="OIQ66" si="5194">OIQ60-OIQ62</f>
        <v>0</v>
      </c>
      <c r="OIS66" s="960">
        <f t="shared" ref="OIS66" si="5195">OIS60-OIS62</f>
        <v>0</v>
      </c>
      <c r="OIU66" s="960">
        <f t="shared" ref="OIU66" si="5196">OIU60-OIU62</f>
        <v>0</v>
      </c>
      <c r="OIW66" s="960">
        <f t="shared" ref="OIW66" si="5197">OIW60-OIW62</f>
        <v>0</v>
      </c>
      <c r="OIY66" s="960">
        <f t="shared" ref="OIY66" si="5198">OIY60-OIY62</f>
        <v>0</v>
      </c>
      <c r="OJA66" s="960">
        <f t="shared" ref="OJA66" si="5199">OJA60-OJA62</f>
        <v>0</v>
      </c>
      <c r="OJC66" s="960">
        <f t="shared" ref="OJC66" si="5200">OJC60-OJC62</f>
        <v>0</v>
      </c>
      <c r="OJE66" s="960">
        <f t="shared" ref="OJE66" si="5201">OJE60-OJE62</f>
        <v>0</v>
      </c>
      <c r="OJG66" s="960">
        <f t="shared" ref="OJG66" si="5202">OJG60-OJG62</f>
        <v>0</v>
      </c>
      <c r="OJI66" s="960">
        <f t="shared" ref="OJI66" si="5203">OJI60-OJI62</f>
        <v>0</v>
      </c>
      <c r="OJK66" s="960">
        <f t="shared" ref="OJK66" si="5204">OJK60-OJK62</f>
        <v>0</v>
      </c>
      <c r="OJM66" s="960">
        <f t="shared" ref="OJM66" si="5205">OJM60-OJM62</f>
        <v>0</v>
      </c>
      <c r="OJO66" s="960">
        <f t="shared" ref="OJO66" si="5206">OJO60-OJO62</f>
        <v>0</v>
      </c>
      <c r="OJQ66" s="960">
        <f t="shared" ref="OJQ66" si="5207">OJQ60-OJQ62</f>
        <v>0</v>
      </c>
      <c r="OJS66" s="960">
        <f t="shared" ref="OJS66" si="5208">OJS60-OJS62</f>
        <v>0</v>
      </c>
      <c r="OJU66" s="960">
        <f t="shared" ref="OJU66" si="5209">OJU60-OJU62</f>
        <v>0</v>
      </c>
      <c r="OJW66" s="960">
        <f t="shared" ref="OJW66" si="5210">OJW60-OJW62</f>
        <v>0</v>
      </c>
      <c r="OJY66" s="960">
        <f t="shared" ref="OJY66" si="5211">OJY60-OJY62</f>
        <v>0</v>
      </c>
      <c r="OKA66" s="960">
        <f t="shared" ref="OKA66" si="5212">OKA60-OKA62</f>
        <v>0</v>
      </c>
      <c r="OKC66" s="960">
        <f t="shared" ref="OKC66" si="5213">OKC60-OKC62</f>
        <v>0</v>
      </c>
      <c r="OKE66" s="960">
        <f t="shared" ref="OKE66" si="5214">OKE60-OKE62</f>
        <v>0</v>
      </c>
      <c r="OKG66" s="960">
        <f t="shared" ref="OKG66" si="5215">OKG60-OKG62</f>
        <v>0</v>
      </c>
      <c r="OKI66" s="960">
        <f t="shared" ref="OKI66" si="5216">OKI60-OKI62</f>
        <v>0</v>
      </c>
      <c r="OKK66" s="960">
        <f t="shared" ref="OKK66" si="5217">OKK60-OKK62</f>
        <v>0</v>
      </c>
      <c r="OKM66" s="960">
        <f t="shared" ref="OKM66" si="5218">OKM60-OKM62</f>
        <v>0</v>
      </c>
      <c r="OKO66" s="960">
        <f t="shared" ref="OKO66" si="5219">OKO60-OKO62</f>
        <v>0</v>
      </c>
      <c r="OKQ66" s="960">
        <f t="shared" ref="OKQ66" si="5220">OKQ60-OKQ62</f>
        <v>0</v>
      </c>
      <c r="OKS66" s="960">
        <f t="shared" ref="OKS66" si="5221">OKS60-OKS62</f>
        <v>0</v>
      </c>
      <c r="OKU66" s="960">
        <f t="shared" ref="OKU66" si="5222">OKU60-OKU62</f>
        <v>0</v>
      </c>
      <c r="OKW66" s="960">
        <f t="shared" ref="OKW66" si="5223">OKW60-OKW62</f>
        <v>0</v>
      </c>
      <c r="OKY66" s="960">
        <f t="shared" ref="OKY66" si="5224">OKY60-OKY62</f>
        <v>0</v>
      </c>
      <c r="OLA66" s="960">
        <f t="shared" ref="OLA66" si="5225">OLA60-OLA62</f>
        <v>0</v>
      </c>
      <c r="OLC66" s="960">
        <f t="shared" ref="OLC66" si="5226">OLC60-OLC62</f>
        <v>0</v>
      </c>
      <c r="OLE66" s="960">
        <f t="shared" ref="OLE66" si="5227">OLE60-OLE62</f>
        <v>0</v>
      </c>
      <c r="OLG66" s="960">
        <f t="shared" ref="OLG66" si="5228">OLG60-OLG62</f>
        <v>0</v>
      </c>
      <c r="OLI66" s="960">
        <f t="shared" ref="OLI66" si="5229">OLI60-OLI62</f>
        <v>0</v>
      </c>
      <c r="OLK66" s="960">
        <f t="shared" ref="OLK66" si="5230">OLK60-OLK62</f>
        <v>0</v>
      </c>
      <c r="OLM66" s="960">
        <f t="shared" ref="OLM66" si="5231">OLM60-OLM62</f>
        <v>0</v>
      </c>
      <c r="OLO66" s="960">
        <f t="shared" ref="OLO66" si="5232">OLO60-OLO62</f>
        <v>0</v>
      </c>
      <c r="OLQ66" s="960">
        <f t="shared" ref="OLQ66" si="5233">OLQ60-OLQ62</f>
        <v>0</v>
      </c>
      <c r="OLS66" s="960">
        <f t="shared" ref="OLS66" si="5234">OLS60-OLS62</f>
        <v>0</v>
      </c>
      <c r="OLU66" s="960">
        <f t="shared" ref="OLU66" si="5235">OLU60-OLU62</f>
        <v>0</v>
      </c>
      <c r="OLW66" s="960">
        <f t="shared" ref="OLW66" si="5236">OLW60-OLW62</f>
        <v>0</v>
      </c>
      <c r="OLY66" s="960">
        <f t="shared" ref="OLY66" si="5237">OLY60-OLY62</f>
        <v>0</v>
      </c>
      <c r="OMA66" s="960">
        <f t="shared" ref="OMA66" si="5238">OMA60-OMA62</f>
        <v>0</v>
      </c>
      <c r="OMC66" s="960">
        <f t="shared" ref="OMC66" si="5239">OMC60-OMC62</f>
        <v>0</v>
      </c>
      <c r="OME66" s="960">
        <f t="shared" ref="OME66" si="5240">OME60-OME62</f>
        <v>0</v>
      </c>
      <c r="OMG66" s="960">
        <f t="shared" ref="OMG66" si="5241">OMG60-OMG62</f>
        <v>0</v>
      </c>
      <c r="OMI66" s="960">
        <f t="shared" ref="OMI66" si="5242">OMI60-OMI62</f>
        <v>0</v>
      </c>
      <c r="OMK66" s="960">
        <f t="shared" ref="OMK66" si="5243">OMK60-OMK62</f>
        <v>0</v>
      </c>
      <c r="OMM66" s="960">
        <f t="shared" ref="OMM66" si="5244">OMM60-OMM62</f>
        <v>0</v>
      </c>
      <c r="OMO66" s="960">
        <f t="shared" ref="OMO66" si="5245">OMO60-OMO62</f>
        <v>0</v>
      </c>
      <c r="OMQ66" s="960">
        <f t="shared" ref="OMQ66" si="5246">OMQ60-OMQ62</f>
        <v>0</v>
      </c>
      <c r="OMS66" s="960">
        <f t="shared" ref="OMS66" si="5247">OMS60-OMS62</f>
        <v>0</v>
      </c>
      <c r="OMU66" s="960">
        <f t="shared" ref="OMU66" si="5248">OMU60-OMU62</f>
        <v>0</v>
      </c>
      <c r="OMW66" s="960">
        <f t="shared" ref="OMW66" si="5249">OMW60-OMW62</f>
        <v>0</v>
      </c>
      <c r="OMY66" s="960">
        <f t="shared" ref="OMY66" si="5250">OMY60-OMY62</f>
        <v>0</v>
      </c>
      <c r="ONA66" s="960">
        <f t="shared" ref="ONA66" si="5251">ONA60-ONA62</f>
        <v>0</v>
      </c>
      <c r="ONC66" s="960">
        <f t="shared" ref="ONC66" si="5252">ONC60-ONC62</f>
        <v>0</v>
      </c>
      <c r="ONE66" s="960">
        <f t="shared" ref="ONE66" si="5253">ONE60-ONE62</f>
        <v>0</v>
      </c>
      <c r="ONG66" s="960">
        <f t="shared" ref="ONG66" si="5254">ONG60-ONG62</f>
        <v>0</v>
      </c>
      <c r="ONI66" s="960">
        <f t="shared" ref="ONI66" si="5255">ONI60-ONI62</f>
        <v>0</v>
      </c>
      <c r="ONK66" s="960">
        <f t="shared" ref="ONK66" si="5256">ONK60-ONK62</f>
        <v>0</v>
      </c>
      <c r="ONM66" s="960">
        <f t="shared" ref="ONM66" si="5257">ONM60-ONM62</f>
        <v>0</v>
      </c>
      <c r="ONO66" s="960">
        <f t="shared" ref="ONO66" si="5258">ONO60-ONO62</f>
        <v>0</v>
      </c>
      <c r="ONQ66" s="960">
        <f t="shared" ref="ONQ66" si="5259">ONQ60-ONQ62</f>
        <v>0</v>
      </c>
      <c r="ONS66" s="960">
        <f t="shared" ref="ONS66" si="5260">ONS60-ONS62</f>
        <v>0</v>
      </c>
      <c r="ONU66" s="960">
        <f t="shared" ref="ONU66" si="5261">ONU60-ONU62</f>
        <v>0</v>
      </c>
      <c r="ONW66" s="960">
        <f t="shared" ref="ONW66" si="5262">ONW60-ONW62</f>
        <v>0</v>
      </c>
      <c r="ONY66" s="960">
        <f t="shared" ref="ONY66" si="5263">ONY60-ONY62</f>
        <v>0</v>
      </c>
      <c r="OOA66" s="960">
        <f t="shared" ref="OOA66" si="5264">OOA60-OOA62</f>
        <v>0</v>
      </c>
      <c r="OOC66" s="960">
        <f t="shared" ref="OOC66" si="5265">OOC60-OOC62</f>
        <v>0</v>
      </c>
      <c r="OOE66" s="960">
        <f t="shared" ref="OOE66" si="5266">OOE60-OOE62</f>
        <v>0</v>
      </c>
      <c r="OOG66" s="960">
        <f t="shared" ref="OOG66" si="5267">OOG60-OOG62</f>
        <v>0</v>
      </c>
      <c r="OOI66" s="960">
        <f t="shared" ref="OOI66" si="5268">OOI60-OOI62</f>
        <v>0</v>
      </c>
      <c r="OOK66" s="960">
        <f t="shared" ref="OOK66" si="5269">OOK60-OOK62</f>
        <v>0</v>
      </c>
      <c r="OOM66" s="960">
        <f t="shared" ref="OOM66" si="5270">OOM60-OOM62</f>
        <v>0</v>
      </c>
      <c r="OOO66" s="960">
        <f t="shared" ref="OOO66" si="5271">OOO60-OOO62</f>
        <v>0</v>
      </c>
      <c r="OOQ66" s="960">
        <f t="shared" ref="OOQ66" si="5272">OOQ60-OOQ62</f>
        <v>0</v>
      </c>
      <c r="OOS66" s="960">
        <f t="shared" ref="OOS66" si="5273">OOS60-OOS62</f>
        <v>0</v>
      </c>
      <c r="OOU66" s="960">
        <f t="shared" ref="OOU66" si="5274">OOU60-OOU62</f>
        <v>0</v>
      </c>
      <c r="OOW66" s="960">
        <f t="shared" ref="OOW66" si="5275">OOW60-OOW62</f>
        <v>0</v>
      </c>
      <c r="OOY66" s="960">
        <f t="shared" ref="OOY66" si="5276">OOY60-OOY62</f>
        <v>0</v>
      </c>
      <c r="OPA66" s="960">
        <f t="shared" ref="OPA66" si="5277">OPA60-OPA62</f>
        <v>0</v>
      </c>
      <c r="OPC66" s="960">
        <f t="shared" ref="OPC66" si="5278">OPC60-OPC62</f>
        <v>0</v>
      </c>
      <c r="OPE66" s="960">
        <f t="shared" ref="OPE66" si="5279">OPE60-OPE62</f>
        <v>0</v>
      </c>
      <c r="OPG66" s="960">
        <f t="shared" ref="OPG66" si="5280">OPG60-OPG62</f>
        <v>0</v>
      </c>
      <c r="OPI66" s="960">
        <f t="shared" ref="OPI66" si="5281">OPI60-OPI62</f>
        <v>0</v>
      </c>
      <c r="OPK66" s="960">
        <f t="shared" ref="OPK66" si="5282">OPK60-OPK62</f>
        <v>0</v>
      </c>
      <c r="OPM66" s="960">
        <f t="shared" ref="OPM66" si="5283">OPM60-OPM62</f>
        <v>0</v>
      </c>
      <c r="OPO66" s="960">
        <f t="shared" ref="OPO66" si="5284">OPO60-OPO62</f>
        <v>0</v>
      </c>
      <c r="OPQ66" s="960">
        <f t="shared" ref="OPQ66" si="5285">OPQ60-OPQ62</f>
        <v>0</v>
      </c>
      <c r="OPS66" s="960">
        <f t="shared" ref="OPS66" si="5286">OPS60-OPS62</f>
        <v>0</v>
      </c>
      <c r="OPU66" s="960">
        <f t="shared" ref="OPU66" si="5287">OPU60-OPU62</f>
        <v>0</v>
      </c>
      <c r="OPW66" s="960">
        <f t="shared" ref="OPW66" si="5288">OPW60-OPW62</f>
        <v>0</v>
      </c>
      <c r="OPY66" s="960">
        <f t="shared" ref="OPY66" si="5289">OPY60-OPY62</f>
        <v>0</v>
      </c>
      <c r="OQA66" s="960">
        <f t="shared" ref="OQA66" si="5290">OQA60-OQA62</f>
        <v>0</v>
      </c>
      <c r="OQC66" s="960">
        <f t="shared" ref="OQC66" si="5291">OQC60-OQC62</f>
        <v>0</v>
      </c>
      <c r="OQE66" s="960">
        <f t="shared" ref="OQE66" si="5292">OQE60-OQE62</f>
        <v>0</v>
      </c>
      <c r="OQG66" s="960">
        <f t="shared" ref="OQG66" si="5293">OQG60-OQG62</f>
        <v>0</v>
      </c>
      <c r="OQI66" s="960">
        <f t="shared" ref="OQI66" si="5294">OQI60-OQI62</f>
        <v>0</v>
      </c>
      <c r="OQK66" s="960">
        <f t="shared" ref="OQK66" si="5295">OQK60-OQK62</f>
        <v>0</v>
      </c>
      <c r="OQM66" s="960">
        <f t="shared" ref="OQM66" si="5296">OQM60-OQM62</f>
        <v>0</v>
      </c>
      <c r="OQO66" s="960">
        <f t="shared" ref="OQO66" si="5297">OQO60-OQO62</f>
        <v>0</v>
      </c>
      <c r="OQQ66" s="960">
        <f t="shared" ref="OQQ66" si="5298">OQQ60-OQQ62</f>
        <v>0</v>
      </c>
      <c r="OQS66" s="960">
        <f t="shared" ref="OQS66" si="5299">OQS60-OQS62</f>
        <v>0</v>
      </c>
      <c r="OQU66" s="960">
        <f t="shared" ref="OQU66" si="5300">OQU60-OQU62</f>
        <v>0</v>
      </c>
      <c r="OQW66" s="960">
        <f t="shared" ref="OQW66" si="5301">OQW60-OQW62</f>
        <v>0</v>
      </c>
      <c r="OQY66" s="960">
        <f t="shared" ref="OQY66" si="5302">OQY60-OQY62</f>
        <v>0</v>
      </c>
      <c r="ORA66" s="960">
        <f t="shared" ref="ORA66" si="5303">ORA60-ORA62</f>
        <v>0</v>
      </c>
      <c r="ORC66" s="960">
        <f t="shared" ref="ORC66" si="5304">ORC60-ORC62</f>
        <v>0</v>
      </c>
      <c r="ORE66" s="960">
        <f t="shared" ref="ORE66" si="5305">ORE60-ORE62</f>
        <v>0</v>
      </c>
      <c r="ORG66" s="960">
        <f t="shared" ref="ORG66" si="5306">ORG60-ORG62</f>
        <v>0</v>
      </c>
      <c r="ORI66" s="960">
        <f t="shared" ref="ORI66" si="5307">ORI60-ORI62</f>
        <v>0</v>
      </c>
      <c r="ORK66" s="960">
        <f t="shared" ref="ORK66" si="5308">ORK60-ORK62</f>
        <v>0</v>
      </c>
      <c r="ORM66" s="960">
        <f t="shared" ref="ORM66" si="5309">ORM60-ORM62</f>
        <v>0</v>
      </c>
      <c r="ORO66" s="960">
        <f t="shared" ref="ORO66" si="5310">ORO60-ORO62</f>
        <v>0</v>
      </c>
      <c r="ORQ66" s="960">
        <f t="shared" ref="ORQ66" si="5311">ORQ60-ORQ62</f>
        <v>0</v>
      </c>
      <c r="ORS66" s="960">
        <f t="shared" ref="ORS66" si="5312">ORS60-ORS62</f>
        <v>0</v>
      </c>
      <c r="ORU66" s="960">
        <f t="shared" ref="ORU66" si="5313">ORU60-ORU62</f>
        <v>0</v>
      </c>
      <c r="ORW66" s="960">
        <f t="shared" ref="ORW66" si="5314">ORW60-ORW62</f>
        <v>0</v>
      </c>
      <c r="ORY66" s="960">
        <f t="shared" ref="ORY66" si="5315">ORY60-ORY62</f>
        <v>0</v>
      </c>
      <c r="OSA66" s="960">
        <f t="shared" ref="OSA66" si="5316">OSA60-OSA62</f>
        <v>0</v>
      </c>
      <c r="OSC66" s="960">
        <f t="shared" ref="OSC66" si="5317">OSC60-OSC62</f>
        <v>0</v>
      </c>
      <c r="OSE66" s="960">
        <f t="shared" ref="OSE66" si="5318">OSE60-OSE62</f>
        <v>0</v>
      </c>
      <c r="OSG66" s="960">
        <f t="shared" ref="OSG66" si="5319">OSG60-OSG62</f>
        <v>0</v>
      </c>
      <c r="OSI66" s="960">
        <f t="shared" ref="OSI66" si="5320">OSI60-OSI62</f>
        <v>0</v>
      </c>
      <c r="OSK66" s="960">
        <f t="shared" ref="OSK66" si="5321">OSK60-OSK62</f>
        <v>0</v>
      </c>
      <c r="OSM66" s="960">
        <f t="shared" ref="OSM66" si="5322">OSM60-OSM62</f>
        <v>0</v>
      </c>
      <c r="OSO66" s="960">
        <f t="shared" ref="OSO66" si="5323">OSO60-OSO62</f>
        <v>0</v>
      </c>
      <c r="OSQ66" s="960">
        <f t="shared" ref="OSQ66" si="5324">OSQ60-OSQ62</f>
        <v>0</v>
      </c>
      <c r="OSS66" s="960">
        <f t="shared" ref="OSS66" si="5325">OSS60-OSS62</f>
        <v>0</v>
      </c>
      <c r="OSU66" s="960">
        <f t="shared" ref="OSU66" si="5326">OSU60-OSU62</f>
        <v>0</v>
      </c>
      <c r="OSW66" s="960">
        <f t="shared" ref="OSW66" si="5327">OSW60-OSW62</f>
        <v>0</v>
      </c>
      <c r="OSY66" s="960">
        <f t="shared" ref="OSY66" si="5328">OSY60-OSY62</f>
        <v>0</v>
      </c>
      <c r="OTA66" s="960">
        <f t="shared" ref="OTA66" si="5329">OTA60-OTA62</f>
        <v>0</v>
      </c>
      <c r="OTC66" s="960">
        <f t="shared" ref="OTC66" si="5330">OTC60-OTC62</f>
        <v>0</v>
      </c>
      <c r="OTE66" s="960">
        <f t="shared" ref="OTE66" si="5331">OTE60-OTE62</f>
        <v>0</v>
      </c>
      <c r="OTG66" s="960">
        <f t="shared" ref="OTG66" si="5332">OTG60-OTG62</f>
        <v>0</v>
      </c>
      <c r="OTI66" s="960">
        <f t="shared" ref="OTI66" si="5333">OTI60-OTI62</f>
        <v>0</v>
      </c>
      <c r="OTK66" s="960">
        <f t="shared" ref="OTK66" si="5334">OTK60-OTK62</f>
        <v>0</v>
      </c>
      <c r="OTM66" s="960">
        <f t="shared" ref="OTM66" si="5335">OTM60-OTM62</f>
        <v>0</v>
      </c>
      <c r="OTO66" s="960">
        <f t="shared" ref="OTO66" si="5336">OTO60-OTO62</f>
        <v>0</v>
      </c>
      <c r="OTQ66" s="960">
        <f t="shared" ref="OTQ66" si="5337">OTQ60-OTQ62</f>
        <v>0</v>
      </c>
      <c r="OTS66" s="960">
        <f t="shared" ref="OTS66" si="5338">OTS60-OTS62</f>
        <v>0</v>
      </c>
      <c r="OTU66" s="960">
        <f t="shared" ref="OTU66" si="5339">OTU60-OTU62</f>
        <v>0</v>
      </c>
      <c r="OTW66" s="960">
        <f t="shared" ref="OTW66" si="5340">OTW60-OTW62</f>
        <v>0</v>
      </c>
      <c r="OTY66" s="960">
        <f t="shared" ref="OTY66" si="5341">OTY60-OTY62</f>
        <v>0</v>
      </c>
      <c r="OUA66" s="960">
        <f t="shared" ref="OUA66" si="5342">OUA60-OUA62</f>
        <v>0</v>
      </c>
      <c r="OUC66" s="960">
        <f t="shared" ref="OUC66" si="5343">OUC60-OUC62</f>
        <v>0</v>
      </c>
      <c r="OUE66" s="960">
        <f t="shared" ref="OUE66" si="5344">OUE60-OUE62</f>
        <v>0</v>
      </c>
      <c r="OUG66" s="960">
        <f t="shared" ref="OUG66" si="5345">OUG60-OUG62</f>
        <v>0</v>
      </c>
      <c r="OUI66" s="960">
        <f t="shared" ref="OUI66" si="5346">OUI60-OUI62</f>
        <v>0</v>
      </c>
      <c r="OUK66" s="960">
        <f t="shared" ref="OUK66" si="5347">OUK60-OUK62</f>
        <v>0</v>
      </c>
      <c r="OUM66" s="960">
        <f t="shared" ref="OUM66" si="5348">OUM60-OUM62</f>
        <v>0</v>
      </c>
      <c r="OUO66" s="960">
        <f t="shared" ref="OUO66" si="5349">OUO60-OUO62</f>
        <v>0</v>
      </c>
      <c r="OUQ66" s="960">
        <f t="shared" ref="OUQ66" si="5350">OUQ60-OUQ62</f>
        <v>0</v>
      </c>
      <c r="OUS66" s="960">
        <f t="shared" ref="OUS66" si="5351">OUS60-OUS62</f>
        <v>0</v>
      </c>
      <c r="OUU66" s="960">
        <f t="shared" ref="OUU66" si="5352">OUU60-OUU62</f>
        <v>0</v>
      </c>
      <c r="OUW66" s="960">
        <f t="shared" ref="OUW66" si="5353">OUW60-OUW62</f>
        <v>0</v>
      </c>
      <c r="OUY66" s="960">
        <f t="shared" ref="OUY66" si="5354">OUY60-OUY62</f>
        <v>0</v>
      </c>
      <c r="OVA66" s="960">
        <f t="shared" ref="OVA66" si="5355">OVA60-OVA62</f>
        <v>0</v>
      </c>
      <c r="OVC66" s="960">
        <f t="shared" ref="OVC66" si="5356">OVC60-OVC62</f>
        <v>0</v>
      </c>
      <c r="OVE66" s="960">
        <f t="shared" ref="OVE66" si="5357">OVE60-OVE62</f>
        <v>0</v>
      </c>
      <c r="OVG66" s="960">
        <f t="shared" ref="OVG66" si="5358">OVG60-OVG62</f>
        <v>0</v>
      </c>
      <c r="OVI66" s="960">
        <f t="shared" ref="OVI66" si="5359">OVI60-OVI62</f>
        <v>0</v>
      </c>
      <c r="OVK66" s="960">
        <f t="shared" ref="OVK66" si="5360">OVK60-OVK62</f>
        <v>0</v>
      </c>
      <c r="OVM66" s="960">
        <f t="shared" ref="OVM66" si="5361">OVM60-OVM62</f>
        <v>0</v>
      </c>
      <c r="OVO66" s="960">
        <f t="shared" ref="OVO66" si="5362">OVO60-OVO62</f>
        <v>0</v>
      </c>
      <c r="OVQ66" s="960">
        <f t="shared" ref="OVQ66" si="5363">OVQ60-OVQ62</f>
        <v>0</v>
      </c>
      <c r="OVS66" s="960">
        <f t="shared" ref="OVS66" si="5364">OVS60-OVS62</f>
        <v>0</v>
      </c>
      <c r="OVU66" s="960">
        <f t="shared" ref="OVU66" si="5365">OVU60-OVU62</f>
        <v>0</v>
      </c>
      <c r="OVW66" s="960">
        <f t="shared" ref="OVW66" si="5366">OVW60-OVW62</f>
        <v>0</v>
      </c>
      <c r="OVY66" s="960">
        <f t="shared" ref="OVY66" si="5367">OVY60-OVY62</f>
        <v>0</v>
      </c>
      <c r="OWA66" s="960">
        <f t="shared" ref="OWA66" si="5368">OWA60-OWA62</f>
        <v>0</v>
      </c>
      <c r="OWC66" s="960">
        <f t="shared" ref="OWC66" si="5369">OWC60-OWC62</f>
        <v>0</v>
      </c>
      <c r="OWE66" s="960">
        <f t="shared" ref="OWE66" si="5370">OWE60-OWE62</f>
        <v>0</v>
      </c>
      <c r="OWG66" s="960">
        <f t="shared" ref="OWG66" si="5371">OWG60-OWG62</f>
        <v>0</v>
      </c>
      <c r="OWI66" s="960">
        <f t="shared" ref="OWI66" si="5372">OWI60-OWI62</f>
        <v>0</v>
      </c>
      <c r="OWK66" s="960">
        <f t="shared" ref="OWK66" si="5373">OWK60-OWK62</f>
        <v>0</v>
      </c>
      <c r="OWM66" s="960">
        <f t="shared" ref="OWM66" si="5374">OWM60-OWM62</f>
        <v>0</v>
      </c>
      <c r="OWO66" s="960">
        <f t="shared" ref="OWO66" si="5375">OWO60-OWO62</f>
        <v>0</v>
      </c>
      <c r="OWQ66" s="960">
        <f t="shared" ref="OWQ66" si="5376">OWQ60-OWQ62</f>
        <v>0</v>
      </c>
      <c r="OWS66" s="960">
        <f t="shared" ref="OWS66" si="5377">OWS60-OWS62</f>
        <v>0</v>
      </c>
      <c r="OWU66" s="960">
        <f t="shared" ref="OWU66" si="5378">OWU60-OWU62</f>
        <v>0</v>
      </c>
      <c r="OWW66" s="960">
        <f t="shared" ref="OWW66" si="5379">OWW60-OWW62</f>
        <v>0</v>
      </c>
      <c r="OWY66" s="960">
        <f t="shared" ref="OWY66" si="5380">OWY60-OWY62</f>
        <v>0</v>
      </c>
      <c r="OXA66" s="960">
        <f t="shared" ref="OXA66" si="5381">OXA60-OXA62</f>
        <v>0</v>
      </c>
      <c r="OXC66" s="960">
        <f t="shared" ref="OXC66" si="5382">OXC60-OXC62</f>
        <v>0</v>
      </c>
      <c r="OXE66" s="960">
        <f t="shared" ref="OXE66" si="5383">OXE60-OXE62</f>
        <v>0</v>
      </c>
      <c r="OXG66" s="960">
        <f t="shared" ref="OXG66" si="5384">OXG60-OXG62</f>
        <v>0</v>
      </c>
      <c r="OXI66" s="960">
        <f t="shared" ref="OXI66" si="5385">OXI60-OXI62</f>
        <v>0</v>
      </c>
      <c r="OXK66" s="960">
        <f t="shared" ref="OXK66" si="5386">OXK60-OXK62</f>
        <v>0</v>
      </c>
      <c r="OXM66" s="960">
        <f t="shared" ref="OXM66" si="5387">OXM60-OXM62</f>
        <v>0</v>
      </c>
      <c r="OXO66" s="960">
        <f t="shared" ref="OXO66" si="5388">OXO60-OXO62</f>
        <v>0</v>
      </c>
      <c r="OXQ66" s="960">
        <f t="shared" ref="OXQ66" si="5389">OXQ60-OXQ62</f>
        <v>0</v>
      </c>
      <c r="OXS66" s="960">
        <f t="shared" ref="OXS66" si="5390">OXS60-OXS62</f>
        <v>0</v>
      </c>
      <c r="OXU66" s="960">
        <f t="shared" ref="OXU66" si="5391">OXU60-OXU62</f>
        <v>0</v>
      </c>
      <c r="OXW66" s="960">
        <f t="shared" ref="OXW66" si="5392">OXW60-OXW62</f>
        <v>0</v>
      </c>
      <c r="OXY66" s="960">
        <f t="shared" ref="OXY66" si="5393">OXY60-OXY62</f>
        <v>0</v>
      </c>
      <c r="OYA66" s="960">
        <f t="shared" ref="OYA66" si="5394">OYA60-OYA62</f>
        <v>0</v>
      </c>
      <c r="OYC66" s="960">
        <f t="shared" ref="OYC66" si="5395">OYC60-OYC62</f>
        <v>0</v>
      </c>
      <c r="OYE66" s="960">
        <f t="shared" ref="OYE66" si="5396">OYE60-OYE62</f>
        <v>0</v>
      </c>
      <c r="OYG66" s="960">
        <f t="shared" ref="OYG66" si="5397">OYG60-OYG62</f>
        <v>0</v>
      </c>
      <c r="OYI66" s="960">
        <f t="shared" ref="OYI66" si="5398">OYI60-OYI62</f>
        <v>0</v>
      </c>
      <c r="OYK66" s="960">
        <f t="shared" ref="OYK66" si="5399">OYK60-OYK62</f>
        <v>0</v>
      </c>
      <c r="OYM66" s="960">
        <f t="shared" ref="OYM66" si="5400">OYM60-OYM62</f>
        <v>0</v>
      </c>
      <c r="OYO66" s="960">
        <f t="shared" ref="OYO66" si="5401">OYO60-OYO62</f>
        <v>0</v>
      </c>
      <c r="OYQ66" s="960">
        <f t="shared" ref="OYQ66" si="5402">OYQ60-OYQ62</f>
        <v>0</v>
      </c>
      <c r="OYS66" s="960">
        <f t="shared" ref="OYS66" si="5403">OYS60-OYS62</f>
        <v>0</v>
      </c>
      <c r="OYU66" s="960">
        <f t="shared" ref="OYU66" si="5404">OYU60-OYU62</f>
        <v>0</v>
      </c>
      <c r="OYW66" s="960">
        <f t="shared" ref="OYW66" si="5405">OYW60-OYW62</f>
        <v>0</v>
      </c>
      <c r="OYY66" s="960">
        <f t="shared" ref="OYY66" si="5406">OYY60-OYY62</f>
        <v>0</v>
      </c>
      <c r="OZA66" s="960">
        <f t="shared" ref="OZA66" si="5407">OZA60-OZA62</f>
        <v>0</v>
      </c>
      <c r="OZC66" s="960">
        <f t="shared" ref="OZC66" si="5408">OZC60-OZC62</f>
        <v>0</v>
      </c>
      <c r="OZE66" s="960">
        <f t="shared" ref="OZE66" si="5409">OZE60-OZE62</f>
        <v>0</v>
      </c>
      <c r="OZG66" s="960">
        <f t="shared" ref="OZG66" si="5410">OZG60-OZG62</f>
        <v>0</v>
      </c>
      <c r="OZI66" s="960">
        <f t="shared" ref="OZI66" si="5411">OZI60-OZI62</f>
        <v>0</v>
      </c>
      <c r="OZK66" s="960">
        <f t="shared" ref="OZK66" si="5412">OZK60-OZK62</f>
        <v>0</v>
      </c>
      <c r="OZM66" s="960">
        <f t="shared" ref="OZM66" si="5413">OZM60-OZM62</f>
        <v>0</v>
      </c>
      <c r="OZO66" s="960">
        <f t="shared" ref="OZO66" si="5414">OZO60-OZO62</f>
        <v>0</v>
      </c>
      <c r="OZQ66" s="960">
        <f t="shared" ref="OZQ66" si="5415">OZQ60-OZQ62</f>
        <v>0</v>
      </c>
      <c r="OZS66" s="960">
        <f t="shared" ref="OZS66" si="5416">OZS60-OZS62</f>
        <v>0</v>
      </c>
      <c r="OZU66" s="960">
        <f t="shared" ref="OZU66" si="5417">OZU60-OZU62</f>
        <v>0</v>
      </c>
      <c r="OZW66" s="960">
        <f t="shared" ref="OZW66" si="5418">OZW60-OZW62</f>
        <v>0</v>
      </c>
      <c r="OZY66" s="960">
        <f t="shared" ref="OZY66" si="5419">OZY60-OZY62</f>
        <v>0</v>
      </c>
      <c r="PAA66" s="960">
        <f t="shared" ref="PAA66" si="5420">PAA60-PAA62</f>
        <v>0</v>
      </c>
      <c r="PAC66" s="960">
        <f t="shared" ref="PAC66" si="5421">PAC60-PAC62</f>
        <v>0</v>
      </c>
      <c r="PAE66" s="960">
        <f t="shared" ref="PAE66" si="5422">PAE60-PAE62</f>
        <v>0</v>
      </c>
      <c r="PAG66" s="960">
        <f t="shared" ref="PAG66" si="5423">PAG60-PAG62</f>
        <v>0</v>
      </c>
      <c r="PAI66" s="960">
        <f t="shared" ref="PAI66" si="5424">PAI60-PAI62</f>
        <v>0</v>
      </c>
      <c r="PAK66" s="960">
        <f t="shared" ref="PAK66" si="5425">PAK60-PAK62</f>
        <v>0</v>
      </c>
      <c r="PAM66" s="960">
        <f t="shared" ref="PAM66" si="5426">PAM60-PAM62</f>
        <v>0</v>
      </c>
      <c r="PAO66" s="960">
        <f t="shared" ref="PAO66" si="5427">PAO60-PAO62</f>
        <v>0</v>
      </c>
      <c r="PAQ66" s="960">
        <f t="shared" ref="PAQ66" si="5428">PAQ60-PAQ62</f>
        <v>0</v>
      </c>
      <c r="PAS66" s="960">
        <f t="shared" ref="PAS66" si="5429">PAS60-PAS62</f>
        <v>0</v>
      </c>
      <c r="PAU66" s="960">
        <f t="shared" ref="PAU66" si="5430">PAU60-PAU62</f>
        <v>0</v>
      </c>
      <c r="PAW66" s="960">
        <f t="shared" ref="PAW66" si="5431">PAW60-PAW62</f>
        <v>0</v>
      </c>
      <c r="PAY66" s="960">
        <f t="shared" ref="PAY66" si="5432">PAY60-PAY62</f>
        <v>0</v>
      </c>
      <c r="PBA66" s="960">
        <f t="shared" ref="PBA66" si="5433">PBA60-PBA62</f>
        <v>0</v>
      </c>
      <c r="PBC66" s="960">
        <f t="shared" ref="PBC66" si="5434">PBC60-PBC62</f>
        <v>0</v>
      </c>
      <c r="PBE66" s="960">
        <f t="shared" ref="PBE66" si="5435">PBE60-PBE62</f>
        <v>0</v>
      </c>
      <c r="PBG66" s="960">
        <f t="shared" ref="PBG66" si="5436">PBG60-PBG62</f>
        <v>0</v>
      </c>
      <c r="PBI66" s="960">
        <f t="shared" ref="PBI66" si="5437">PBI60-PBI62</f>
        <v>0</v>
      </c>
      <c r="PBK66" s="960">
        <f t="shared" ref="PBK66" si="5438">PBK60-PBK62</f>
        <v>0</v>
      </c>
      <c r="PBM66" s="960">
        <f t="shared" ref="PBM66" si="5439">PBM60-PBM62</f>
        <v>0</v>
      </c>
      <c r="PBO66" s="960">
        <f t="shared" ref="PBO66" si="5440">PBO60-PBO62</f>
        <v>0</v>
      </c>
      <c r="PBQ66" s="960">
        <f t="shared" ref="PBQ66" si="5441">PBQ60-PBQ62</f>
        <v>0</v>
      </c>
      <c r="PBS66" s="960">
        <f t="shared" ref="PBS66" si="5442">PBS60-PBS62</f>
        <v>0</v>
      </c>
      <c r="PBU66" s="960">
        <f t="shared" ref="PBU66" si="5443">PBU60-PBU62</f>
        <v>0</v>
      </c>
      <c r="PBW66" s="960">
        <f t="shared" ref="PBW66" si="5444">PBW60-PBW62</f>
        <v>0</v>
      </c>
      <c r="PBY66" s="960">
        <f t="shared" ref="PBY66" si="5445">PBY60-PBY62</f>
        <v>0</v>
      </c>
      <c r="PCA66" s="960">
        <f t="shared" ref="PCA66" si="5446">PCA60-PCA62</f>
        <v>0</v>
      </c>
      <c r="PCC66" s="960">
        <f t="shared" ref="PCC66" si="5447">PCC60-PCC62</f>
        <v>0</v>
      </c>
      <c r="PCE66" s="960">
        <f t="shared" ref="PCE66" si="5448">PCE60-PCE62</f>
        <v>0</v>
      </c>
      <c r="PCG66" s="960">
        <f t="shared" ref="PCG66" si="5449">PCG60-PCG62</f>
        <v>0</v>
      </c>
      <c r="PCI66" s="960">
        <f t="shared" ref="PCI66" si="5450">PCI60-PCI62</f>
        <v>0</v>
      </c>
      <c r="PCK66" s="960">
        <f t="shared" ref="PCK66" si="5451">PCK60-PCK62</f>
        <v>0</v>
      </c>
      <c r="PCM66" s="960">
        <f t="shared" ref="PCM66" si="5452">PCM60-PCM62</f>
        <v>0</v>
      </c>
      <c r="PCO66" s="960">
        <f t="shared" ref="PCO66" si="5453">PCO60-PCO62</f>
        <v>0</v>
      </c>
      <c r="PCQ66" s="960">
        <f t="shared" ref="PCQ66" si="5454">PCQ60-PCQ62</f>
        <v>0</v>
      </c>
      <c r="PCS66" s="960">
        <f t="shared" ref="PCS66" si="5455">PCS60-PCS62</f>
        <v>0</v>
      </c>
      <c r="PCU66" s="960">
        <f t="shared" ref="PCU66" si="5456">PCU60-PCU62</f>
        <v>0</v>
      </c>
      <c r="PCW66" s="960">
        <f t="shared" ref="PCW66" si="5457">PCW60-PCW62</f>
        <v>0</v>
      </c>
      <c r="PCY66" s="960">
        <f t="shared" ref="PCY66" si="5458">PCY60-PCY62</f>
        <v>0</v>
      </c>
      <c r="PDA66" s="960">
        <f t="shared" ref="PDA66" si="5459">PDA60-PDA62</f>
        <v>0</v>
      </c>
      <c r="PDC66" s="960">
        <f t="shared" ref="PDC66" si="5460">PDC60-PDC62</f>
        <v>0</v>
      </c>
      <c r="PDE66" s="960">
        <f t="shared" ref="PDE66" si="5461">PDE60-PDE62</f>
        <v>0</v>
      </c>
      <c r="PDG66" s="960">
        <f t="shared" ref="PDG66" si="5462">PDG60-PDG62</f>
        <v>0</v>
      </c>
      <c r="PDI66" s="960">
        <f t="shared" ref="PDI66" si="5463">PDI60-PDI62</f>
        <v>0</v>
      </c>
      <c r="PDK66" s="960">
        <f t="shared" ref="PDK66" si="5464">PDK60-PDK62</f>
        <v>0</v>
      </c>
      <c r="PDM66" s="960">
        <f t="shared" ref="PDM66" si="5465">PDM60-PDM62</f>
        <v>0</v>
      </c>
      <c r="PDO66" s="960">
        <f t="shared" ref="PDO66" si="5466">PDO60-PDO62</f>
        <v>0</v>
      </c>
      <c r="PDQ66" s="960">
        <f t="shared" ref="PDQ66" si="5467">PDQ60-PDQ62</f>
        <v>0</v>
      </c>
      <c r="PDS66" s="960">
        <f t="shared" ref="PDS66" si="5468">PDS60-PDS62</f>
        <v>0</v>
      </c>
      <c r="PDU66" s="960">
        <f t="shared" ref="PDU66" si="5469">PDU60-PDU62</f>
        <v>0</v>
      </c>
      <c r="PDW66" s="960">
        <f t="shared" ref="PDW66" si="5470">PDW60-PDW62</f>
        <v>0</v>
      </c>
      <c r="PDY66" s="960">
        <f t="shared" ref="PDY66" si="5471">PDY60-PDY62</f>
        <v>0</v>
      </c>
      <c r="PEA66" s="960">
        <f t="shared" ref="PEA66" si="5472">PEA60-PEA62</f>
        <v>0</v>
      </c>
      <c r="PEC66" s="960">
        <f t="shared" ref="PEC66" si="5473">PEC60-PEC62</f>
        <v>0</v>
      </c>
      <c r="PEE66" s="960">
        <f t="shared" ref="PEE66" si="5474">PEE60-PEE62</f>
        <v>0</v>
      </c>
      <c r="PEG66" s="960">
        <f t="shared" ref="PEG66" si="5475">PEG60-PEG62</f>
        <v>0</v>
      </c>
      <c r="PEI66" s="960">
        <f t="shared" ref="PEI66" si="5476">PEI60-PEI62</f>
        <v>0</v>
      </c>
      <c r="PEK66" s="960">
        <f t="shared" ref="PEK66" si="5477">PEK60-PEK62</f>
        <v>0</v>
      </c>
      <c r="PEM66" s="960">
        <f t="shared" ref="PEM66" si="5478">PEM60-PEM62</f>
        <v>0</v>
      </c>
      <c r="PEO66" s="960">
        <f t="shared" ref="PEO66" si="5479">PEO60-PEO62</f>
        <v>0</v>
      </c>
      <c r="PEQ66" s="960">
        <f t="shared" ref="PEQ66" si="5480">PEQ60-PEQ62</f>
        <v>0</v>
      </c>
      <c r="PES66" s="960">
        <f t="shared" ref="PES66" si="5481">PES60-PES62</f>
        <v>0</v>
      </c>
      <c r="PEU66" s="960">
        <f t="shared" ref="PEU66" si="5482">PEU60-PEU62</f>
        <v>0</v>
      </c>
      <c r="PEW66" s="960">
        <f t="shared" ref="PEW66" si="5483">PEW60-PEW62</f>
        <v>0</v>
      </c>
      <c r="PEY66" s="960">
        <f t="shared" ref="PEY66" si="5484">PEY60-PEY62</f>
        <v>0</v>
      </c>
      <c r="PFA66" s="960">
        <f t="shared" ref="PFA66" si="5485">PFA60-PFA62</f>
        <v>0</v>
      </c>
      <c r="PFC66" s="960">
        <f t="shared" ref="PFC66" si="5486">PFC60-PFC62</f>
        <v>0</v>
      </c>
      <c r="PFE66" s="960">
        <f t="shared" ref="PFE66" si="5487">PFE60-PFE62</f>
        <v>0</v>
      </c>
      <c r="PFG66" s="960">
        <f t="shared" ref="PFG66" si="5488">PFG60-PFG62</f>
        <v>0</v>
      </c>
      <c r="PFI66" s="960">
        <f t="shared" ref="PFI66" si="5489">PFI60-PFI62</f>
        <v>0</v>
      </c>
      <c r="PFK66" s="960">
        <f t="shared" ref="PFK66" si="5490">PFK60-PFK62</f>
        <v>0</v>
      </c>
      <c r="PFM66" s="960">
        <f t="shared" ref="PFM66" si="5491">PFM60-PFM62</f>
        <v>0</v>
      </c>
      <c r="PFO66" s="960">
        <f t="shared" ref="PFO66" si="5492">PFO60-PFO62</f>
        <v>0</v>
      </c>
      <c r="PFQ66" s="960">
        <f t="shared" ref="PFQ66" si="5493">PFQ60-PFQ62</f>
        <v>0</v>
      </c>
      <c r="PFS66" s="960">
        <f t="shared" ref="PFS66" si="5494">PFS60-PFS62</f>
        <v>0</v>
      </c>
      <c r="PFU66" s="960">
        <f t="shared" ref="PFU66" si="5495">PFU60-PFU62</f>
        <v>0</v>
      </c>
      <c r="PFW66" s="960">
        <f t="shared" ref="PFW66" si="5496">PFW60-PFW62</f>
        <v>0</v>
      </c>
      <c r="PFY66" s="960">
        <f t="shared" ref="PFY66" si="5497">PFY60-PFY62</f>
        <v>0</v>
      </c>
      <c r="PGA66" s="960">
        <f t="shared" ref="PGA66" si="5498">PGA60-PGA62</f>
        <v>0</v>
      </c>
      <c r="PGC66" s="960">
        <f t="shared" ref="PGC66" si="5499">PGC60-PGC62</f>
        <v>0</v>
      </c>
      <c r="PGE66" s="960">
        <f t="shared" ref="PGE66" si="5500">PGE60-PGE62</f>
        <v>0</v>
      </c>
      <c r="PGG66" s="960">
        <f t="shared" ref="PGG66" si="5501">PGG60-PGG62</f>
        <v>0</v>
      </c>
      <c r="PGI66" s="960">
        <f t="shared" ref="PGI66" si="5502">PGI60-PGI62</f>
        <v>0</v>
      </c>
      <c r="PGK66" s="960">
        <f t="shared" ref="PGK66" si="5503">PGK60-PGK62</f>
        <v>0</v>
      </c>
      <c r="PGM66" s="960">
        <f t="shared" ref="PGM66" si="5504">PGM60-PGM62</f>
        <v>0</v>
      </c>
      <c r="PGO66" s="960">
        <f t="shared" ref="PGO66" si="5505">PGO60-PGO62</f>
        <v>0</v>
      </c>
      <c r="PGQ66" s="960">
        <f t="shared" ref="PGQ66" si="5506">PGQ60-PGQ62</f>
        <v>0</v>
      </c>
      <c r="PGS66" s="960">
        <f t="shared" ref="PGS66" si="5507">PGS60-PGS62</f>
        <v>0</v>
      </c>
      <c r="PGU66" s="960">
        <f t="shared" ref="PGU66" si="5508">PGU60-PGU62</f>
        <v>0</v>
      </c>
      <c r="PGW66" s="960">
        <f t="shared" ref="PGW66" si="5509">PGW60-PGW62</f>
        <v>0</v>
      </c>
      <c r="PGY66" s="960">
        <f t="shared" ref="PGY66" si="5510">PGY60-PGY62</f>
        <v>0</v>
      </c>
      <c r="PHA66" s="960">
        <f t="shared" ref="PHA66" si="5511">PHA60-PHA62</f>
        <v>0</v>
      </c>
      <c r="PHC66" s="960">
        <f t="shared" ref="PHC66" si="5512">PHC60-PHC62</f>
        <v>0</v>
      </c>
      <c r="PHE66" s="960">
        <f t="shared" ref="PHE66" si="5513">PHE60-PHE62</f>
        <v>0</v>
      </c>
      <c r="PHG66" s="960">
        <f t="shared" ref="PHG66" si="5514">PHG60-PHG62</f>
        <v>0</v>
      </c>
      <c r="PHI66" s="960">
        <f t="shared" ref="PHI66" si="5515">PHI60-PHI62</f>
        <v>0</v>
      </c>
      <c r="PHK66" s="960">
        <f t="shared" ref="PHK66" si="5516">PHK60-PHK62</f>
        <v>0</v>
      </c>
      <c r="PHM66" s="960">
        <f t="shared" ref="PHM66" si="5517">PHM60-PHM62</f>
        <v>0</v>
      </c>
      <c r="PHO66" s="960">
        <f t="shared" ref="PHO66" si="5518">PHO60-PHO62</f>
        <v>0</v>
      </c>
      <c r="PHQ66" s="960">
        <f t="shared" ref="PHQ66" si="5519">PHQ60-PHQ62</f>
        <v>0</v>
      </c>
      <c r="PHS66" s="960">
        <f t="shared" ref="PHS66" si="5520">PHS60-PHS62</f>
        <v>0</v>
      </c>
      <c r="PHU66" s="960">
        <f t="shared" ref="PHU66" si="5521">PHU60-PHU62</f>
        <v>0</v>
      </c>
      <c r="PHW66" s="960">
        <f t="shared" ref="PHW66" si="5522">PHW60-PHW62</f>
        <v>0</v>
      </c>
      <c r="PHY66" s="960">
        <f t="shared" ref="PHY66" si="5523">PHY60-PHY62</f>
        <v>0</v>
      </c>
      <c r="PIA66" s="960">
        <f t="shared" ref="PIA66" si="5524">PIA60-PIA62</f>
        <v>0</v>
      </c>
      <c r="PIC66" s="960">
        <f t="shared" ref="PIC66" si="5525">PIC60-PIC62</f>
        <v>0</v>
      </c>
      <c r="PIE66" s="960">
        <f t="shared" ref="PIE66" si="5526">PIE60-PIE62</f>
        <v>0</v>
      </c>
      <c r="PIG66" s="960">
        <f t="shared" ref="PIG66" si="5527">PIG60-PIG62</f>
        <v>0</v>
      </c>
      <c r="PII66" s="960">
        <f t="shared" ref="PII66" si="5528">PII60-PII62</f>
        <v>0</v>
      </c>
      <c r="PIK66" s="960">
        <f t="shared" ref="PIK66" si="5529">PIK60-PIK62</f>
        <v>0</v>
      </c>
      <c r="PIM66" s="960">
        <f t="shared" ref="PIM66" si="5530">PIM60-PIM62</f>
        <v>0</v>
      </c>
      <c r="PIO66" s="960">
        <f t="shared" ref="PIO66" si="5531">PIO60-PIO62</f>
        <v>0</v>
      </c>
      <c r="PIQ66" s="960">
        <f t="shared" ref="PIQ66" si="5532">PIQ60-PIQ62</f>
        <v>0</v>
      </c>
      <c r="PIS66" s="960">
        <f t="shared" ref="PIS66" si="5533">PIS60-PIS62</f>
        <v>0</v>
      </c>
      <c r="PIU66" s="960">
        <f t="shared" ref="PIU66" si="5534">PIU60-PIU62</f>
        <v>0</v>
      </c>
      <c r="PIW66" s="960">
        <f t="shared" ref="PIW66" si="5535">PIW60-PIW62</f>
        <v>0</v>
      </c>
      <c r="PIY66" s="960">
        <f t="shared" ref="PIY66" si="5536">PIY60-PIY62</f>
        <v>0</v>
      </c>
      <c r="PJA66" s="960">
        <f t="shared" ref="PJA66" si="5537">PJA60-PJA62</f>
        <v>0</v>
      </c>
      <c r="PJC66" s="960">
        <f t="shared" ref="PJC66" si="5538">PJC60-PJC62</f>
        <v>0</v>
      </c>
      <c r="PJE66" s="960">
        <f t="shared" ref="PJE66" si="5539">PJE60-PJE62</f>
        <v>0</v>
      </c>
      <c r="PJG66" s="960">
        <f t="shared" ref="PJG66" si="5540">PJG60-PJG62</f>
        <v>0</v>
      </c>
      <c r="PJI66" s="960">
        <f t="shared" ref="PJI66" si="5541">PJI60-PJI62</f>
        <v>0</v>
      </c>
      <c r="PJK66" s="960">
        <f t="shared" ref="PJK66" si="5542">PJK60-PJK62</f>
        <v>0</v>
      </c>
      <c r="PJM66" s="960">
        <f t="shared" ref="PJM66" si="5543">PJM60-PJM62</f>
        <v>0</v>
      </c>
      <c r="PJO66" s="960">
        <f t="shared" ref="PJO66" si="5544">PJO60-PJO62</f>
        <v>0</v>
      </c>
      <c r="PJQ66" s="960">
        <f t="shared" ref="PJQ66" si="5545">PJQ60-PJQ62</f>
        <v>0</v>
      </c>
      <c r="PJS66" s="960">
        <f t="shared" ref="PJS66" si="5546">PJS60-PJS62</f>
        <v>0</v>
      </c>
      <c r="PJU66" s="960">
        <f t="shared" ref="PJU66" si="5547">PJU60-PJU62</f>
        <v>0</v>
      </c>
      <c r="PJW66" s="960">
        <f t="shared" ref="PJW66" si="5548">PJW60-PJW62</f>
        <v>0</v>
      </c>
      <c r="PJY66" s="960">
        <f t="shared" ref="PJY66" si="5549">PJY60-PJY62</f>
        <v>0</v>
      </c>
      <c r="PKA66" s="960">
        <f t="shared" ref="PKA66" si="5550">PKA60-PKA62</f>
        <v>0</v>
      </c>
      <c r="PKC66" s="960">
        <f t="shared" ref="PKC66" si="5551">PKC60-PKC62</f>
        <v>0</v>
      </c>
      <c r="PKE66" s="960">
        <f t="shared" ref="PKE66" si="5552">PKE60-PKE62</f>
        <v>0</v>
      </c>
      <c r="PKG66" s="960">
        <f t="shared" ref="PKG66" si="5553">PKG60-PKG62</f>
        <v>0</v>
      </c>
      <c r="PKI66" s="960">
        <f t="shared" ref="PKI66" si="5554">PKI60-PKI62</f>
        <v>0</v>
      </c>
      <c r="PKK66" s="960">
        <f t="shared" ref="PKK66" si="5555">PKK60-PKK62</f>
        <v>0</v>
      </c>
      <c r="PKM66" s="960">
        <f t="shared" ref="PKM66" si="5556">PKM60-PKM62</f>
        <v>0</v>
      </c>
      <c r="PKO66" s="960">
        <f t="shared" ref="PKO66" si="5557">PKO60-PKO62</f>
        <v>0</v>
      </c>
      <c r="PKQ66" s="960">
        <f t="shared" ref="PKQ66" si="5558">PKQ60-PKQ62</f>
        <v>0</v>
      </c>
      <c r="PKS66" s="960">
        <f t="shared" ref="PKS66" si="5559">PKS60-PKS62</f>
        <v>0</v>
      </c>
      <c r="PKU66" s="960">
        <f t="shared" ref="PKU66" si="5560">PKU60-PKU62</f>
        <v>0</v>
      </c>
      <c r="PKW66" s="960">
        <f t="shared" ref="PKW66" si="5561">PKW60-PKW62</f>
        <v>0</v>
      </c>
      <c r="PKY66" s="960">
        <f t="shared" ref="PKY66" si="5562">PKY60-PKY62</f>
        <v>0</v>
      </c>
      <c r="PLA66" s="960">
        <f t="shared" ref="PLA66" si="5563">PLA60-PLA62</f>
        <v>0</v>
      </c>
      <c r="PLC66" s="960">
        <f t="shared" ref="PLC66" si="5564">PLC60-PLC62</f>
        <v>0</v>
      </c>
      <c r="PLE66" s="960">
        <f t="shared" ref="PLE66" si="5565">PLE60-PLE62</f>
        <v>0</v>
      </c>
      <c r="PLG66" s="960">
        <f t="shared" ref="PLG66" si="5566">PLG60-PLG62</f>
        <v>0</v>
      </c>
      <c r="PLI66" s="960">
        <f t="shared" ref="PLI66" si="5567">PLI60-PLI62</f>
        <v>0</v>
      </c>
      <c r="PLK66" s="960">
        <f t="shared" ref="PLK66" si="5568">PLK60-PLK62</f>
        <v>0</v>
      </c>
      <c r="PLM66" s="960">
        <f t="shared" ref="PLM66" si="5569">PLM60-PLM62</f>
        <v>0</v>
      </c>
      <c r="PLO66" s="960">
        <f t="shared" ref="PLO66" si="5570">PLO60-PLO62</f>
        <v>0</v>
      </c>
      <c r="PLQ66" s="960">
        <f t="shared" ref="PLQ66" si="5571">PLQ60-PLQ62</f>
        <v>0</v>
      </c>
      <c r="PLS66" s="960">
        <f t="shared" ref="PLS66" si="5572">PLS60-PLS62</f>
        <v>0</v>
      </c>
      <c r="PLU66" s="960">
        <f t="shared" ref="PLU66" si="5573">PLU60-PLU62</f>
        <v>0</v>
      </c>
      <c r="PLW66" s="960">
        <f t="shared" ref="PLW66" si="5574">PLW60-PLW62</f>
        <v>0</v>
      </c>
      <c r="PLY66" s="960">
        <f t="shared" ref="PLY66" si="5575">PLY60-PLY62</f>
        <v>0</v>
      </c>
      <c r="PMA66" s="960">
        <f t="shared" ref="PMA66" si="5576">PMA60-PMA62</f>
        <v>0</v>
      </c>
      <c r="PMC66" s="960">
        <f t="shared" ref="PMC66" si="5577">PMC60-PMC62</f>
        <v>0</v>
      </c>
      <c r="PME66" s="960">
        <f t="shared" ref="PME66" si="5578">PME60-PME62</f>
        <v>0</v>
      </c>
      <c r="PMG66" s="960">
        <f t="shared" ref="PMG66" si="5579">PMG60-PMG62</f>
        <v>0</v>
      </c>
      <c r="PMI66" s="960">
        <f t="shared" ref="PMI66" si="5580">PMI60-PMI62</f>
        <v>0</v>
      </c>
      <c r="PMK66" s="960">
        <f t="shared" ref="PMK66" si="5581">PMK60-PMK62</f>
        <v>0</v>
      </c>
      <c r="PMM66" s="960">
        <f t="shared" ref="PMM66" si="5582">PMM60-PMM62</f>
        <v>0</v>
      </c>
      <c r="PMO66" s="960">
        <f t="shared" ref="PMO66" si="5583">PMO60-PMO62</f>
        <v>0</v>
      </c>
      <c r="PMQ66" s="960">
        <f t="shared" ref="PMQ66" si="5584">PMQ60-PMQ62</f>
        <v>0</v>
      </c>
      <c r="PMS66" s="960">
        <f t="shared" ref="PMS66" si="5585">PMS60-PMS62</f>
        <v>0</v>
      </c>
      <c r="PMU66" s="960">
        <f t="shared" ref="PMU66" si="5586">PMU60-PMU62</f>
        <v>0</v>
      </c>
      <c r="PMW66" s="960">
        <f t="shared" ref="PMW66" si="5587">PMW60-PMW62</f>
        <v>0</v>
      </c>
      <c r="PMY66" s="960">
        <f t="shared" ref="PMY66" si="5588">PMY60-PMY62</f>
        <v>0</v>
      </c>
      <c r="PNA66" s="960">
        <f t="shared" ref="PNA66" si="5589">PNA60-PNA62</f>
        <v>0</v>
      </c>
      <c r="PNC66" s="960">
        <f t="shared" ref="PNC66" si="5590">PNC60-PNC62</f>
        <v>0</v>
      </c>
      <c r="PNE66" s="960">
        <f t="shared" ref="PNE66" si="5591">PNE60-PNE62</f>
        <v>0</v>
      </c>
      <c r="PNG66" s="960">
        <f t="shared" ref="PNG66" si="5592">PNG60-PNG62</f>
        <v>0</v>
      </c>
      <c r="PNI66" s="960">
        <f t="shared" ref="PNI66" si="5593">PNI60-PNI62</f>
        <v>0</v>
      </c>
      <c r="PNK66" s="960">
        <f t="shared" ref="PNK66" si="5594">PNK60-PNK62</f>
        <v>0</v>
      </c>
      <c r="PNM66" s="960">
        <f t="shared" ref="PNM66" si="5595">PNM60-PNM62</f>
        <v>0</v>
      </c>
      <c r="PNO66" s="960">
        <f t="shared" ref="PNO66" si="5596">PNO60-PNO62</f>
        <v>0</v>
      </c>
      <c r="PNQ66" s="960">
        <f t="shared" ref="PNQ66" si="5597">PNQ60-PNQ62</f>
        <v>0</v>
      </c>
      <c r="PNS66" s="960">
        <f t="shared" ref="PNS66" si="5598">PNS60-PNS62</f>
        <v>0</v>
      </c>
      <c r="PNU66" s="960">
        <f t="shared" ref="PNU66" si="5599">PNU60-PNU62</f>
        <v>0</v>
      </c>
      <c r="PNW66" s="960">
        <f t="shared" ref="PNW66" si="5600">PNW60-PNW62</f>
        <v>0</v>
      </c>
      <c r="PNY66" s="960">
        <f t="shared" ref="PNY66" si="5601">PNY60-PNY62</f>
        <v>0</v>
      </c>
      <c r="POA66" s="960">
        <f t="shared" ref="POA66" si="5602">POA60-POA62</f>
        <v>0</v>
      </c>
      <c r="POC66" s="960">
        <f t="shared" ref="POC66" si="5603">POC60-POC62</f>
        <v>0</v>
      </c>
      <c r="POE66" s="960">
        <f t="shared" ref="POE66" si="5604">POE60-POE62</f>
        <v>0</v>
      </c>
      <c r="POG66" s="960">
        <f t="shared" ref="POG66" si="5605">POG60-POG62</f>
        <v>0</v>
      </c>
      <c r="POI66" s="960">
        <f t="shared" ref="POI66" si="5606">POI60-POI62</f>
        <v>0</v>
      </c>
      <c r="POK66" s="960">
        <f t="shared" ref="POK66" si="5607">POK60-POK62</f>
        <v>0</v>
      </c>
      <c r="POM66" s="960">
        <f t="shared" ref="POM66" si="5608">POM60-POM62</f>
        <v>0</v>
      </c>
      <c r="POO66" s="960">
        <f t="shared" ref="POO66" si="5609">POO60-POO62</f>
        <v>0</v>
      </c>
      <c r="POQ66" s="960">
        <f t="shared" ref="POQ66" si="5610">POQ60-POQ62</f>
        <v>0</v>
      </c>
      <c r="POS66" s="960">
        <f t="shared" ref="POS66" si="5611">POS60-POS62</f>
        <v>0</v>
      </c>
      <c r="POU66" s="960">
        <f t="shared" ref="POU66" si="5612">POU60-POU62</f>
        <v>0</v>
      </c>
      <c r="POW66" s="960">
        <f t="shared" ref="POW66" si="5613">POW60-POW62</f>
        <v>0</v>
      </c>
      <c r="POY66" s="960">
        <f t="shared" ref="POY66" si="5614">POY60-POY62</f>
        <v>0</v>
      </c>
      <c r="PPA66" s="960">
        <f t="shared" ref="PPA66" si="5615">PPA60-PPA62</f>
        <v>0</v>
      </c>
      <c r="PPC66" s="960">
        <f t="shared" ref="PPC66" si="5616">PPC60-PPC62</f>
        <v>0</v>
      </c>
      <c r="PPE66" s="960">
        <f t="shared" ref="PPE66" si="5617">PPE60-PPE62</f>
        <v>0</v>
      </c>
      <c r="PPG66" s="960">
        <f t="shared" ref="PPG66" si="5618">PPG60-PPG62</f>
        <v>0</v>
      </c>
      <c r="PPI66" s="960">
        <f t="shared" ref="PPI66" si="5619">PPI60-PPI62</f>
        <v>0</v>
      </c>
      <c r="PPK66" s="960">
        <f t="shared" ref="PPK66" si="5620">PPK60-PPK62</f>
        <v>0</v>
      </c>
      <c r="PPM66" s="960">
        <f t="shared" ref="PPM66" si="5621">PPM60-PPM62</f>
        <v>0</v>
      </c>
      <c r="PPO66" s="960">
        <f t="shared" ref="PPO66" si="5622">PPO60-PPO62</f>
        <v>0</v>
      </c>
      <c r="PPQ66" s="960">
        <f t="shared" ref="PPQ66" si="5623">PPQ60-PPQ62</f>
        <v>0</v>
      </c>
      <c r="PPS66" s="960">
        <f t="shared" ref="PPS66" si="5624">PPS60-PPS62</f>
        <v>0</v>
      </c>
      <c r="PPU66" s="960">
        <f t="shared" ref="PPU66" si="5625">PPU60-PPU62</f>
        <v>0</v>
      </c>
      <c r="PPW66" s="960">
        <f t="shared" ref="PPW66" si="5626">PPW60-PPW62</f>
        <v>0</v>
      </c>
      <c r="PPY66" s="960">
        <f t="shared" ref="PPY66" si="5627">PPY60-PPY62</f>
        <v>0</v>
      </c>
      <c r="PQA66" s="960">
        <f t="shared" ref="PQA66" si="5628">PQA60-PQA62</f>
        <v>0</v>
      </c>
      <c r="PQC66" s="960">
        <f t="shared" ref="PQC66" si="5629">PQC60-PQC62</f>
        <v>0</v>
      </c>
      <c r="PQE66" s="960">
        <f t="shared" ref="PQE66" si="5630">PQE60-PQE62</f>
        <v>0</v>
      </c>
      <c r="PQG66" s="960">
        <f t="shared" ref="PQG66" si="5631">PQG60-PQG62</f>
        <v>0</v>
      </c>
      <c r="PQI66" s="960">
        <f t="shared" ref="PQI66" si="5632">PQI60-PQI62</f>
        <v>0</v>
      </c>
      <c r="PQK66" s="960">
        <f t="shared" ref="PQK66" si="5633">PQK60-PQK62</f>
        <v>0</v>
      </c>
      <c r="PQM66" s="960">
        <f t="shared" ref="PQM66" si="5634">PQM60-PQM62</f>
        <v>0</v>
      </c>
      <c r="PQO66" s="960">
        <f t="shared" ref="PQO66" si="5635">PQO60-PQO62</f>
        <v>0</v>
      </c>
      <c r="PQQ66" s="960">
        <f t="shared" ref="PQQ66" si="5636">PQQ60-PQQ62</f>
        <v>0</v>
      </c>
      <c r="PQS66" s="960">
        <f t="shared" ref="PQS66" si="5637">PQS60-PQS62</f>
        <v>0</v>
      </c>
      <c r="PQU66" s="960">
        <f t="shared" ref="PQU66" si="5638">PQU60-PQU62</f>
        <v>0</v>
      </c>
      <c r="PQW66" s="960">
        <f t="shared" ref="PQW66" si="5639">PQW60-PQW62</f>
        <v>0</v>
      </c>
      <c r="PQY66" s="960">
        <f t="shared" ref="PQY66" si="5640">PQY60-PQY62</f>
        <v>0</v>
      </c>
      <c r="PRA66" s="960">
        <f t="shared" ref="PRA66" si="5641">PRA60-PRA62</f>
        <v>0</v>
      </c>
      <c r="PRC66" s="960">
        <f t="shared" ref="PRC66" si="5642">PRC60-PRC62</f>
        <v>0</v>
      </c>
      <c r="PRE66" s="960">
        <f t="shared" ref="PRE66" si="5643">PRE60-PRE62</f>
        <v>0</v>
      </c>
      <c r="PRG66" s="960">
        <f t="shared" ref="PRG66" si="5644">PRG60-PRG62</f>
        <v>0</v>
      </c>
      <c r="PRI66" s="960">
        <f t="shared" ref="PRI66" si="5645">PRI60-PRI62</f>
        <v>0</v>
      </c>
      <c r="PRK66" s="960">
        <f t="shared" ref="PRK66" si="5646">PRK60-PRK62</f>
        <v>0</v>
      </c>
      <c r="PRM66" s="960">
        <f t="shared" ref="PRM66" si="5647">PRM60-PRM62</f>
        <v>0</v>
      </c>
      <c r="PRO66" s="960">
        <f t="shared" ref="PRO66" si="5648">PRO60-PRO62</f>
        <v>0</v>
      </c>
      <c r="PRQ66" s="960">
        <f t="shared" ref="PRQ66" si="5649">PRQ60-PRQ62</f>
        <v>0</v>
      </c>
      <c r="PRS66" s="960">
        <f t="shared" ref="PRS66" si="5650">PRS60-PRS62</f>
        <v>0</v>
      </c>
      <c r="PRU66" s="960">
        <f t="shared" ref="PRU66" si="5651">PRU60-PRU62</f>
        <v>0</v>
      </c>
      <c r="PRW66" s="960">
        <f t="shared" ref="PRW66" si="5652">PRW60-PRW62</f>
        <v>0</v>
      </c>
      <c r="PRY66" s="960">
        <f t="shared" ref="PRY66" si="5653">PRY60-PRY62</f>
        <v>0</v>
      </c>
      <c r="PSA66" s="960">
        <f t="shared" ref="PSA66" si="5654">PSA60-PSA62</f>
        <v>0</v>
      </c>
      <c r="PSC66" s="960">
        <f t="shared" ref="PSC66" si="5655">PSC60-PSC62</f>
        <v>0</v>
      </c>
      <c r="PSE66" s="960">
        <f t="shared" ref="PSE66" si="5656">PSE60-PSE62</f>
        <v>0</v>
      </c>
      <c r="PSG66" s="960">
        <f t="shared" ref="PSG66" si="5657">PSG60-PSG62</f>
        <v>0</v>
      </c>
      <c r="PSI66" s="960">
        <f t="shared" ref="PSI66" si="5658">PSI60-PSI62</f>
        <v>0</v>
      </c>
      <c r="PSK66" s="960">
        <f t="shared" ref="PSK66" si="5659">PSK60-PSK62</f>
        <v>0</v>
      </c>
      <c r="PSM66" s="960">
        <f t="shared" ref="PSM66" si="5660">PSM60-PSM62</f>
        <v>0</v>
      </c>
      <c r="PSO66" s="960">
        <f t="shared" ref="PSO66" si="5661">PSO60-PSO62</f>
        <v>0</v>
      </c>
      <c r="PSQ66" s="960">
        <f t="shared" ref="PSQ66" si="5662">PSQ60-PSQ62</f>
        <v>0</v>
      </c>
      <c r="PSS66" s="960">
        <f t="shared" ref="PSS66" si="5663">PSS60-PSS62</f>
        <v>0</v>
      </c>
      <c r="PSU66" s="960">
        <f t="shared" ref="PSU66" si="5664">PSU60-PSU62</f>
        <v>0</v>
      </c>
      <c r="PSW66" s="960">
        <f t="shared" ref="PSW66" si="5665">PSW60-PSW62</f>
        <v>0</v>
      </c>
      <c r="PSY66" s="960">
        <f t="shared" ref="PSY66" si="5666">PSY60-PSY62</f>
        <v>0</v>
      </c>
      <c r="PTA66" s="960">
        <f t="shared" ref="PTA66" si="5667">PTA60-PTA62</f>
        <v>0</v>
      </c>
      <c r="PTC66" s="960">
        <f t="shared" ref="PTC66" si="5668">PTC60-PTC62</f>
        <v>0</v>
      </c>
      <c r="PTE66" s="960">
        <f t="shared" ref="PTE66" si="5669">PTE60-PTE62</f>
        <v>0</v>
      </c>
      <c r="PTG66" s="960">
        <f t="shared" ref="PTG66" si="5670">PTG60-PTG62</f>
        <v>0</v>
      </c>
      <c r="PTI66" s="960">
        <f t="shared" ref="PTI66" si="5671">PTI60-PTI62</f>
        <v>0</v>
      </c>
      <c r="PTK66" s="960">
        <f t="shared" ref="PTK66" si="5672">PTK60-PTK62</f>
        <v>0</v>
      </c>
      <c r="PTM66" s="960">
        <f t="shared" ref="PTM66" si="5673">PTM60-PTM62</f>
        <v>0</v>
      </c>
      <c r="PTO66" s="960">
        <f t="shared" ref="PTO66" si="5674">PTO60-PTO62</f>
        <v>0</v>
      </c>
      <c r="PTQ66" s="960">
        <f t="shared" ref="PTQ66" si="5675">PTQ60-PTQ62</f>
        <v>0</v>
      </c>
      <c r="PTS66" s="960">
        <f t="shared" ref="PTS66" si="5676">PTS60-PTS62</f>
        <v>0</v>
      </c>
      <c r="PTU66" s="960">
        <f t="shared" ref="PTU66" si="5677">PTU60-PTU62</f>
        <v>0</v>
      </c>
      <c r="PTW66" s="960">
        <f t="shared" ref="PTW66" si="5678">PTW60-PTW62</f>
        <v>0</v>
      </c>
      <c r="PTY66" s="960">
        <f t="shared" ref="PTY66" si="5679">PTY60-PTY62</f>
        <v>0</v>
      </c>
      <c r="PUA66" s="960">
        <f t="shared" ref="PUA66" si="5680">PUA60-PUA62</f>
        <v>0</v>
      </c>
      <c r="PUC66" s="960">
        <f t="shared" ref="PUC66" si="5681">PUC60-PUC62</f>
        <v>0</v>
      </c>
      <c r="PUE66" s="960">
        <f t="shared" ref="PUE66" si="5682">PUE60-PUE62</f>
        <v>0</v>
      </c>
      <c r="PUG66" s="960">
        <f t="shared" ref="PUG66" si="5683">PUG60-PUG62</f>
        <v>0</v>
      </c>
      <c r="PUI66" s="960">
        <f t="shared" ref="PUI66" si="5684">PUI60-PUI62</f>
        <v>0</v>
      </c>
      <c r="PUK66" s="960">
        <f t="shared" ref="PUK66" si="5685">PUK60-PUK62</f>
        <v>0</v>
      </c>
      <c r="PUM66" s="960">
        <f t="shared" ref="PUM66" si="5686">PUM60-PUM62</f>
        <v>0</v>
      </c>
      <c r="PUO66" s="960">
        <f t="shared" ref="PUO66" si="5687">PUO60-PUO62</f>
        <v>0</v>
      </c>
      <c r="PUQ66" s="960">
        <f t="shared" ref="PUQ66" si="5688">PUQ60-PUQ62</f>
        <v>0</v>
      </c>
      <c r="PUS66" s="960">
        <f t="shared" ref="PUS66" si="5689">PUS60-PUS62</f>
        <v>0</v>
      </c>
      <c r="PUU66" s="960">
        <f t="shared" ref="PUU66" si="5690">PUU60-PUU62</f>
        <v>0</v>
      </c>
      <c r="PUW66" s="960">
        <f t="shared" ref="PUW66" si="5691">PUW60-PUW62</f>
        <v>0</v>
      </c>
      <c r="PUY66" s="960">
        <f t="shared" ref="PUY66" si="5692">PUY60-PUY62</f>
        <v>0</v>
      </c>
      <c r="PVA66" s="960">
        <f t="shared" ref="PVA66" si="5693">PVA60-PVA62</f>
        <v>0</v>
      </c>
      <c r="PVC66" s="960">
        <f t="shared" ref="PVC66" si="5694">PVC60-PVC62</f>
        <v>0</v>
      </c>
      <c r="PVE66" s="960">
        <f t="shared" ref="PVE66" si="5695">PVE60-PVE62</f>
        <v>0</v>
      </c>
      <c r="PVG66" s="960">
        <f t="shared" ref="PVG66" si="5696">PVG60-PVG62</f>
        <v>0</v>
      </c>
      <c r="PVI66" s="960">
        <f t="shared" ref="PVI66" si="5697">PVI60-PVI62</f>
        <v>0</v>
      </c>
      <c r="PVK66" s="960">
        <f t="shared" ref="PVK66" si="5698">PVK60-PVK62</f>
        <v>0</v>
      </c>
      <c r="PVM66" s="960">
        <f t="shared" ref="PVM66" si="5699">PVM60-PVM62</f>
        <v>0</v>
      </c>
      <c r="PVO66" s="960">
        <f t="shared" ref="PVO66" si="5700">PVO60-PVO62</f>
        <v>0</v>
      </c>
      <c r="PVQ66" s="960">
        <f t="shared" ref="PVQ66" si="5701">PVQ60-PVQ62</f>
        <v>0</v>
      </c>
      <c r="PVS66" s="960">
        <f t="shared" ref="PVS66" si="5702">PVS60-PVS62</f>
        <v>0</v>
      </c>
      <c r="PVU66" s="960">
        <f t="shared" ref="PVU66" si="5703">PVU60-PVU62</f>
        <v>0</v>
      </c>
      <c r="PVW66" s="960">
        <f t="shared" ref="PVW66" si="5704">PVW60-PVW62</f>
        <v>0</v>
      </c>
      <c r="PVY66" s="960">
        <f t="shared" ref="PVY66" si="5705">PVY60-PVY62</f>
        <v>0</v>
      </c>
      <c r="PWA66" s="960">
        <f t="shared" ref="PWA66" si="5706">PWA60-PWA62</f>
        <v>0</v>
      </c>
      <c r="PWC66" s="960">
        <f t="shared" ref="PWC66" si="5707">PWC60-PWC62</f>
        <v>0</v>
      </c>
      <c r="PWE66" s="960">
        <f t="shared" ref="PWE66" si="5708">PWE60-PWE62</f>
        <v>0</v>
      </c>
      <c r="PWG66" s="960">
        <f t="shared" ref="PWG66" si="5709">PWG60-PWG62</f>
        <v>0</v>
      </c>
      <c r="PWI66" s="960">
        <f t="shared" ref="PWI66" si="5710">PWI60-PWI62</f>
        <v>0</v>
      </c>
      <c r="PWK66" s="960">
        <f t="shared" ref="PWK66" si="5711">PWK60-PWK62</f>
        <v>0</v>
      </c>
      <c r="PWM66" s="960">
        <f t="shared" ref="PWM66" si="5712">PWM60-PWM62</f>
        <v>0</v>
      </c>
      <c r="PWO66" s="960">
        <f t="shared" ref="PWO66" si="5713">PWO60-PWO62</f>
        <v>0</v>
      </c>
      <c r="PWQ66" s="960">
        <f t="shared" ref="PWQ66" si="5714">PWQ60-PWQ62</f>
        <v>0</v>
      </c>
      <c r="PWS66" s="960">
        <f t="shared" ref="PWS66" si="5715">PWS60-PWS62</f>
        <v>0</v>
      </c>
      <c r="PWU66" s="960">
        <f t="shared" ref="PWU66" si="5716">PWU60-PWU62</f>
        <v>0</v>
      </c>
      <c r="PWW66" s="960">
        <f t="shared" ref="PWW66" si="5717">PWW60-PWW62</f>
        <v>0</v>
      </c>
      <c r="PWY66" s="960">
        <f t="shared" ref="PWY66" si="5718">PWY60-PWY62</f>
        <v>0</v>
      </c>
      <c r="PXA66" s="960">
        <f t="shared" ref="PXA66" si="5719">PXA60-PXA62</f>
        <v>0</v>
      </c>
      <c r="PXC66" s="960">
        <f t="shared" ref="PXC66" si="5720">PXC60-PXC62</f>
        <v>0</v>
      </c>
      <c r="PXE66" s="960">
        <f t="shared" ref="PXE66" si="5721">PXE60-PXE62</f>
        <v>0</v>
      </c>
      <c r="PXG66" s="960">
        <f t="shared" ref="PXG66" si="5722">PXG60-PXG62</f>
        <v>0</v>
      </c>
      <c r="PXI66" s="960">
        <f t="shared" ref="PXI66" si="5723">PXI60-PXI62</f>
        <v>0</v>
      </c>
      <c r="PXK66" s="960">
        <f t="shared" ref="PXK66" si="5724">PXK60-PXK62</f>
        <v>0</v>
      </c>
      <c r="PXM66" s="960">
        <f t="shared" ref="PXM66" si="5725">PXM60-PXM62</f>
        <v>0</v>
      </c>
      <c r="PXO66" s="960">
        <f t="shared" ref="PXO66" si="5726">PXO60-PXO62</f>
        <v>0</v>
      </c>
      <c r="PXQ66" s="960">
        <f t="shared" ref="PXQ66" si="5727">PXQ60-PXQ62</f>
        <v>0</v>
      </c>
      <c r="PXS66" s="960">
        <f t="shared" ref="PXS66" si="5728">PXS60-PXS62</f>
        <v>0</v>
      </c>
      <c r="PXU66" s="960">
        <f t="shared" ref="PXU66" si="5729">PXU60-PXU62</f>
        <v>0</v>
      </c>
      <c r="PXW66" s="960">
        <f t="shared" ref="PXW66" si="5730">PXW60-PXW62</f>
        <v>0</v>
      </c>
      <c r="PXY66" s="960">
        <f t="shared" ref="PXY66" si="5731">PXY60-PXY62</f>
        <v>0</v>
      </c>
      <c r="PYA66" s="960">
        <f t="shared" ref="PYA66" si="5732">PYA60-PYA62</f>
        <v>0</v>
      </c>
      <c r="PYC66" s="960">
        <f t="shared" ref="PYC66" si="5733">PYC60-PYC62</f>
        <v>0</v>
      </c>
      <c r="PYE66" s="960">
        <f t="shared" ref="PYE66" si="5734">PYE60-PYE62</f>
        <v>0</v>
      </c>
      <c r="PYG66" s="960">
        <f t="shared" ref="PYG66" si="5735">PYG60-PYG62</f>
        <v>0</v>
      </c>
      <c r="PYI66" s="960">
        <f t="shared" ref="PYI66" si="5736">PYI60-PYI62</f>
        <v>0</v>
      </c>
      <c r="PYK66" s="960">
        <f t="shared" ref="PYK66" si="5737">PYK60-PYK62</f>
        <v>0</v>
      </c>
      <c r="PYM66" s="960">
        <f t="shared" ref="PYM66" si="5738">PYM60-PYM62</f>
        <v>0</v>
      </c>
      <c r="PYO66" s="960">
        <f t="shared" ref="PYO66" si="5739">PYO60-PYO62</f>
        <v>0</v>
      </c>
      <c r="PYQ66" s="960">
        <f t="shared" ref="PYQ66" si="5740">PYQ60-PYQ62</f>
        <v>0</v>
      </c>
      <c r="PYS66" s="960">
        <f t="shared" ref="PYS66" si="5741">PYS60-PYS62</f>
        <v>0</v>
      </c>
      <c r="PYU66" s="960">
        <f t="shared" ref="PYU66" si="5742">PYU60-PYU62</f>
        <v>0</v>
      </c>
      <c r="PYW66" s="960">
        <f t="shared" ref="PYW66" si="5743">PYW60-PYW62</f>
        <v>0</v>
      </c>
      <c r="PYY66" s="960">
        <f t="shared" ref="PYY66" si="5744">PYY60-PYY62</f>
        <v>0</v>
      </c>
      <c r="PZA66" s="960">
        <f t="shared" ref="PZA66" si="5745">PZA60-PZA62</f>
        <v>0</v>
      </c>
      <c r="PZC66" s="960">
        <f t="shared" ref="PZC66" si="5746">PZC60-PZC62</f>
        <v>0</v>
      </c>
      <c r="PZE66" s="960">
        <f t="shared" ref="PZE66" si="5747">PZE60-PZE62</f>
        <v>0</v>
      </c>
      <c r="PZG66" s="960">
        <f t="shared" ref="PZG66" si="5748">PZG60-PZG62</f>
        <v>0</v>
      </c>
      <c r="PZI66" s="960">
        <f t="shared" ref="PZI66" si="5749">PZI60-PZI62</f>
        <v>0</v>
      </c>
      <c r="PZK66" s="960">
        <f t="shared" ref="PZK66" si="5750">PZK60-PZK62</f>
        <v>0</v>
      </c>
      <c r="PZM66" s="960">
        <f t="shared" ref="PZM66" si="5751">PZM60-PZM62</f>
        <v>0</v>
      </c>
      <c r="PZO66" s="960">
        <f t="shared" ref="PZO66" si="5752">PZO60-PZO62</f>
        <v>0</v>
      </c>
      <c r="PZQ66" s="960">
        <f t="shared" ref="PZQ66" si="5753">PZQ60-PZQ62</f>
        <v>0</v>
      </c>
      <c r="PZS66" s="960">
        <f t="shared" ref="PZS66" si="5754">PZS60-PZS62</f>
        <v>0</v>
      </c>
      <c r="PZU66" s="960">
        <f t="shared" ref="PZU66" si="5755">PZU60-PZU62</f>
        <v>0</v>
      </c>
      <c r="PZW66" s="960">
        <f t="shared" ref="PZW66" si="5756">PZW60-PZW62</f>
        <v>0</v>
      </c>
      <c r="PZY66" s="960">
        <f t="shared" ref="PZY66" si="5757">PZY60-PZY62</f>
        <v>0</v>
      </c>
      <c r="QAA66" s="960">
        <f t="shared" ref="QAA66" si="5758">QAA60-QAA62</f>
        <v>0</v>
      </c>
      <c r="QAC66" s="960">
        <f t="shared" ref="QAC66" si="5759">QAC60-QAC62</f>
        <v>0</v>
      </c>
      <c r="QAE66" s="960">
        <f t="shared" ref="QAE66" si="5760">QAE60-QAE62</f>
        <v>0</v>
      </c>
      <c r="QAG66" s="960">
        <f t="shared" ref="QAG66" si="5761">QAG60-QAG62</f>
        <v>0</v>
      </c>
      <c r="QAI66" s="960">
        <f t="shared" ref="QAI66" si="5762">QAI60-QAI62</f>
        <v>0</v>
      </c>
      <c r="QAK66" s="960">
        <f t="shared" ref="QAK66" si="5763">QAK60-QAK62</f>
        <v>0</v>
      </c>
      <c r="QAM66" s="960">
        <f t="shared" ref="QAM66" si="5764">QAM60-QAM62</f>
        <v>0</v>
      </c>
      <c r="QAO66" s="960">
        <f t="shared" ref="QAO66" si="5765">QAO60-QAO62</f>
        <v>0</v>
      </c>
      <c r="QAQ66" s="960">
        <f t="shared" ref="QAQ66" si="5766">QAQ60-QAQ62</f>
        <v>0</v>
      </c>
      <c r="QAS66" s="960">
        <f t="shared" ref="QAS66" si="5767">QAS60-QAS62</f>
        <v>0</v>
      </c>
      <c r="QAU66" s="960">
        <f t="shared" ref="QAU66" si="5768">QAU60-QAU62</f>
        <v>0</v>
      </c>
      <c r="QAW66" s="960">
        <f t="shared" ref="QAW66" si="5769">QAW60-QAW62</f>
        <v>0</v>
      </c>
      <c r="QAY66" s="960">
        <f t="shared" ref="QAY66" si="5770">QAY60-QAY62</f>
        <v>0</v>
      </c>
      <c r="QBA66" s="960">
        <f t="shared" ref="QBA66" si="5771">QBA60-QBA62</f>
        <v>0</v>
      </c>
      <c r="QBC66" s="960">
        <f t="shared" ref="QBC66" si="5772">QBC60-QBC62</f>
        <v>0</v>
      </c>
      <c r="QBE66" s="960">
        <f t="shared" ref="QBE66" si="5773">QBE60-QBE62</f>
        <v>0</v>
      </c>
      <c r="QBG66" s="960">
        <f t="shared" ref="QBG66" si="5774">QBG60-QBG62</f>
        <v>0</v>
      </c>
      <c r="QBI66" s="960">
        <f t="shared" ref="QBI66" si="5775">QBI60-QBI62</f>
        <v>0</v>
      </c>
      <c r="QBK66" s="960">
        <f t="shared" ref="QBK66" si="5776">QBK60-QBK62</f>
        <v>0</v>
      </c>
      <c r="QBM66" s="960">
        <f t="shared" ref="QBM66" si="5777">QBM60-QBM62</f>
        <v>0</v>
      </c>
      <c r="QBO66" s="960">
        <f t="shared" ref="QBO66" si="5778">QBO60-QBO62</f>
        <v>0</v>
      </c>
      <c r="QBQ66" s="960">
        <f t="shared" ref="QBQ66" si="5779">QBQ60-QBQ62</f>
        <v>0</v>
      </c>
      <c r="QBS66" s="960">
        <f t="shared" ref="QBS66" si="5780">QBS60-QBS62</f>
        <v>0</v>
      </c>
      <c r="QBU66" s="960">
        <f t="shared" ref="QBU66" si="5781">QBU60-QBU62</f>
        <v>0</v>
      </c>
      <c r="QBW66" s="960">
        <f t="shared" ref="QBW66" si="5782">QBW60-QBW62</f>
        <v>0</v>
      </c>
      <c r="QBY66" s="960">
        <f t="shared" ref="QBY66" si="5783">QBY60-QBY62</f>
        <v>0</v>
      </c>
      <c r="QCA66" s="960">
        <f t="shared" ref="QCA66" si="5784">QCA60-QCA62</f>
        <v>0</v>
      </c>
      <c r="QCC66" s="960">
        <f t="shared" ref="QCC66" si="5785">QCC60-QCC62</f>
        <v>0</v>
      </c>
      <c r="QCE66" s="960">
        <f t="shared" ref="QCE66" si="5786">QCE60-QCE62</f>
        <v>0</v>
      </c>
      <c r="QCG66" s="960">
        <f t="shared" ref="QCG66" si="5787">QCG60-QCG62</f>
        <v>0</v>
      </c>
      <c r="QCI66" s="960">
        <f t="shared" ref="QCI66" si="5788">QCI60-QCI62</f>
        <v>0</v>
      </c>
      <c r="QCK66" s="960">
        <f t="shared" ref="QCK66" si="5789">QCK60-QCK62</f>
        <v>0</v>
      </c>
      <c r="QCM66" s="960">
        <f t="shared" ref="QCM66" si="5790">QCM60-QCM62</f>
        <v>0</v>
      </c>
      <c r="QCO66" s="960">
        <f t="shared" ref="QCO66" si="5791">QCO60-QCO62</f>
        <v>0</v>
      </c>
      <c r="QCQ66" s="960">
        <f t="shared" ref="QCQ66" si="5792">QCQ60-QCQ62</f>
        <v>0</v>
      </c>
      <c r="QCS66" s="960">
        <f t="shared" ref="QCS66" si="5793">QCS60-QCS62</f>
        <v>0</v>
      </c>
      <c r="QCU66" s="960">
        <f t="shared" ref="QCU66" si="5794">QCU60-QCU62</f>
        <v>0</v>
      </c>
      <c r="QCW66" s="960">
        <f t="shared" ref="QCW66" si="5795">QCW60-QCW62</f>
        <v>0</v>
      </c>
      <c r="QCY66" s="960">
        <f t="shared" ref="QCY66" si="5796">QCY60-QCY62</f>
        <v>0</v>
      </c>
      <c r="QDA66" s="960">
        <f t="shared" ref="QDA66" si="5797">QDA60-QDA62</f>
        <v>0</v>
      </c>
      <c r="QDC66" s="960">
        <f t="shared" ref="QDC66" si="5798">QDC60-QDC62</f>
        <v>0</v>
      </c>
      <c r="QDE66" s="960">
        <f t="shared" ref="QDE66" si="5799">QDE60-QDE62</f>
        <v>0</v>
      </c>
      <c r="QDG66" s="960">
        <f t="shared" ref="QDG66" si="5800">QDG60-QDG62</f>
        <v>0</v>
      </c>
      <c r="QDI66" s="960">
        <f t="shared" ref="QDI66" si="5801">QDI60-QDI62</f>
        <v>0</v>
      </c>
      <c r="QDK66" s="960">
        <f t="shared" ref="QDK66" si="5802">QDK60-QDK62</f>
        <v>0</v>
      </c>
      <c r="QDM66" s="960">
        <f t="shared" ref="QDM66" si="5803">QDM60-QDM62</f>
        <v>0</v>
      </c>
      <c r="QDO66" s="960">
        <f t="shared" ref="QDO66" si="5804">QDO60-QDO62</f>
        <v>0</v>
      </c>
      <c r="QDQ66" s="960">
        <f t="shared" ref="QDQ66" si="5805">QDQ60-QDQ62</f>
        <v>0</v>
      </c>
      <c r="QDS66" s="960">
        <f t="shared" ref="QDS66" si="5806">QDS60-QDS62</f>
        <v>0</v>
      </c>
      <c r="QDU66" s="960">
        <f t="shared" ref="QDU66" si="5807">QDU60-QDU62</f>
        <v>0</v>
      </c>
      <c r="QDW66" s="960">
        <f t="shared" ref="QDW66" si="5808">QDW60-QDW62</f>
        <v>0</v>
      </c>
      <c r="QDY66" s="960">
        <f t="shared" ref="QDY66" si="5809">QDY60-QDY62</f>
        <v>0</v>
      </c>
      <c r="QEA66" s="960">
        <f t="shared" ref="QEA66" si="5810">QEA60-QEA62</f>
        <v>0</v>
      </c>
      <c r="QEC66" s="960">
        <f t="shared" ref="QEC66" si="5811">QEC60-QEC62</f>
        <v>0</v>
      </c>
      <c r="QEE66" s="960">
        <f t="shared" ref="QEE66" si="5812">QEE60-QEE62</f>
        <v>0</v>
      </c>
      <c r="QEG66" s="960">
        <f t="shared" ref="QEG66" si="5813">QEG60-QEG62</f>
        <v>0</v>
      </c>
      <c r="QEI66" s="960">
        <f t="shared" ref="QEI66" si="5814">QEI60-QEI62</f>
        <v>0</v>
      </c>
      <c r="QEK66" s="960">
        <f t="shared" ref="QEK66" si="5815">QEK60-QEK62</f>
        <v>0</v>
      </c>
      <c r="QEM66" s="960">
        <f t="shared" ref="QEM66" si="5816">QEM60-QEM62</f>
        <v>0</v>
      </c>
      <c r="QEO66" s="960">
        <f t="shared" ref="QEO66" si="5817">QEO60-QEO62</f>
        <v>0</v>
      </c>
      <c r="QEQ66" s="960">
        <f t="shared" ref="QEQ66" si="5818">QEQ60-QEQ62</f>
        <v>0</v>
      </c>
      <c r="QES66" s="960">
        <f t="shared" ref="QES66" si="5819">QES60-QES62</f>
        <v>0</v>
      </c>
      <c r="QEU66" s="960">
        <f t="shared" ref="QEU66" si="5820">QEU60-QEU62</f>
        <v>0</v>
      </c>
      <c r="QEW66" s="960">
        <f t="shared" ref="QEW66" si="5821">QEW60-QEW62</f>
        <v>0</v>
      </c>
      <c r="QEY66" s="960">
        <f t="shared" ref="QEY66" si="5822">QEY60-QEY62</f>
        <v>0</v>
      </c>
      <c r="QFA66" s="960">
        <f t="shared" ref="QFA66" si="5823">QFA60-QFA62</f>
        <v>0</v>
      </c>
      <c r="QFC66" s="960">
        <f t="shared" ref="QFC66" si="5824">QFC60-QFC62</f>
        <v>0</v>
      </c>
      <c r="QFE66" s="960">
        <f t="shared" ref="QFE66" si="5825">QFE60-QFE62</f>
        <v>0</v>
      </c>
      <c r="QFG66" s="960">
        <f t="shared" ref="QFG66" si="5826">QFG60-QFG62</f>
        <v>0</v>
      </c>
      <c r="QFI66" s="960">
        <f t="shared" ref="QFI66" si="5827">QFI60-QFI62</f>
        <v>0</v>
      </c>
      <c r="QFK66" s="960">
        <f t="shared" ref="QFK66" si="5828">QFK60-QFK62</f>
        <v>0</v>
      </c>
      <c r="QFM66" s="960">
        <f t="shared" ref="QFM66" si="5829">QFM60-QFM62</f>
        <v>0</v>
      </c>
      <c r="QFO66" s="960">
        <f t="shared" ref="QFO66" si="5830">QFO60-QFO62</f>
        <v>0</v>
      </c>
      <c r="QFQ66" s="960">
        <f t="shared" ref="QFQ66" si="5831">QFQ60-QFQ62</f>
        <v>0</v>
      </c>
      <c r="QFS66" s="960">
        <f t="shared" ref="QFS66" si="5832">QFS60-QFS62</f>
        <v>0</v>
      </c>
      <c r="QFU66" s="960">
        <f t="shared" ref="QFU66" si="5833">QFU60-QFU62</f>
        <v>0</v>
      </c>
      <c r="QFW66" s="960">
        <f t="shared" ref="QFW66" si="5834">QFW60-QFW62</f>
        <v>0</v>
      </c>
      <c r="QFY66" s="960">
        <f t="shared" ref="QFY66" si="5835">QFY60-QFY62</f>
        <v>0</v>
      </c>
      <c r="QGA66" s="960">
        <f t="shared" ref="QGA66" si="5836">QGA60-QGA62</f>
        <v>0</v>
      </c>
      <c r="QGC66" s="960">
        <f t="shared" ref="QGC66" si="5837">QGC60-QGC62</f>
        <v>0</v>
      </c>
      <c r="QGE66" s="960">
        <f t="shared" ref="QGE66" si="5838">QGE60-QGE62</f>
        <v>0</v>
      </c>
      <c r="QGG66" s="960">
        <f t="shared" ref="QGG66" si="5839">QGG60-QGG62</f>
        <v>0</v>
      </c>
      <c r="QGI66" s="960">
        <f t="shared" ref="QGI66" si="5840">QGI60-QGI62</f>
        <v>0</v>
      </c>
      <c r="QGK66" s="960">
        <f t="shared" ref="QGK66" si="5841">QGK60-QGK62</f>
        <v>0</v>
      </c>
      <c r="QGM66" s="960">
        <f t="shared" ref="QGM66" si="5842">QGM60-QGM62</f>
        <v>0</v>
      </c>
      <c r="QGO66" s="960">
        <f t="shared" ref="QGO66" si="5843">QGO60-QGO62</f>
        <v>0</v>
      </c>
      <c r="QGQ66" s="960">
        <f t="shared" ref="QGQ66" si="5844">QGQ60-QGQ62</f>
        <v>0</v>
      </c>
      <c r="QGS66" s="960">
        <f t="shared" ref="QGS66" si="5845">QGS60-QGS62</f>
        <v>0</v>
      </c>
      <c r="QGU66" s="960">
        <f t="shared" ref="QGU66" si="5846">QGU60-QGU62</f>
        <v>0</v>
      </c>
      <c r="QGW66" s="960">
        <f t="shared" ref="QGW66" si="5847">QGW60-QGW62</f>
        <v>0</v>
      </c>
      <c r="QGY66" s="960">
        <f t="shared" ref="QGY66" si="5848">QGY60-QGY62</f>
        <v>0</v>
      </c>
      <c r="QHA66" s="960">
        <f t="shared" ref="QHA66" si="5849">QHA60-QHA62</f>
        <v>0</v>
      </c>
      <c r="QHC66" s="960">
        <f t="shared" ref="QHC66" si="5850">QHC60-QHC62</f>
        <v>0</v>
      </c>
      <c r="QHE66" s="960">
        <f t="shared" ref="QHE66" si="5851">QHE60-QHE62</f>
        <v>0</v>
      </c>
      <c r="QHG66" s="960">
        <f t="shared" ref="QHG66" si="5852">QHG60-QHG62</f>
        <v>0</v>
      </c>
      <c r="QHI66" s="960">
        <f t="shared" ref="QHI66" si="5853">QHI60-QHI62</f>
        <v>0</v>
      </c>
      <c r="QHK66" s="960">
        <f t="shared" ref="QHK66" si="5854">QHK60-QHK62</f>
        <v>0</v>
      </c>
      <c r="QHM66" s="960">
        <f t="shared" ref="QHM66" si="5855">QHM60-QHM62</f>
        <v>0</v>
      </c>
      <c r="QHO66" s="960">
        <f t="shared" ref="QHO66" si="5856">QHO60-QHO62</f>
        <v>0</v>
      </c>
      <c r="QHQ66" s="960">
        <f t="shared" ref="QHQ66" si="5857">QHQ60-QHQ62</f>
        <v>0</v>
      </c>
      <c r="QHS66" s="960">
        <f t="shared" ref="QHS66" si="5858">QHS60-QHS62</f>
        <v>0</v>
      </c>
      <c r="QHU66" s="960">
        <f t="shared" ref="QHU66" si="5859">QHU60-QHU62</f>
        <v>0</v>
      </c>
      <c r="QHW66" s="960">
        <f t="shared" ref="QHW66" si="5860">QHW60-QHW62</f>
        <v>0</v>
      </c>
      <c r="QHY66" s="960">
        <f t="shared" ref="QHY66" si="5861">QHY60-QHY62</f>
        <v>0</v>
      </c>
      <c r="QIA66" s="960">
        <f t="shared" ref="QIA66" si="5862">QIA60-QIA62</f>
        <v>0</v>
      </c>
      <c r="QIC66" s="960">
        <f t="shared" ref="QIC66" si="5863">QIC60-QIC62</f>
        <v>0</v>
      </c>
      <c r="QIE66" s="960">
        <f t="shared" ref="QIE66" si="5864">QIE60-QIE62</f>
        <v>0</v>
      </c>
      <c r="QIG66" s="960">
        <f t="shared" ref="QIG66" si="5865">QIG60-QIG62</f>
        <v>0</v>
      </c>
      <c r="QII66" s="960">
        <f t="shared" ref="QII66" si="5866">QII60-QII62</f>
        <v>0</v>
      </c>
      <c r="QIK66" s="960">
        <f t="shared" ref="QIK66" si="5867">QIK60-QIK62</f>
        <v>0</v>
      </c>
      <c r="QIM66" s="960">
        <f t="shared" ref="QIM66" si="5868">QIM60-QIM62</f>
        <v>0</v>
      </c>
      <c r="QIO66" s="960">
        <f t="shared" ref="QIO66" si="5869">QIO60-QIO62</f>
        <v>0</v>
      </c>
      <c r="QIQ66" s="960">
        <f t="shared" ref="QIQ66" si="5870">QIQ60-QIQ62</f>
        <v>0</v>
      </c>
      <c r="QIS66" s="960">
        <f t="shared" ref="QIS66" si="5871">QIS60-QIS62</f>
        <v>0</v>
      </c>
      <c r="QIU66" s="960">
        <f t="shared" ref="QIU66" si="5872">QIU60-QIU62</f>
        <v>0</v>
      </c>
      <c r="QIW66" s="960">
        <f t="shared" ref="QIW66" si="5873">QIW60-QIW62</f>
        <v>0</v>
      </c>
      <c r="QIY66" s="960">
        <f t="shared" ref="QIY66" si="5874">QIY60-QIY62</f>
        <v>0</v>
      </c>
      <c r="QJA66" s="960">
        <f t="shared" ref="QJA66" si="5875">QJA60-QJA62</f>
        <v>0</v>
      </c>
      <c r="QJC66" s="960">
        <f t="shared" ref="QJC66" si="5876">QJC60-QJC62</f>
        <v>0</v>
      </c>
      <c r="QJE66" s="960">
        <f t="shared" ref="QJE66" si="5877">QJE60-QJE62</f>
        <v>0</v>
      </c>
      <c r="QJG66" s="960">
        <f t="shared" ref="QJG66" si="5878">QJG60-QJG62</f>
        <v>0</v>
      </c>
      <c r="QJI66" s="960">
        <f t="shared" ref="QJI66" si="5879">QJI60-QJI62</f>
        <v>0</v>
      </c>
      <c r="QJK66" s="960">
        <f t="shared" ref="QJK66" si="5880">QJK60-QJK62</f>
        <v>0</v>
      </c>
      <c r="QJM66" s="960">
        <f t="shared" ref="QJM66" si="5881">QJM60-QJM62</f>
        <v>0</v>
      </c>
      <c r="QJO66" s="960">
        <f t="shared" ref="QJO66" si="5882">QJO60-QJO62</f>
        <v>0</v>
      </c>
      <c r="QJQ66" s="960">
        <f t="shared" ref="QJQ66" si="5883">QJQ60-QJQ62</f>
        <v>0</v>
      </c>
      <c r="QJS66" s="960">
        <f t="shared" ref="QJS66" si="5884">QJS60-QJS62</f>
        <v>0</v>
      </c>
      <c r="QJU66" s="960">
        <f t="shared" ref="QJU66" si="5885">QJU60-QJU62</f>
        <v>0</v>
      </c>
      <c r="QJW66" s="960">
        <f t="shared" ref="QJW66" si="5886">QJW60-QJW62</f>
        <v>0</v>
      </c>
      <c r="QJY66" s="960">
        <f t="shared" ref="QJY66" si="5887">QJY60-QJY62</f>
        <v>0</v>
      </c>
      <c r="QKA66" s="960">
        <f t="shared" ref="QKA66" si="5888">QKA60-QKA62</f>
        <v>0</v>
      </c>
      <c r="QKC66" s="960">
        <f t="shared" ref="QKC66" si="5889">QKC60-QKC62</f>
        <v>0</v>
      </c>
      <c r="QKE66" s="960">
        <f t="shared" ref="QKE66" si="5890">QKE60-QKE62</f>
        <v>0</v>
      </c>
      <c r="QKG66" s="960">
        <f t="shared" ref="QKG66" si="5891">QKG60-QKG62</f>
        <v>0</v>
      </c>
      <c r="QKI66" s="960">
        <f t="shared" ref="QKI66" si="5892">QKI60-QKI62</f>
        <v>0</v>
      </c>
      <c r="QKK66" s="960">
        <f t="shared" ref="QKK66" si="5893">QKK60-QKK62</f>
        <v>0</v>
      </c>
      <c r="QKM66" s="960">
        <f t="shared" ref="QKM66" si="5894">QKM60-QKM62</f>
        <v>0</v>
      </c>
      <c r="QKO66" s="960">
        <f t="shared" ref="QKO66" si="5895">QKO60-QKO62</f>
        <v>0</v>
      </c>
      <c r="QKQ66" s="960">
        <f t="shared" ref="QKQ66" si="5896">QKQ60-QKQ62</f>
        <v>0</v>
      </c>
      <c r="QKS66" s="960">
        <f t="shared" ref="QKS66" si="5897">QKS60-QKS62</f>
        <v>0</v>
      </c>
      <c r="QKU66" s="960">
        <f t="shared" ref="QKU66" si="5898">QKU60-QKU62</f>
        <v>0</v>
      </c>
      <c r="QKW66" s="960">
        <f t="shared" ref="QKW66" si="5899">QKW60-QKW62</f>
        <v>0</v>
      </c>
      <c r="QKY66" s="960">
        <f t="shared" ref="QKY66" si="5900">QKY60-QKY62</f>
        <v>0</v>
      </c>
      <c r="QLA66" s="960">
        <f t="shared" ref="QLA66" si="5901">QLA60-QLA62</f>
        <v>0</v>
      </c>
      <c r="QLC66" s="960">
        <f t="shared" ref="QLC66" si="5902">QLC60-QLC62</f>
        <v>0</v>
      </c>
      <c r="QLE66" s="960">
        <f t="shared" ref="QLE66" si="5903">QLE60-QLE62</f>
        <v>0</v>
      </c>
      <c r="QLG66" s="960">
        <f t="shared" ref="QLG66" si="5904">QLG60-QLG62</f>
        <v>0</v>
      </c>
      <c r="QLI66" s="960">
        <f t="shared" ref="QLI66" si="5905">QLI60-QLI62</f>
        <v>0</v>
      </c>
      <c r="QLK66" s="960">
        <f t="shared" ref="QLK66" si="5906">QLK60-QLK62</f>
        <v>0</v>
      </c>
      <c r="QLM66" s="960">
        <f t="shared" ref="QLM66" si="5907">QLM60-QLM62</f>
        <v>0</v>
      </c>
      <c r="QLO66" s="960">
        <f t="shared" ref="QLO66" si="5908">QLO60-QLO62</f>
        <v>0</v>
      </c>
      <c r="QLQ66" s="960">
        <f t="shared" ref="QLQ66" si="5909">QLQ60-QLQ62</f>
        <v>0</v>
      </c>
      <c r="QLS66" s="960">
        <f t="shared" ref="QLS66" si="5910">QLS60-QLS62</f>
        <v>0</v>
      </c>
      <c r="QLU66" s="960">
        <f t="shared" ref="QLU66" si="5911">QLU60-QLU62</f>
        <v>0</v>
      </c>
      <c r="QLW66" s="960">
        <f t="shared" ref="QLW66" si="5912">QLW60-QLW62</f>
        <v>0</v>
      </c>
      <c r="QLY66" s="960">
        <f t="shared" ref="QLY66" si="5913">QLY60-QLY62</f>
        <v>0</v>
      </c>
      <c r="QMA66" s="960">
        <f t="shared" ref="QMA66" si="5914">QMA60-QMA62</f>
        <v>0</v>
      </c>
      <c r="QMC66" s="960">
        <f t="shared" ref="QMC66" si="5915">QMC60-QMC62</f>
        <v>0</v>
      </c>
      <c r="QME66" s="960">
        <f t="shared" ref="QME66" si="5916">QME60-QME62</f>
        <v>0</v>
      </c>
      <c r="QMG66" s="960">
        <f t="shared" ref="QMG66" si="5917">QMG60-QMG62</f>
        <v>0</v>
      </c>
      <c r="QMI66" s="960">
        <f t="shared" ref="QMI66" si="5918">QMI60-QMI62</f>
        <v>0</v>
      </c>
      <c r="QMK66" s="960">
        <f t="shared" ref="QMK66" si="5919">QMK60-QMK62</f>
        <v>0</v>
      </c>
      <c r="QMM66" s="960">
        <f t="shared" ref="QMM66" si="5920">QMM60-QMM62</f>
        <v>0</v>
      </c>
      <c r="QMO66" s="960">
        <f t="shared" ref="QMO66" si="5921">QMO60-QMO62</f>
        <v>0</v>
      </c>
      <c r="QMQ66" s="960">
        <f t="shared" ref="QMQ66" si="5922">QMQ60-QMQ62</f>
        <v>0</v>
      </c>
      <c r="QMS66" s="960">
        <f t="shared" ref="QMS66" si="5923">QMS60-QMS62</f>
        <v>0</v>
      </c>
      <c r="QMU66" s="960">
        <f t="shared" ref="QMU66" si="5924">QMU60-QMU62</f>
        <v>0</v>
      </c>
      <c r="QMW66" s="960">
        <f t="shared" ref="QMW66" si="5925">QMW60-QMW62</f>
        <v>0</v>
      </c>
      <c r="QMY66" s="960">
        <f t="shared" ref="QMY66" si="5926">QMY60-QMY62</f>
        <v>0</v>
      </c>
      <c r="QNA66" s="960">
        <f t="shared" ref="QNA66" si="5927">QNA60-QNA62</f>
        <v>0</v>
      </c>
      <c r="QNC66" s="960">
        <f t="shared" ref="QNC66" si="5928">QNC60-QNC62</f>
        <v>0</v>
      </c>
      <c r="QNE66" s="960">
        <f t="shared" ref="QNE66" si="5929">QNE60-QNE62</f>
        <v>0</v>
      </c>
      <c r="QNG66" s="960">
        <f t="shared" ref="QNG66" si="5930">QNG60-QNG62</f>
        <v>0</v>
      </c>
      <c r="QNI66" s="960">
        <f t="shared" ref="QNI66" si="5931">QNI60-QNI62</f>
        <v>0</v>
      </c>
      <c r="QNK66" s="960">
        <f t="shared" ref="QNK66" si="5932">QNK60-QNK62</f>
        <v>0</v>
      </c>
      <c r="QNM66" s="960">
        <f t="shared" ref="QNM66" si="5933">QNM60-QNM62</f>
        <v>0</v>
      </c>
      <c r="QNO66" s="960">
        <f t="shared" ref="QNO66" si="5934">QNO60-QNO62</f>
        <v>0</v>
      </c>
      <c r="QNQ66" s="960">
        <f t="shared" ref="QNQ66" si="5935">QNQ60-QNQ62</f>
        <v>0</v>
      </c>
      <c r="QNS66" s="960">
        <f t="shared" ref="QNS66" si="5936">QNS60-QNS62</f>
        <v>0</v>
      </c>
      <c r="QNU66" s="960">
        <f t="shared" ref="QNU66" si="5937">QNU60-QNU62</f>
        <v>0</v>
      </c>
      <c r="QNW66" s="960">
        <f t="shared" ref="QNW66" si="5938">QNW60-QNW62</f>
        <v>0</v>
      </c>
      <c r="QNY66" s="960">
        <f t="shared" ref="QNY66" si="5939">QNY60-QNY62</f>
        <v>0</v>
      </c>
      <c r="QOA66" s="960">
        <f t="shared" ref="QOA66" si="5940">QOA60-QOA62</f>
        <v>0</v>
      </c>
      <c r="QOC66" s="960">
        <f t="shared" ref="QOC66" si="5941">QOC60-QOC62</f>
        <v>0</v>
      </c>
      <c r="QOE66" s="960">
        <f t="shared" ref="QOE66" si="5942">QOE60-QOE62</f>
        <v>0</v>
      </c>
      <c r="QOG66" s="960">
        <f t="shared" ref="QOG66" si="5943">QOG60-QOG62</f>
        <v>0</v>
      </c>
      <c r="QOI66" s="960">
        <f t="shared" ref="QOI66" si="5944">QOI60-QOI62</f>
        <v>0</v>
      </c>
      <c r="QOK66" s="960">
        <f t="shared" ref="QOK66" si="5945">QOK60-QOK62</f>
        <v>0</v>
      </c>
      <c r="QOM66" s="960">
        <f t="shared" ref="QOM66" si="5946">QOM60-QOM62</f>
        <v>0</v>
      </c>
      <c r="QOO66" s="960">
        <f t="shared" ref="QOO66" si="5947">QOO60-QOO62</f>
        <v>0</v>
      </c>
      <c r="QOQ66" s="960">
        <f t="shared" ref="QOQ66" si="5948">QOQ60-QOQ62</f>
        <v>0</v>
      </c>
      <c r="QOS66" s="960">
        <f t="shared" ref="QOS66" si="5949">QOS60-QOS62</f>
        <v>0</v>
      </c>
      <c r="QOU66" s="960">
        <f t="shared" ref="QOU66" si="5950">QOU60-QOU62</f>
        <v>0</v>
      </c>
      <c r="QOW66" s="960">
        <f t="shared" ref="QOW66" si="5951">QOW60-QOW62</f>
        <v>0</v>
      </c>
      <c r="QOY66" s="960">
        <f t="shared" ref="QOY66" si="5952">QOY60-QOY62</f>
        <v>0</v>
      </c>
      <c r="QPA66" s="960">
        <f t="shared" ref="QPA66" si="5953">QPA60-QPA62</f>
        <v>0</v>
      </c>
      <c r="QPC66" s="960">
        <f t="shared" ref="QPC66" si="5954">QPC60-QPC62</f>
        <v>0</v>
      </c>
      <c r="QPE66" s="960">
        <f t="shared" ref="QPE66" si="5955">QPE60-QPE62</f>
        <v>0</v>
      </c>
      <c r="QPG66" s="960">
        <f t="shared" ref="QPG66" si="5956">QPG60-QPG62</f>
        <v>0</v>
      </c>
      <c r="QPI66" s="960">
        <f t="shared" ref="QPI66" si="5957">QPI60-QPI62</f>
        <v>0</v>
      </c>
      <c r="QPK66" s="960">
        <f t="shared" ref="QPK66" si="5958">QPK60-QPK62</f>
        <v>0</v>
      </c>
      <c r="QPM66" s="960">
        <f t="shared" ref="QPM66" si="5959">QPM60-QPM62</f>
        <v>0</v>
      </c>
      <c r="QPO66" s="960">
        <f t="shared" ref="QPO66" si="5960">QPO60-QPO62</f>
        <v>0</v>
      </c>
      <c r="QPQ66" s="960">
        <f t="shared" ref="QPQ66" si="5961">QPQ60-QPQ62</f>
        <v>0</v>
      </c>
      <c r="QPS66" s="960">
        <f t="shared" ref="QPS66" si="5962">QPS60-QPS62</f>
        <v>0</v>
      </c>
      <c r="QPU66" s="960">
        <f t="shared" ref="QPU66" si="5963">QPU60-QPU62</f>
        <v>0</v>
      </c>
      <c r="QPW66" s="960">
        <f t="shared" ref="QPW66" si="5964">QPW60-QPW62</f>
        <v>0</v>
      </c>
      <c r="QPY66" s="960">
        <f t="shared" ref="QPY66" si="5965">QPY60-QPY62</f>
        <v>0</v>
      </c>
      <c r="QQA66" s="960">
        <f t="shared" ref="QQA66" si="5966">QQA60-QQA62</f>
        <v>0</v>
      </c>
      <c r="QQC66" s="960">
        <f t="shared" ref="QQC66" si="5967">QQC60-QQC62</f>
        <v>0</v>
      </c>
      <c r="QQE66" s="960">
        <f t="shared" ref="QQE66" si="5968">QQE60-QQE62</f>
        <v>0</v>
      </c>
      <c r="QQG66" s="960">
        <f t="shared" ref="QQG66" si="5969">QQG60-QQG62</f>
        <v>0</v>
      </c>
      <c r="QQI66" s="960">
        <f t="shared" ref="QQI66" si="5970">QQI60-QQI62</f>
        <v>0</v>
      </c>
      <c r="QQK66" s="960">
        <f t="shared" ref="QQK66" si="5971">QQK60-QQK62</f>
        <v>0</v>
      </c>
      <c r="QQM66" s="960">
        <f t="shared" ref="QQM66" si="5972">QQM60-QQM62</f>
        <v>0</v>
      </c>
      <c r="QQO66" s="960">
        <f t="shared" ref="QQO66" si="5973">QQO60-QQO62</f>
        <v>0</v>
      </c>
      <c r="QQQ66" s="960">
        <f t="shared" ref="QQQ66" si="5974">QQQ60-QQQ62</f>
        <v>0</v>
      </c>
      <c r="QQS66" s="960">
        <f t="shared" ref="QQS66" si="5975">QQS60-QQS62</f>
        <v>0</v>
      </c>
      <c r="QQU66" s="960">
        <f t="shared" ref="QQU66" si="5976">QQU60-QQU62</f>
        <v>0</v>
      </c>
      <c r="QQW66" s="960">
        <f t="shared" ref="QQW66" si="5977">QQW60-QQW62</f>
        <v>0</v>
      </c>
      <c r="QQY66" s="960">
        <f t="shared" ref="QQY66" si="5978">QQY60-QQY62</f>
        <v>0</v>
      </c>
      <c r="QRA66" s="960">
        <f t="shared" ref="QRA66" si="5979">QRA60-QRA62</f>
        <v>0</v>
      </c>
      <c r="QRC66" s="960">
        <f t="shared" ref="QRC66" si="5980">QRC60-QRC62</f>
        <v>0</v>
      </c>
      <c r="QRE66" s="960">
        <f t="shared" ref="QRE66" si="5981">QRE60-QRE62</f>
        <v>0</v>
      </c>
      <c r="QRG66" s="960">
        <f t="shared" ref="QRG66" si="5982">QRG60-QRG62</f>
        <v>0</v>
      </c>
      <c r="QRI66" s="960">
        <f t="shared" ref="QRI66" si="5983">QRI60-QRI62</f>
        <v>0</v>
      </c>
      <c r="QRK66" s="960">
        <f t="shared" ref="QRK66" si="5984">QRK60-QRK62</f>
        <v>0</v>
      </c>
      <c r="QRM66" s="960">
        <f t="shared" ref="QRM66" si="5985">QRM60-QRM62</f>
        <v>0</v>
      </c>
      <c r="QRO66" s="960">
        <f t="shared" ref="QRO66" si="5986">QRO60-QRO62</f>
        <v>0</v>
      </c>
      <c r="QRQ66" s="960">
        <f t="shared" ref="QRQ66" si="5987">QRQ60-QRQ62</f>
        <v>0</v>
      </c>
      <c r="QRS66" s="960">
        <f t="shared" ref="QRS66" si="5988">QRS60-QRS62</f>
        <v>0</v>
      </c>
      <c r="QRU66" s="960">
        <f t="shared" ref="QRU66" si="5989">QRU60-QRU62</f>
        <v>0</v>
      </c>
      <c r="QRW66" s="960">
        <f t="shared" ref="QRW66" si="5990">QRW60-QRW62</f>
        <v>0</v>
      </c>
      <c r="QRY66" s="960">
        <f t="shared" ref="QRY66" si="5991">QRY60-QRY62</f>
        <v>0</v>
      </c>
      <c r="QSA66" s="960">
        <f t="shared" ref="QSA66" si="5992">QSA60-QSA62</f>
        <v>0</v>
      </c>
      <c r="QSC66" s="960">
        <f t="shared" ref="QSC66" si="5993">QSC60-QSC62</f>
        <v>0</v>
      </c>
      <c r="QSE66" s="960">
        <f t="shared" ref="QSE66" si="5994">QSE60-QSE62</f>
        <v>0</v>
      </c>
      <c r="QSG66" s="960">
        <f t="shared" ref="QSG66" si="5995">QSG60-QSG62</f>
        <v>0</v>
      </c>
      <c r="QSI66" s="960">
        <f t="shared" ref="QSI66" si="5996">QSI60-QSI62</f>
        <v>0</v>
      </c>
      <c r="QSK66" s="960">
        <f t="shared" ref="QSK66" si="5997">QSK60-QSK62</f>
        <v>0</v>
      </c>
      <c r="QSM66" s="960">
        <f t="shared" ref="QSM66" si="5998">QSM60-QSM62</f>
        <v>0</v>
      </c>
      <c r="QSO66" s="960">
        <f t="shared" ref="QSO66" si="5999">QSO60-QSO62</f>
        <v>0</v>
      </c>
      <c r="QSQ66" s="960">
        <f t="shared" ref="QSQ66" si="6000">QSQ60-QSQ62</f>
        <v>0</v>
      </c>
      <c r="QSS66" s="960">
        <f t="shared" ref="QSS66" si="6001">QSS60-QSS62</f>
        <v>0</v>
      </c>
      <c r="QSU66" s="960">
        <f t="shared" ref="QSU66" si="6002">QSU60-QSU62</f>
        <v>0</v>
      </c>
      <c r="QSW66" s="960">
        <f t="shared" ref="QSW66" si="6003">QSW60-QSW62</f>
        <v>0</v>
      </c>
      <c r="QSY66" s="960">
        <f t="shared" ref="QSY66" si="6004">QSY60-QSY62</f>
        <v>0</v>
      </c>
      <c r="QTA66" s="960">
        <f t="shared" ref="QTA66" si="6005">QTA60-QTA62</f>
        <v>0</v>
      </c>
      <c r="QTC66" s="960">
        <f t="shared" ref="QTC66" si="6006">QTC60-QTC62</f>
        <v>0</v>
      </c>
      <c r="QTE66" s="960">
        <f t="shared" ref="QTE66" si="6007">QTE60-QTE62</f>
        <v>0</v>
      </c>
      <c r="QTG66" s="960">
        <f t="shared" ref="QTG66" si="6008">QTG60-QTG62</f>
        <v>0</v>
      </c>
      <c r="QTI66" s="960">
        <f t="shared" ref="QTI66" si="6009">QTI60-QTI62</f>
        <v>0</v>
      </c>
      <c r="QTK66" s="960">
        <f t="shared" ref="QTK66" si="6010">QTK60-QTK62</f>
        <v>0</v>
      </c>
      <c r="QTM66" s="960">
        <f t="shared" ref="QTM66" si="6011">QTM60-QTM62</f>
        <v>0</v>
      </c>
      <c r="QTO66" s="960">
        <f t="shared" ref="QTO66" si="6012">QTO60-QTO62</f>
        <v>0</v>
      </c>
      <c r="QTQ66" s="960">
        <f t="shared" ref="QTQ66" si="6013">QTQ60-QTQ62</f>
        <v>0</v>
      </c>
      <c r="QTS66" s="960">
        <f t="shared" ref="QTS66" si="6014">QTS60-QTS62</f>
        <v>0</v>
      </c>
      <c r="QTU66" s="960">
        <f t="shared" ref="QTU66" si="6015">QTU60-QTU62</f>
        <v>0</v>
      </c>
      <c r="QTW66" s="960">
        <f t="shared" ref="QTW66" si="6016">QTW60-QTW62</f>
        <v>0</v>
      </c>
      <c r="QTY66" s="960">
        <f t="shared" ref="QTY66" si="6017">QTY60-QTY62</f>
        <v>0</v>
      </c>
      <c r="QUA66" s="960">
        <f t="shared" ref="QUA66" si="6018">QUA60-QUA62</f>
        <v>0</v>
      </c>
      <c r="QUC66" s="960">
        <f t="shared" ref="QUC66" si="6019">QUC60-QUC62</f>
        <v>0</v>
      </c>
      <c r="QUE66" s="960">
        <f t="shared" ref="QUE66" si="6020">QUE60-QUE62</f>
        <v>0</v>
      </c>
      <c r="QUG66" s="960">
        <f t="shared" ref="QUG66" si="6021">QUG60-QUG62</f>
        <v>0</v>
      </c>
      <c r="QUI66" s="960">
        <f t="shared" ref="QUI66" si="6022">QUI60-QUI62</f>
        <v>0</v>
      </c>
      <c r="QUK66" s="960">
        <f t="shared" ref="QUK66" si="6023">QUK60-QUK62</f>
        <v>0</v>
      </c>
      <c r="QUM66" s="960">
        <f t="shared" ref="QUM66" si="6024">QUM60-QUM62</f>
        <v>0</v>
      </c>
      <c r="QUO66" s="960">
        <f t="shared" ref="QUO66" si="6025">QUO60-QUO62</f>
        <v>0</v>
      </c>
      <c r="QUQ66" s="960">
        <f t="shared" ref="QUQ66" si="6026">QUQ60-QUQ62</f>
        <v>0</v>
      </c>
      <c r="QUS66" s="960">
        <f t="shared" ref="QUS66" si="6027">QUS60-QUS62</f>
        <v>0</v>
      </c>
      <c r="QUU66" s="960">
        <f t="shared" ref="QUU66" si="6028">QUU60-QUU62</f>
        <v>0</v>
      </c>
      <c r="QUW66" s="960">
        <f t="shared" ref="QUW66" si="6029">QUW60-QUW62</f>
        <v>0</v>
      </c>
      <c r="QUY66" s="960">
        <f t="shared" ref="QUY66" si="6030">QUY60-QUY62</f>
        <v>0</v>
      </c>
      <c r="QVA66" s="960">
        <f t="shared" ref="QVA66" si="6031">QVA60-QVA62</f>
        <v>0</v>
      </c>
      <c r="QVC66" s="960">
        <f t="shared" ref="QVC66" si="6032">QVC60-QVC62</f>
        <v>0</v>
      </c>
      <c r="QVE66" s="960">
        <f t="shared" ref="QVE66" si="6033">QVE60-QVE62</f>
        <v>0</v>
      </c>
      <c r="QVG66" s="960">
        <f t="shared" ref="QVG66" si="6034">QVG60-QVG62</f>
        <v>0</v>
      </c>
      <c r="QVI66" s="960">
        <f t="shared" ref="QVI66" si="6035">QVI60-QVI62</f>
        <v>0</v>
      </c>
      <c r="QVK66" s="960">
        <f t="shared" ref="QVK66" si="6036">QVK60-QVK62</f>
        <v>0</v>
      </c>
      <c r="QVM66" s="960">
        <f t="shared" ref="QVM66" si="6037">QVM60-QVM62</f>
        <v>0</v>
      </c>
      <c r="QVO66" s="960">
        <f t="shared" ref="QVO66" si="6038">QVO60-QVO62</f>
        <v>0</v>
      </c>
      <c r="QVQ66" s="960">
        <f t="shared" ref="QVQ66" si="6039">QVQ60-QVQ62</f>
        <v>0</v>
      </c>
      <c r="QVS66" s="960">
        <f t="shared" ref="QVS66" si="6040">QVS60-QVS62</f>
        <v>0</v>
      </c>
      <c r="QVU66" s="960">
        <f t="shared" ref="QVU66" si="6041">QVU60-QVU62</f>
        <v>0</v>
      </c>
      <c r="QVW66" s="960">
        <f t="shared" ref="QVW66" si="6042">QVW60-QVW62</f>
        <v>0</v>
      </c>
      <c r="QVY66" s="960">
        <f t="shared" ref="QVY66" si="6043">QVY60-QVY62</f>
        <v>0</v>
      </c>
      <c r="QWA66" s="960">
        <f t="shared" ref="QWA66" si="6044">QWA60-QWA62</f>
        <v>0</v>
      </c>
      <c r="QWC66" s="960">
        <f t="shared" ref="QWC66" si="6045">QWC60-QWC62</f>
        <v>0</v>
      </c>
      <c r="QWE66" s="960">
        <f t="shared" ref="QWE66" si="6046">QWE60-QWE62</f>
        <v>0</v>
      </c>
      <c r="QWG66" s="960">
        <f t="shared" ref="QWG66" si="6047">QWG60-QWG62</f>
        <v>0</v>
      </c>
      <c r="QWI66" s="960">
        <f t="shared" ref="QWI66" si="6048">QWI60-QWI62</f>
        <v>0</v>
      </c>
      <c r="QWK66" s="960">
        <f t="shared" ref="QWK66" si="6049">QWK60-QWK62</f>
        <v>0</v>
      </c>
      <c r="QWM66" s="960">
        <f t="shared" ref="QWM66" si="6050">QWM60-QWM62</f>
        <v>0</v>
      </c>
      <c r="QWO66" s="960">
        <f t="shared" ref="QWO66" si="6051">QWO60-QWO62</f>
        <v>0</v>
      </c>
      <c r="QWQ66" s="960">
        <f t="shared" ref="QWQ66" si="6052">QWQ60-QWQ62</f>
        <v>0</v>
      </c>
      <c r="QWS66" s="960">
        <f t="shared" ref="QWS66" si="6053">QWS60-QWS62</f>
        <v>0</v>
      </c>
      <c r="QWU66" s="960">
        <f t="shared" ref="QWU66" si="6054">QWU60-QWU62</f>
        <v>0</v>
      </c>
      <c r="QWW66" s="960">
        <f t="shared" ref="QWW66" si="6055">QWW60-QWW62</f>
        <v>0</v>
      </c>
      <c r="QWY66" s="960">
        <f t="shared" ref="QWY66" si="6056">QWY60-QWY62</f>
        <v>0</v>
      </c>
      <c r="QXA66" s="960">
        <f t="shared" ref="QXA66" si="6057">QXA60-QXA62</f>
        <v>0</v>
      </c>
      <c r="QXC66" s="960">
        <f t="shared" ref="QXC66" si="6058">QXC60-QXC62</f>
        <v>0</v>
      </c>
      <c r="QXE66" s="960">
        <f t="shared" ref="QXE66" si="6059">QXE60-QXE62</f>
        <v>0</v>
      </c>
      <c r="QXG66" s="960">
        <f t="shared" ref="QXG66" si="6060">QXG60-QXG62</f>
        <v>0</v>
      </c>
      <c r="QXI66" s="960">
        <f t="shared" ref="QXI66" si="6061">QXI60-QXI62</f>
        <v>0</v>
      </c>
      <c r="QXK66" s="960">
        <f t="shared" ref="QXK66" si="6062">QXK60-QXK62</f>
        <v>0</v>
      </c>
      <c r="QXM66" s="960">
        <f t="shared" ref="QXM66" si="6063">QXM60-QXM62</f>
        <v>0</v>
      </c>
      <c r="QXO66" s="960">
        <f t="shared" ref="QXO66" si="6064">QXO60-QXO62</f>
        <v>0</v>
      </c>
      <c r="QXQ66" s="960">
        <f t="shared" ref="QXQ66" si="6065">QXQ60-QXQ62</f>
        <v>0</v>
      </c>
      <c r="QXS66" s="960">
        <f t="shared" ref="QXS66" si="6066">QXS60-QXS62</f>
        <v>0</v>
      </c>
      <c r="QXU66" s="960">
        <f t="shared" ref="QXU66" si="6067">QXU60-QXU62</f>
        <v>0</v>
      </c>
      <c r="QXW66" s="960">
        <f t="shared" ref="QXW66" si="6068">QXW60-QXW62</f>
        <v>0</v>
      </c>
      <c r="QXY66" s="960">
        <f t="shared" ref="QXY66" si="6069">QXY60-QXY62</f>
        <v>0</v>
      </c>
      <c r="QYA66" s="960">
        <f t="shared" ref="QYA66" si="6070">QYA60-QYA62</f>
        <v>0</v>
      </c>
      <c r="QYC66" s="960">
        <f t="shared" ref="QYC66" si="6071">QYC60-QYC62</f>
        <v>0</v>
      </c>
      <c r="QYE66" s="960">
        <f t="shared" ref="QYE66" si="6072">QYE60-QYE62</f>
        <v>0</v>
      </c>
      <c r="QYG66" s="960">
        <f t="shared" ref="QYG66" si="6073">QYG60-QYG62</f>
        <v>0</v>
      </c>
      <c r="QYI66" s="960">
        <f t="shared" ref="QYI66" si="6074">QYI60-QYI62</f>
        <v>0</v>
      </c>
      <c r="QYK66" s="960">
        <f t="shared" ref="QYK66" si="6075">QYK60-QYK62</f>
        <v>0</v>
      </c>
      <c r="QYM66" s="960">
        <f t="shared" ref="QYM66" si="6076">QYM60-QYM62</f>
        <v>0</v>
      </c>
      <c r="QYO66" s="960">
        <f t="shared" ref="QYO66" si="6077">QYO60-QYO62</f>
        <v>0</v>
      </c>
      <c r="QYQ66" s="960">
        <f t="shared" ref="QYQ66" si="6078">QYQ60-QYQ62</f>
        <v>0</v>
      </c>
      <c r="QYS66" s="960">
        <f t="shared" ref="QYS66" si="6079">QYS60-QYS62</f>
        <v>0</v>
      </c>
      <c r="QYU66" s="960">
        <f t="shared" ref="QYU66" si="6080">QYU60-QYU62</f>
        <v>0</v>
      </c>
      <c r="QYW66" s="960">
        <f t="shared" ref="QYW66" si="6081">QYW60-QYW62</f>
        <v>0</v>
      </c>
      <c r="QYY66" s="960">
        <f t="shared" ref="QYY66" si="6082">QYY60-QYY62</f>
        <v>0</v>
      </c>
      <c r="QZA66" s="960">
        <f t="shared" ref="QZA66" si="6083">QZA60-QZA62</f>
        <v>0</v>
      </c>
      <c r="QZC66" s="960">
        <f t="shared" ref="QZC66" si="6084">QZC60-QZC62</f>
        <v>0</v>
      </c>
      <c r="QZE66" s="960">
        <f t="shared" ref="QZE66" si="6085">QZE60-QZE62</f>
        <v>0</v>
      </c>
      <c r="QZG66" s="960">
        <f t="shared" ref="QZG66" si="6086">QZG60-QZG62</f>
        <v>0</v>
      </c>
      <c r="QZI66" s="960">
        <f t="shared" ref="QZI66" si="6087">QZI60-QZI62</f>
        <v>0</v>
      </c>
      <c r="QZK66" s="960">
        <f t="shared" ref="QZK66" si="6088">QZK60-QZK62</f>
        <v>0</v>
      </c>
      <c r="QZM66" s="960">
        <f t="shared" ref="QZM66" si="6089">QZM60-QZM62</f>
        <v>0</v>
      </c>
      <c r="QZO66" s="960">
        <f t="shared" ref="QZO66" si="6090">QZO60-QZO62</f>
        <v>0</v>
      </c>
      <c r="QZQ66" s="960">
        <f t="shared" ref="QZQ66" si="6091">QZQ60-QZQ62</f>
        <v>0</v>
      </c>
      <c r="QZS66" s="960">
        <f t="shared" ref="QZS66" si="6092">QZS60-QZS62</f>
        <v>0</v>
      </c>
      <c r="QZU66" s="960">
        <f t="shared" ref="QZU66" si="6093">QZU60-QZU62</f>
        <v>0</v>
      </c>
      <c r="QZW66" s="960">
        <f t="shared" ref="QZW66" si="6094">QZW60-QZW62</f>
        <v>0</v>
      </c>
      <c r="QZY66" s="960">
        <f t="shared" ref="QZY66" si="6095">QZY60-QZY62</f>
        <v>0</v>
      </c>
      <c r="RAA66" s="960">
        <f t="shared" ref="RAA66" si="6096">RAA60-RAA62</f>
        <v>0</v>
      </c>
      <c r="RAC66" s="960">
        <f t="shared" ref="RAC66" si="6097">RAC60-RAC62</f>
        <v>0</v>
      </c>
      <c r="RAE66" s="960">
        <f t="shared" ref="RAE66" si="6098">RAE60-RAE62</f>
        <v>0</v>
      </c>
      <c r="RAG66" s="960">
        <f t="shared" ref="RAG66" si="6099">RAG60-RAG62</f>
        <v>0</v>
      </c>
      <c r="RAI66" s="960">
        <f t="shared" ref="RAI66" si="6100">RAI60-RAI62</f>
        <v>0</v>
      </c>
      <c r="RAK66" s="960">
        <f t="shared" ref="RAK66" si="6101">RAK60-RAK62</f>
        <v>0</v>
      </c>
      <c r="RAM66" s="960">
        <f t="shared" ref="RAM66" si="6102">RAM60-RAM62</f>
        <v>0</v>
      </c>
      <c r="RAO66" s="960">
        <f t="shared" ref="RAO66" si="6103">RAO60-RAO62</f>
        <v>0</v>
      </c>
      <c r="RAQ66" s="960">
        <f t="shared" ref="RAQ66" si="6104">RAQ60-RAQ62</f>
        <v>0</v>
      </c>
      <c r="RAS66" s="960">
        <f t="shared" ref="RAS66" si="6105">RAS60-RAS62</f>
        <v>0</v>
      </c>
      <c r="RAU66" s="960">
        <f t="shared" ref="RAU66" si="6106">RAU60-RAU62</f>
        <v>0</v>
      </c>
      <c r="RAW66" s="960">
        <f t="shared" ref="RAW66" si="6107">RAW60-RAW62</f>
        <v>0</v>
      </c>
      <c r="RAY66" s="960">
        <f t="shared" ref="RAY66" si="6108">RAY60-RAY62</f>
        <v>0</v>
      </c>
      <c r="RBA66" s="960">
        <f t="shared" ref="RBA66" si="6109">RBA60-RBA62</f>
        <v>0</v>
      </c>
      <c r="RBC66" s="960">
        <f t="shared" ref="RBC66" si="6110">RBC60-RBC62</f>
        <v>0</v>
      </c>
      <c r="RBE66" s="960">
        <f t="shared" ref="RBE66" si="6111">RBE60-RBE62</f>
        <v>0</v>
      </c>
      <c r="RBG66" s="960">
        <f t="shared" ref="RBG66" si="6112">RBG60-RBG62</f>
        <v>0</v>
      </c>
      <c r="RBI66" s="960">
        <f t="shared" ref="RBI66" si="6113">RBI60-RBI62</f>
        <v>0</v>
      </c>
      <c r="RBK66" s="960">
        <f t="shared" ref="RBK66" si="6114">RBK60-RBK62</f>
        <v>0</v>
      </c>
      <c r="RBM66" s="960">
        <f t="shared" ref="RBM66" si="6115">RBM60-RBM62</f>
        <v>0</v>
      </c>
      <c r="RBO66" s="960">
        <f t="shared" ref="RBO66" si="6116">RBO60-RBO62</f>
        <v>0</v>
      </c>
      <c r="RBQ66" s="960">
        <f t="shared" ref="RBQ66" si="6117">RBQ60-RBQ62</f>
        <v>0</v>
      </c>
      <c r="RBS66" s="960">
        <f t="shared" ref="RBS66" si="6118">RBS60-RBS62</f>
        <v>0</v>
      </c>
      <c r="RBU66" s="960">
        <f t="shared" ref="RBU66" si="6119">RBU60-RBU62</f>
        <v>0</v>
      </c>
      <c r="RBW66" s="960">
        <f t="shared" ref="RBW66" si="6120">RBW60-RBW62</f>
        <v>0</v>
      </c>
      <c r="RBY66" s="960">
        <f t="shared" ref="RBY66" si="6121">RBY60-RBY62</f>
        <v>0</v>
      </c>
      <c r="RCA66" s="960">
        <f t="shared" ref="RCA66" si="6122">RCA60-RCA62</f>
        <v>0</v>
      </c>
      <c r="RCC66" s="960">
        <f t="shared" ref="RCC66" si="6123">RCC60-RCC62</f>
        <v>0</v>
      </c>
      <c r="RCE66" s="960">
        <f t="shared" ref="RCE66" si="6124">RCE60-RCE62</f>
        <v>0</v>
      </c>
      <c r="RCG66" s="960">
        <f t="shared" ref="RCG66" si="6125">RCG60-RCG62</f>
        <v>0</v>
      </c>
      <c r="RCI66" s="960">
        <f t="shared" ref="RCI66" si="6126">RCI60-RCI62</f>
        <v>0</v>
      </c>
      <c r="RCK66" s="960">
        <f t="shared" ref="RCK66" si="6127">RCK60-RCK62</f>
        <v>0</v>
      </c>
      <c r="RCM66" s="960">
        <f t="shared" ref="RCM66" si="6128">RCM60-RCM62</f>
        <v>0</v>
      </c>
      <c r="RCO66" s="960">
        <f t="shared" ref="RCO66" si="6129">RCO60-RCO62</f>
        <v>0</v>
      </c>
      <c r="RCQ66" s="960">
        <f t="shared" ref="RCQ66" si="6130">RCQ60-RCQ62</f>
        <v>0</v>
      </c>
      <c r="RCS66" s="960">
        <f t="shared" ref="RCS66" si="6131">RCS60-RCS62</f>
        <v>0</v>
      </c>
      <c r="RCU66" s="960">
        <f t="shared" ref="RCU66" si="6132">RCU60-RCU62</f>
        <v>0</v>
      </c>
      <c r="RCW66" s="960">
        <f t="shared" ref="RCW66" si="6133">RCW60-RCW62</f>
        <v>0</v>
      </c>
      <c r="RCY66" s="960">
        <f t="shared" ref="RCY66" si="6134">RCY60-RCY62</f>
        <v>0</v>
      </c>
      <c r="RDA66" s="960">
        <f t="shared" ref="RDA66" si="6135">RDA60-RDA62</f>
        <v>0</v>
      </c>
      <c r="RDC66" s="960">
        <f t="shared" ref="RDC66" si="6136">RDC60-RDC62</f>
        <v>0</v>
      </c>
      <c r="RDE66" s="960">
        <f t="shared" ref="RDE66" si="6137">RDE60-RDE62</f>
        <v>0</v>
      </c>
      <c r="RDG66" s="960">
        <f t="shared" ref="RDG66" si="6138">RDG60-RDG62</f>
        <v>0</v>
      </c>
      <c r="RDI66" s="960">
        <f t="shared" ref="RDI66" si="6139">RDI60-RDI62</f>
        <v>0</v>
      </c>
      <c r="RDK66" s="960">
        <f t="shared" ref="RDK66" si="6140">RDK60-RDK62</f>
        <v>0</v>
      </c>
      <c r="RDM66" s="960">
        <f t="shared" ref="RDM66" si="6141">RDM60-RDM62</f>
        <v>0</v>
      </c>
      <c r="RDO66" s="960">
        <f t="shared" ref="RDO66" si="6142">RDO60-RDO62</f>
        <v>0</v>
      </c>
      <c r="RDQ66" s="960">
        <f t="shared" ref="RDQ66" si="6143">RDQ60-RDQ62</f>
        <v>0</v>
      </c>
      <c r="RDS66" s="960">
        <f t="shared" ref="RDS66" si="6144">RDS60-RDS62</f>
        <v>0</v>
      </c>
      <c r="RDU66" s="960">
        <f t="shared" ref="RDU66" si="6145">RDU60-RDU62</f>
        <v>0</v>
      </c>
      <c r="RDW66" s="960">
        <f t="shared" ref="RDW66" si="6146">RDW60-RDW62</f>
        <v>0</v>
      </c>
      <c r="RDY66" s="960">
        <f t="shared" ref="RDY66" si="6147">RDY60-RDY62</f>
        <v>0</v>
      </c>
      <c r="REA66" s="960">
        <f t="shared" ref="REA66" si="6148">REA60-REA62</f>
        <v>0</v>
      </c>
      <c r="REC66" s="960">
        <f t="shared" ref="REC66" si="6149">REC60-REC62</f>
        <v>0</v>
      </c>
      <c r="REE66" s="960">
        <f t="shared" ref="REE66" si="6150">REE60-REE62</f>
        <v>0</v>
      </c>
      <c r="REG66" s="960">
        <f t="shared" ref="REG66" si="6151">REG60-REG62</f>
        <v>0</v>
      </c>
      <c r="REI66" s="960">
        <f t="shared" ref="REI66" si="6152">REI60-REI62</f>
        <v>0</v>
      </c>
      <c r="REK66" s="960">
        <f t="shared" ref="REK66" si="6153">REK60-REK62</f>
        <v>0</v>
      </c>
      <c r="REM66" s="960">
        <f t="shared" ref="REM66" si="6154">REM60-REM62</f>
        <v>0</v>
      </c>
      <c r="REO66" s="960">
        <f t="shared" ref="REO66" si="6155">REO60-REO62</f>
        <v>0</v>
      </c>
      <c r="REQ66" s="960">
        <f t="shared" ref="REQ66" si="6156">REQ60-REQ62</f>
        <v>0</v>
      </c>
      <c r="RES66" s="960">
        <f t="shared" ref="RES66" si="6157">RES60-RES62</f>
        <v>0</v>
      </c>
      <c r="REU66" s="960">
        <f t="shared" ref="REU66" si="6158">REU60-REU62</f>
        <v>0</v>
      </c>
      <c r="REW66" s="960">
        <f t="shared" ref="REW66" si="6159">REW60-REW62</f>
        <v>0</v>
      </c>
      <c r="REY66" s="960">
        <f t="shared" ref="REY66" si="6160">REY60-REY62</f>
        <v>0</v>
      </c>
      <c r="RFA66" s="960">
        <f t="shared" ref="RFA66" si="6161">RFA60-RFA62</f>
        <v>0</v>
      </c>
      <c r="RFC66" s="960">
        <f t="shared" ref="RFC66" si="6162">RFC60-RFC62</f>
        <v>0</v>
      </c>
      <c r="RFE66" s="960">
        <f t="shared" ref="RFE66" si="6163">RFE60-RFE62</f>
        <v>0</v>
      </c>
      <c r="RFG66" s="960">
        <f t="shared" ref="RFG66" si="6164">RFG60-RFG62</f>
        <v>0</v>
      </c>
      <c r="RFI66" s="960">
        <f t="shared" ref="RFI66" si="6165">RFI60-RFI62</f>
        <v>0</v>
      </c>
      <c r="RFK66" s="960">
        <f t="shared" ref="RFK66" si="6166">RFK60-RFK62</f>
        <v>0</v>
      </c>
      <c r="RFM66" s="960">
        <f t="shared" ref="RFM66" si="6167">RFM60-RFM62</f>
        <v>0</v>
      </c>
      <c r="RFO66" s="960">
        <f t="shared" ref="RFO66" si="6168">RFO60-RFO62</f>
        <v>0</v>
      </c>
      <c r="RFQ66" s="960">
        <f t="shared" ref="RFQ66" si="6169">RFQ60-RFQ62</f>
        <v>0</v>
      </c>
      <c r="RFS66" s="960">
        <f t="shared" ref="RFS66" si="6170">RFS60-RFS62</f>
        <v>0</v>
      </c>
      <c r="RFU66" s="960">
        <f t="shared" ref="RFU66" si="6171">RFU60-RFU62</f>
        <v>0</v>
      </c>
      <c r="RFW66" s="960">
        <f t="shared" ref="RFW66" si="6172">RFW60-RFW62</f>
        <v>0</v>
      </c>
      <c r="RFY66" s="960">
        <f t="shared" ref="RFY66" si="6173">RFY60-RFY62</f>
        <v>0</v>
      </c>
      <c r="RGA66" s="960">
        <f t="shared" ref="RGA66" si="6174">RGA60-RGA62</f>
        <v>0</v>
      </c>
      <c r="RGC66" s="960">
        <f t="shared" ref="RGC66" si="6175">RGC60-RGC62</f>
        <v>0</v>
      </c>
      <c r="RGE66" s="960">
        <f t="shared" ref="RGE66" si="6176">RGE60-RGE62</f>
        <v>0</v>
      </c>
      <c r="RGG66" s="960">
        <f t="shared" ref="RGG66" si="6177">RGG60-RGG62</f>
        <v>0</v>
      </c>
      <c r="RGI66" s="960">
        <f t="shared" ref="RGI66" si="6178">RGI60-RGI62</f>
        <v>0</v>
      </c>
      <c r="RGK66" s="960">
        <f t="shared" ref="RGK66" si="6179">RGK60-RGK62</f>
        <v>0</v>
      </c>
      <c r="RGM66" s="960">
        <f t="shared" ref="RGM66" si="6180">RGM60-RGM62</f>
        <v>0</v>
      </c>
      <c r="RGO66" s="960">
        <f t="shared" ref="RGO66" si="6181">RGO60-RGO62</f>
        <v>0</v>
      </c>
      <c r="RGQ66" s="960">
        <f t="shared" ref="RGQ66" si="6182">RGQ60-RGQ62</f>
        <v>0</v>
      </c>
      <c r="RGS66" s="960">
        <f t="shared" ref="RGS66" si="6183">RGS60-RGS62</f>
        <v>0</v>
      </c>
      <c r="RGU66" s="960">
        <f t="shared" ref="RGU66" si="6184">RGU60-RGU62</f>
        <v>0</v>
      </c>
      <c r="RGW66" s="960">
        <f t="shared" ref="RGW66" si="6185">RGW60-RGW62</f>
        <v>0</v>
      </c>
      <c r="RGY66" s="960">
        <f t="shared" ref="RGY66" si="6186">RGY60-RGY62</f>
        <v>0</v>
      </c>
      <c r="RHA66" s="960">
        <f t="shared" ref="RHA66" si="6187">RHA60-RHA62</f>
        <v>0</v>
      </c>
      <c r="RHC66" s="960">
        <f t="shared" ref="RHC66" si="6188">RHC60-RHC62</f>
        <v>0</v>
      </c>
      <c r="RHE66" s="960">
        <f t="shared" ref="RHE66" si="6189">RHE60-RHE62</f>
        <v>0</v>
      </c>
      <c r="RHG66" s="960">
        <f t="shared" ref="RHG66" si="6190">RHG60-RHG62</f>
        <v>0</v>
      </c>
      <c r="RHI66" s="960">
        <f t="shared" ref="RHI66" si="6191">RHI60-RHI62</f>
        <v>0</v>
      </c>
      <c r="RHK66" s="960">
        <f t="shared" ref="RHK66" si="6192">RHK60-RHK62</f>
        <v>0</v>
      </c>
      <c r="RHM66" s="960">
        <f t="shared" ref="RHM66" si="6193">RHM60-RHM62</f>
        <v>0</v>
      </c>
      <c r="RHO66" s="960">
        <f t="shared" ref="RHO66" si="6194">RHO60-RHO62</f>
        <v>0</v>
      </c>
      <c r="RHQ66" s="960">
        <f t="shared" ref="RHQ66" si="6195">RHQ60-RHQ62</f>
        <v>0</v>
      </c>
      <c r="RHS66" s="960">
        <f t="shared" ref="RHS66" si="6196">RHS60-RHS62</f>
        <v>0</v>
      </c>
      <c r="RHU66" s="960">
        <f t="shared" ref="RHU66" si="6197">RHU60-RHU62</f>
        <v>0</v>
      </c>
      <c r="RHW66" s="960">
        <f t="shared" ref="RHW66" si="6198">RHW60-RHW62</f>
        <v>0</v>
      </c>
      <c r="RHY66" s="960">
        <f t="shared" ref="RHY66" si="6199">RHY60-RHY62</f>
        <v>0</v>
      </c>
      <c r="RIA66" s="960">
        <f t="shared" ref="RIA66" si="6200">RIA60-RIA62</f>
        <v>0</v>
      </c>
      <c r="RIC66" s="960">
        <f t="shared" ref="RIC66" si="6201">RIC60-RIC62</f>
        <v>0</v>
      </c>
      <c r="RIE66" s="960">
        <f t="shared" ref="RIE66" si="6202">RIE60-RIE62</f>
        <v>0</v>
      </c>
      <c r="RIG66" s="960">
        <f t="shared" ref="RIG66" si="6203">RIG60-RIG62</f>
        <v>0</v>
      </c>
      <c r="RII66" s="960">
        <f t="shared" ref="RII66" si="6204">RII60-RII62</f>
        <v>0</v>
      </c>
      <c r="RIK66" s="960">
        <f t="shared" ref="RIK66" si="6205">RIK60-RIK62</f>
        <v>0</v>
      </c>
      <c r="RIM66" s="960">
        <f t="shared" ref="RIM66" si="6206">RIM60-RIM62</f>
        <v>0</v>
      </c>
      <c r="RIO66" s="960">
        <f t="shared" ref="RIO66" si="6207">RIO60-RIO62</f>
        <v>0</v>
      </c>
      <c r="RIQ66" s="960">
        <f t="shared" ref="RIQ66" si="6208">RIQ60-RIQ62</f>
        <v>0</v>
      </c>
      <c r="RIS66" s="960">
        <f t="shared" ref="RIS66" si="6209">RIS60-RIS62</f>
        <v>0</v>
      </c>
      <c r="RIU66" s="960">
        <f t="shared" ref="RIU66" si="6210">RIU60-RIU62</f>
        <v>0</v>
      </c>
      <c r="RIW66" s="960">
        <f t="shared" ref="RIW66" si="6211">RIW60-RIW62</f>
        <v>0</v>
      </c>
      <c r="RIY66" s="960">
        <f t="shared" ref="RIY66" si="6212">RIY60-RIY62</f>
        <v>0</v>
      </c>
      <c r="RJA66" s="960">
        <f t="shared" ref="RJA66" si="6213">RJA60-RJA62</f>
        <v>0</v>
      </c>
      <c r="RJC66" s="960">
        <f t="shared" ref="RJC66" si="6214">RJC60-RJC62</f>
        <v>0</v>
      </c>
      <c r="RJE66" s="960">
        <f t="shared" ref="RJE66" si="6215">RJE60-RJE62</f>
        <v>0</v>
      </c>
      <c r="RJG66" s="960">
        <f t="shared" ref="RJG66" si="6216">RJG60-RJG62</f>
        <v>0</v>
      </c>
      <c r="RJI66" s="960">
        <f t="shared" ref="RJI66" si="6217">RJI60-RJI62</f>
        <v>0</v>
      </c>
      <c r="RJK66" s="960">
        <f t="shared" ref="RJK66" si="6218">RJK60-RJK62</f>
        <v>0</v>
      </c>
      <c r="RJM66" s="960">
        <f t="shared" ref="RJM66" si="6219">RJM60-RJM62</f>
        <v>0</v>
      </c>
      <c r="RJO66" s="960">
        <f t="shared" ref="RJO66" si="6220">RJO60-RJO62</f>
        <v>0</v>
      </c>
      <c r="RJQ66" s="960">
        <f t="shared" ref="RJQ66" si="6221">RJQ60-RJQ62</f>
        <v>0</v>
      </c>
      <c r="RJS66" s="960">
        <f t="shared" ref="RJS66" si="6222">RJS60-RJS62</f>
        <v>0</v>
      </c>
      <c r="RJU66" s="960">
        <f t="shared" ref="RJU66" si="6223">RJU60-RJU62</f>
        <v>0</v>
      </c>
      <c r="RJW66" s="960">
        <f t="shared" ref="RJW66" si="6224">RJW60-RJW62</f>
        <v>0</v>
      </c>
      <c r="RJY66" s="960">
        <f t="shared" ref="RJY66" si="6225">RJY60-RJY62</f>
        <v>0</v>
      </c>
      <c r="RKA66" s="960">
        <f t="shared" ref="RKA66" si="6226">RKA60-RKA62</f>
        <v>0</v>
      </c>
      <c r="RKC66" s="960">
        <f t="shared" ref="RKC66" si="6227">RKC60-RKC62</f>
        <v>0</v>
      </c>
      <c r="RKE66" s="960">
        <f t="shared" ref="RKE66" si="6228">RKE60-RKE62</f>
        <v>0</v>
      </c>
      <c r="RKG66" s="960">
        <f t="shared" ref="RKG66" si="6229">RKG60-RKG62</f>
        <v>0</v>
      </c>
      <c r="RKI66" s="960">
        <f t="shared" ref="RKI66" si="6230">RKI60-RKI62</f>
        <v>0</v>
      </c>
      <c r="RKK66" s="960">
        <f t="shared" ref="RKK66" si="6231">RKK60-RKK62</f>
        <v>0</v>
      </c>
      <c r="RKM66" s="960">
        <f t="shared" ref="RKM66" si="6232">RKM60-RKM62</f>
        <v>0</v>
      </c>
      <c r="RKO66" s="960">
        <f t="shared" ref="RKO66" si="6233">RKO60-RKO62</f>
        <v>0</v>
      </c>
      <c r="RKQ66" s="960">
        <f t="shared" ref="RKQ66" si="6234">RKQ60-RKQ62</f>
        <v>0</v>
      </c>
      <c r="RKS66" s="960">
        <f t="shared" ref="RKS66" si="6235">RKS60-RKS62</f>
        <v>0</v>
      </c>
      <c r="RKU66" s="960">
        <f t="shared" ref="RKU66" si="6236">RKU60-RKU62</f>
        <v>0</v>
      </c>
      <c r="RKW66" s="960">
        <f t="shared" ref="RKW66" si="6237">RKW60-RKW62</f>
        <v>0</v>
      </c>
      <c r="RKY66" s="960">
        <f t="shared" ref="RKY66" si="6238">RKY60-RKY62</f>
        <v>0</v>
      </c>
      <c r="RLA66" s="960">
        <f t="shared" ref="RLA66" si="6239">RLA60-RLA62</f>
        <v>0</v>
      </c>
      <c r="RLC66" s="960">
        <f t="shared" ref="RLC66" si="6240">RLC60-RLC62</f>
        <v>0</v>
      </c>
      <c r="RLE66" s="960">
        <f t="shared" ref="RLE66" si="6241">RLE60-RLE62</f>
        <v>0</v>
      </c>
      <c r="RLG66" s="960">
        <f t="shared" ref="RLG66" si="6242">RLG60-RLG62</f>
        <v>0</v>
      </c>
      <c r="RLI66" s="960">
        <f t="shared" ref="RLI66" si="6243">RLI60-RLI62</f>
        <v>0</v>
      </c>
      <c r="RLK66" s="960">
        <f t="shared" ref="RLK66" si="6244">RLK60-RLK62</f>
        <v>0</v>
      </c>
      <c r="RLM66" s="960">
        <f t="shared" ref="RLM66" si="6245">RLM60-RLM62</f>
        <v>0</v>
      </c>
      <c r="RLO66" s="960">
        <f t="shared" ref="RLO66" si="6246">RLO60-RLO62</f>
        <v>0</v>
      </c>
      <c r="RLQ66" s="960">
        <f t="shared" ref="RLQ66" si="6247">RLQ60-RLQ62</f>
        <v>0</v>
      </c>
      <c r="RLS66" s="960">
        <f t="shared" ref="RLS66" si="6248">RLS60-RLS62</f>
        <v>0</v>
      </c>
      <c r="RLU66" s="960">
        <f t="shared" ref="RLU66" si="6249">RLU60-RLU62</f>
        <v>0</v>
      </c>
      <c r="RLW66" s="960">
        <f t="shared" ref="RLW66" si="6250">RLW60-RLW62</f>
        <v>0</v>
      </c>
      <c r="RLY66" s="960">
        <f t="shared" ref="RLY66" si="6251">RLY60-RLY62</f>
        <v>0</v>
      </c>
      <c r="RMA66" s="960">
        <f t="shared" ref="RMA66" si="6252">RMA60-RMA62</f>
        <v>0</v>
      </c>
      <c r="RMC66" s="960">
        <f t="shared" ref="RMC66" si="6253">RMC60-RMC62</f>
        <v>0</v>
      </c>
      <c r="RME66" s="960">
        <f t="shared" ref="RME66" si="6254">RME60-RME62</f>
        <v>0</v>
      </c>
      <c r="RMG66" s="960">
        <f t="shared" ref="RMG66" si="6255">RMG60-RMG62</f>
        <v>0</v>
      </c>
      <c r="RMI66" s="960">
        <f t="shared" ref="RMI66" si="6256">RMI60-RMI62</f>
        <v>0</v>
      </c>
      <c r="RMK66" s="960">
        <f t="shared" ref="RMK66" si="6257">RMK60-RMK62</f>
        <v>0</v>
      </c>
      <c r="RMM66" s="960">
        <f t="shared" ref="RMM66" si="6258">RMM60-RMM62</f>
        <v>0</v>
      </c>
      <c r="RMO66" s="960">
        <f t="shared" ref="RMO66" si="6259">RMO60-RMO62</f>
        <v>0</v>
      </c>
      <c r="RMQ66" s="960">
        <f t="shared" ref="RMQ66" si="6260">RMQ60-RMQ62</f>
        <v>0</v>
      </c>
      <c r="RMS66" s="960">
        <f t="shared" ref="RMS66" si="6261">RMS60-RMS62</f>
        <v>0</v>
      </c>
      <c r="RMU66" s="960">
        <f t="shared" ref="RMU66" si="6262">RMU60-RMU62</f>
        <v>0</v>
      </c>
      <c r="RMW66" s="960">
        <f t="shared" ref="RMW66" si="6263">RMW60-RMW62</f>
        <v>0</v>
      </c>
      <c r="RMY66" s="960">
        <f t="shared" ref="RMY66" si="6264">RMY60-RMY62</f>
        <v>0</v>
      </c>
      <c r="RNA66" s="960">
        <f t="shared" ref="RNA66" si="6265">RNA60-RNA62</f>
        <v>0</v>
      </c>
      <c r="RNC66" s="960">
        <f t="shared" ref="RNC66" si="6266">RNC60-RNC62</f>
        <v>0</v>
      </c>
      <c r="RNE66" s="960">
        <f t="shared" ref="RNE66" si="6267">RNE60-RNE62</f>
        <v>0</v>
      </c>
      <c r="RNG66" s="960">
        <f t="shared" ref="RNG66" si="6268">RNG60-RNG62</f>
        <v>0</v>
      </c>
      <c r="RNI66" s="960">
        <f t="shared" ref="RNI66" si="6269">RNI60-RNI62</f>
        <v>0</v>
      </c>
      <c r="RNK66" s="960">
        <f t="shared" ref="RNK66" si="6270">RNK60-RNK62</f>
        <v>0</v>
      </c>
      <c r="RNM66" s="960">
        <f t="shared" ref="RNM66" si="6271">RNM60-RNM62</f>
        <v>0</v>
      </c>
      <c r="RNO66" s="960">
        <f t="shared" ref="RNO66" si="6272">RNO60-RNO62</f>
        <v>0</v>
      </c>
      <c r="RNQ66" s="960">
        <f t="shared" ref="RNQ66" si="6273">RNQ60-RNQ62</f>
        <v>0</v>
      </c>
      <c r="RNS66" s="960">
        <f t="shared" ref="RNS66" si="6274">RNS60-RNS62</f>
        <v>0</v>
      </c>
      <c r="RNU66" s="960">
        <f t="shared" ref="RNU66" si="6275">RNU60-RNU62</f>
        <v>0</v>
      </c>
      <c r="RNW66" s="960">
        <f t="shared" ref="RNW66" si="6276">RNW60-RNW62</f>
        <v>0</v>
      </c>
      <c r="RNY66" s="960">
        <f t="shared" ref="RNY66" si="6277">RNY60-RNY62</f>
        <v>0</v>
      </c>
      <c r="ROA66" s="960">
        <f t="shared" ref="ROA66" si="6278">ROA60-ROA62</f>
        <v>0</v>
      </c>
      <c r="ROC66" s="960">
        <f t="shared" ref="ROC66" si="6279">ROC60-ROC62</f>
        <v>0</v>
      </c>
      <c r="ROE66" s="960">
        <f t="shared" ref="ROE66" si="6280">ROE60-ROE62</f>
        <v>0</v>
      </c>
      <c r="ROG66" s="960">
        <f t="shared" ref="ROG66" si="6281">ROG60-ROG62</f>
        <v>0</v>
      </c>
      <c r="ROI66" s="960">
        <f t="shared" ref="ROI66" si="6282">ROI60-ROI62</f>
        <v>0</v>
      </c>
      <c r="ROK66" s="960">
        <f t="shared" ref="ROK66" si="6283">ROK60-ROK62</f>
        <v>0</v>
      </c>
      <c r="ROM66" s="960">
        <f t="shared" ref="ROM66" si="6284">ROM60-ROM62</f>
        <v>0</v>
      </c>
      <c r="ROO66" s="960">
        <f t="shared" ref="ROO66" si="6285">ROO60-ROO62</f>
        <v>0</v>
      </c>
      <c r="ROQ66" s="960">
        <f t="shared" ref="ROQ66" si="6286">ROQ60-ROQ62</f>
        <v>0</v>
      </c>
      <c r="ROS66" s="960">
        <f t="shared" ref="ROS66" si="6287">ROS60-ROS62</f>
        <v>0</v>
      </c>
      <c r="ROU66" s="960">
        <f t="shared" ref="ROU66" si="6288">ROU60-ROU62</f>
        <v>0</v>
      </c>
      <c r="ROW66" s="960">
        <f t="shared" ref="ROW66" si="6289">ROW60-ROW62</f>
        <v>0</v>
      </c>
      <c r="ROY66" s="960">
        <f t="shared" ref="ROY66" si="6290">ROY60-ROY62</f>
        <v>0</v>
      </c>
      <c r="RPA66" s="960">
        <f t="shared" ref="RPA66" si="6291">RPA60-RPA62</f>
        <v>0</v>
      </c>
      <c r="RPC66" s="960">
        <f t="shared" ref="RPC66" si="6292">RPC60-RPC62</f>
        <v>0</v>
      </c>
      <c r="RPE66" s="960">
        <f t="shared" ref="RPE66" si="6293">RPE60-RPE62</f>
        <v>0</v>
      </c>
      <c r="RPG66" s="960">
        <f t="shared" ref="RPG66" si="6294">RPG60-RPG62</f>
        <v>0</v>
      </c>
      <c r="RPI66" s="960">
        <f t="shared" ref="RPI66" si="6295">RPI60-RPI62</f>
        <v>0</v>
      </c>
      <c r="RPK66" s="960">
        <f t="shared" ref="RPK66" si="6296">RPK60-RPK62</f>
        <v>0</v>
      </c>
      <c r="RPM66" s="960">
        <f t="shared" ref="RPM66" si="6297">RPM60-RPM62</f>
        <v>0</v>
      </c>
      <c r="RPO66" s="960">
        <f t="shared" ref="RPO66" si="6298">RPO60-RPO62</f>
        <v>0</v>
      </c>
      <c r="RPQ66" s="960">
        <f t="shared" ref="RPQ66" si="6299">RPQ60-RPQ62</f>
        <v>0</v>
      </c>
      <c r="RPS66" s="960">
        <f t="shared" ref="RPS66" si="6300">RPS60-RPS62</f>
        <v>0</v>
      </c>
      <c r="RPU66" s="960">
        <f t="shared" ref="RPU66" si="6301">RPU60-RPU62</f>
        <v>0</v>
      </c>
      <c r="RPW66" s="960">
        <f t="shared" ref="RPW66" si="6302">RPW60-RPW62</f>
        <v>0</v>
      </c>
      <c r="RPY66" s="960">
        <f t="shared" ref="RPY66" si="6303">RPY60-RPY62</f>
        <v>0</v>
      </c>
      <c r="RQA66" s="960">
        <f t="shared" ref="RQA66" si="6304">RQA60-RQA62</f>
        <v>0</v>
      </c>
      <c r="RQC66" s="960">
        <f t="shared" ref="RQC66" si="6305">RQC60-RQC62</f>
        <v>0</v>
      </c>
      <c r="RQE66" s="960">
        <f t="shared" ref="RQE66" si="6306">RQE60-RQE62</f>
        <v>0</v>
      </c>
      <c r="RQG66" s="960">
        <f t="shared" ref="RQG66" si="6307">RQG60-RQG62</f>
        <v>0</v>
      </c>
      <c r="RQI66" s="960">
        <f t="shared" ref="RQI66" si="6308">RQI60-RQI62</f>
        <v>0</v>
      </c>
      <c r="RQK66" s="960">
        <f t="shared" ref="RQK66" si="6309">RQK60-RQK62</f>
        <v>0</v>
      </c>
      <c r="RQM66" s="960">
        <f t="shared" ref="RQM66" si="6310">RQM60-RQM62</f>
        <v>0</v>
      </c>
      <c r="RQO66" s="960">
        <f t="shared" ref="RQO66" si="6311">RQO60-RQO62</f>
        <v>0</v>
      </c>
      <c r="RQQ66" s="960">
        <f t="shared" ref="RQQ66" si="6312">RQQ60-RQQ62</f>
        <v>0</v>
      </c>
      <c r="RQS66" s="960">
        <f t="shared" ref="RQS66" si="6313">RQS60-RQS62</f>
        <v>0</v>
      </c>
      <c r="RQU66" s="960">
        <f t="shared" ref="RQU66" si="6314">RQU60-RQU62</f>
        <v>0</v>
      </c>
      <c r="RQW66" s="960">
        <f t="shared" ref="RQW66" si="6315">RQW60-RQW62</f>
        <v>0</v>
      </c>
      <c r="RQY66" s="960">
        <f t="shared" ref="RQY66" si="6316">RQY60-RQY62</f>
        <v>0</v>
      </c>
      <c r="RRA66" s="960">
        <f t="shared" ref="RRA66" si="6317">RRA60-RRA62</f>
        <v>0</v>
      </c>
      <c r="RRC66" s="960">
        <f t="shared" ref="RRC66" si="6318">RRC60-RRC62</f>
        <v>0</v>
      </c>
      <c r="RRE66" s="960">
        <f t="shared" ref="RRE66" si="6319">RRE60-RRE62</f>
        <v>0</v>
      </c>
      <c r="RRG66" s="960">
        <f t="shared" ref="RRG66" si="6320">RRG60-RRG62</f>
        <v>0</v>
      </c>
      <c r="RRI66" s="960">
        <f t="shared" ref="RRI66" si="6321">RRI60-RRI62</f>
        <v>0</v>
      </c>
      <c r="RRK66" s="960">
        <f t="shared" ref="RRK66" si="6322">RRK60-RRK62</f>
        <v>0</v>
      </c>
      <c r="RRM66" s="960">
        <f t="shared" ref="RRM66" si="6323">RRM60-RRM62</f>
        <v>0</v>
      </c>
      <c r="RRO66" s="960">
        <f t="shared" ref="RRO66" si="6324">RRO60-RRO62</f>
        <v>0</v>
      </c>
      <c r="RRQ66" s="960">
        <f t="shared" ref="RRQ66" si="6325">RRQ60-RRQ62</f>
        <v>0</v>
      </c>
      <c r="RRS66" s="960">
        <f t="shared" ref="RRS66" si="6326">RRS60-RRS62</f>
        <v>0</v>
      </c>
      <c r="RRU66" s="960">
        <f t="shared" ref="RRU66" si="6327">RRU60-RRU62</f>
        <v>0</v>
      </c>
      <c r="RRW66" s="960">
        <f t="shared" ref="RRW66" si="6328">RRW60-RRW62</f>
        <v>0</v>
      </c>
      <c r="RRY66" s="960">
        <f t="shared" ref="RRY66" si="6329">RRY60-RRY62</f>
        <v>0</v>
      </c>
      <c r="RSA66" s="960">
        <f t="shared" ref="RSA66" si="6330">RSA60-RSA62</f>
        <v>0</v>
      </c>
      <c r="RSC66" s="960">
        <f t="shared" ref="RSC66" si="6331">RSC60-RSC62</f>
        <v>0</v>
      </c>
      <c r="RSE66" s="960">
        <f t="shared" ref="RSE66" si="6332">RSE60-RSE62</f>
        <v>0</v>
      </c>
      <c r="RSG66" s="960">
        <f t="shared" ref="RSG66" si="6333">RSG60-RSG62</f>
        <v>0</v>
      </c>
      <c r="RSI66" s="960">
        <f t="shared" ref="RSI66" si="6334">RSI60-RSI62</f>
        <v>0</v>
      </c>
      <c r="RSK66" s="960">
        <f t="shared" ref="RSK66" si="6335">RSK60-RSK62</f>
        <v>0</v>
      </c>
      <c r="RSM66" s="960">
        <f t="shared" ref="RSM66" si="6336">RSM60-RSM62</f>
        <v>0</v>
      </c>
      <c r="RSO66" s="960">
        <f t="shared" ref="RSO66" si="6337">RSO60-RSO62</f>
        <v>0</v>
      </c>
      <c r="RSQ66" s="960">
        <f t="shared" ref="RSQ66" si="6338">RSQ60-RSQ62</f>
        <v>0</v>
      </c>
      <c r="RSS66" s="960">
        <f t="shared" ref="RSS66" si="6339">RSS60-RSS62</f>
        <v>0</v>
      </c>
      <c r="RSU66" s="960">
        <f t="shared" ref="RSU66" si="6340">RSU60-RSU62</f>
        <v>0</v>
      </c>
      <c r="RSW66" s="960">
        <f t="shared" ref="RSW66" si="6341">RSW60-RSW62</f>
        <v>0</v>
      </c>
      <c r="RSY66" s="960">
        <f t="shared" ref="RSY66" si="6342">RSY60-RSY62</f>
        <v>0</v>
      </c>
      <c r="RTA66" s="960">
        <f t="shared" ref="RTA66" si="6343">RTA60-RTA62</f>
        <v>0</v>
      </c>
      <c r="RTC66" s="960">
        <f t="shared" ref="RTC66" si="6344">RTC60-RTC62</f>
        <v>0</v>
      </c>
      <c r="RTE66" s="960">
        <f t="shared" ref="RTE66" si="6345">RTE60-RTE62</f>
        <v>0</v>
      </c>
      <c r="RTG66" s="960">
        <f t="shared" ref="RTG66" si="6346">RTG60-RTG62</f>
        <v>0</v>
      </c>
      <c r="RTI66" s="960">
        <f t="shared" ref="RTI66" si="6347">RTI60-RTI62</f>
        <v>0</v>
      </c>
      <c r="RTK66" s="960">
        <f t="shared" ref="RTK66" si="6348">RTK60-RTK62</f>
        <v>0</v>
      </c>
      <c r="RTM66" s="960">
        <f t="shared" ref="RTM66" si="6349">RTM60-RTM62</f>
        <v>0</v>
      </c>
      <c r="RTO66" s="960">
        <f t="shared" ref="RTO66" si="6350">RTO60-RTO62</f>
        <v>0</v>
      </c>
      <c r="RTQ66" s="960">
        <f t="shared" ref="RTQ66" si="6351">RTQ60-RTQ62</f>
        <v>0</v>
      </c>
      <c r="RTS66" s="960">
        <f t="shared" ref="RTS66" si="6352">RTS60-RTS62</f>
        <v>0</v>
      </c>
      <c r="RTU66" s="960">
        <f t="shared" ref="RTU66" si="6353">RTU60-RTU62</f>
        <v>0</v>
      </c>
      <c r="RTW66" s="960">
        <f t="shared" ref="RTW66" si="6354">RTW60-RTW62</f>
        <v>0</v>
      </c>
      <c r="RTY66" s="960">
        <f t="shared" ref="RTY66" si="6355">RTY60-RTY62</f>
        <v>0</v>
      </c>
      <c r="RUA66" s="960">
        <f t="shared" ref="RUA66" si="6356">RUA60-RUA62</f>
        <v>0</v>
      </c>
      <c r="RUC66" s="960">
        <f t="shared" ref="RUC66" si="6357">RUC60-RUC62</f>
        <v>0</v>
      </c>
      <c r="RUE66" s="960">
        <f t="shared" ref="RUE66" si="6358">RUE60-RUE62</f>
        <v>0</v>
      </c>
      <c r="RUG66" s="960">
        <f t="shared" ref="RUG66" si="6359">RUG60-RUG62</f>
        <v>0</v>
      </c>
      <c r="RUI66" s="960">
        <f t="shared" ref="RUI66" si="6360">RUI60-RUI62</f>
        <v>0</v>
      </c>
      <c r="RUK66" s="960">
        <f t="shared" ref="RUK66" si="6361">RUK60-RUK62</f>
        <v>0</v>
      </c>
      <c r="RUM66" s="960">
        <f t="shared" ref="RUM66" si="6362">RUM60-RUM62</f>
        <v>0</v>
      </c>
      <c r="RUO66" s="960">
        <f t="shared" ref="RUO66" si="6363">RUO60-RUO62</f>
        <v>0</v>
      </c>
      <c r="RUQ66" s="960">
        <f t="shared" ref="RUQ66" si="6364">RUQ60-RUQ62</f>
        <v>0</v>
      </c>
      <c r="RUS66" s="960">
        <f t="shared" ref="RUS66" si="6365">RUS60-RUS62</f>
        <v>0</v>
      </c>
      <c r="RUU66" s="960">
        <f t="shared" ref="RUU66" si="6366">RUU60-RUU62</f>
        <v>0</v>
      </c>
      <c r="RUW66" s="960">
        <f t="shared" ref="RUW66" si="6367">RUW60-RUW62</f>
        <v>0</v>
      </c>
      <c r="RUY66" s="960">
        <f t="shared" ref="RUY66" si="6368">RUY60-RUY62</f>
        <v>0</v>
      </c>
      <c r="RVA66" s="960">
        <f t="shared" ref="RVA66" si="6369">RVA60-RVA62</f>
        <v>0</v>
      </c>
      <c r="RVC66" s="960">
        <f t="shared" ref="RVC66" si="6370">RVC60-RVC62</f>
        <v>0</v>
      </c>
      <c r="RVE66" s="960">
        <f t="shared" ref="RVE66" si="6371">RVE60-RVE62</f>
        <v>0</v>
      </c>
      <c r="RVG66" s="960">
        <f t="shared" ref="RVG66" si="6372">RVG60-RVG62</f>
        <v>0</v>
      </c>
      <c r="RVI66" s="960">
        <f t="shared" ref="RVI66" si="6373">RVI60-RVI62</f>
        <v>0</v>
      </c>
      <c r="RVK66" s="960">
        <f t="shared" ref="RVK66" si="6374">RVK60-RVK62</f>
        <v>0</v>
      </c>
      <c r="RVM66" s="960">
        <f t="shared" ref="RVM66" si="6375">RVM60-RVM62</f>
        <v>0</v>
      </c>
      <c r="RVO66" s="960">
        <f t="shared" ref="RVO66" si="6376">RVO60-RVO62</f>
        <v>0</v>
      </c>
      <c r="RVQ66" s="960">
        <f t="shared" ref="RVQ66" si="6377">RVQ60-RVQ62</f>
        <v>0</v>
      </c>
      <c r="RVS66" s="960">
        <f t="shared" ref="RVS66" si="6378">RVS60-RVS62</f>
        <v>0</v>
      </c>
      <c r="RVU66" s="960">
        <f t="shared" ref="RVU66" si="6379">RVU60-RVU62</f>
        <v>0</v>
      </c>
      <c r="RVW66" s="960">
        <f t="shared" ref="RVW66" si="6380">RVW60-RVW62</f>
        <v>0</v>
      </c>
      <c r="RVY66" s="960">
        <f t="shared" ref="RVY66" si="6381">RVY60-RVY62</f>
        <v>0</v>
      </c>
      <c r="RWA66" s="960">
        <f t="shared" ref="RWA66" si="6382">RWA60-RWA62</f>
        <v>0</v>
      </c>
      <c r="RWC66" s="960">
        <f t="shared" ref="RWC66" si="6383">RWC60-RWC62</f>
        <v>0</v>
      </c>
      <c r="RWE66" s="960">
        <f t="shared" ref="RWE66" si="6384">RWE60-RWE62</f>
        <v>0</v>
      </c>
      <c r="RWG66" s="960">
        <f t="shared" ref="RWG66" si="6385">RWG60-RWG62</f>
        <v>0</v>
      </c>
      <c r="RWI66" s="960">
        <f t="shared" ref="RWI66" si="6386">RWI60-RWI62</f>
        <v>0</v>
      </c>
      <c r="RWK66" s="960">
        <f t="shared" ref="RWK66" si="6387">RWK60-RWK62</f>
        <v>0</v>
      </c>
      <c r="RWM66" s="960">
        <f t="shared" ref="RWM66" si="6388">RWM60-RWM62</f>
        <v>0</v>
      </c>
      <c r="RWO66" s="960">
        <f t="shared" ref="RWO66" si="6389">RWO60-RWO62</f>
        <v>0</v>
      </c>
      <c r="RWQ66" s="960">
        <f t="shared" ref="RWQ66" si="6390">RWQ60-RWQ62</f>
        <v>0</v>
      </c>
      <c r="RWS66" s="960">
        <f t="shared" ref="RWS66" si="6391">RWS60-RWS62</f>
        <v>0</v>
      </c>
      <c r="RWU66" s="960">
        <f t="shared" ref="RWU66" si="6392">RWU60-RWU62</f>
        <v>0</v>
      </c>
      <c r="RWW66" s="960">
        <f t="shared" ref="RWW66" si="6393">RWW60-RWW62</f>
        <v>0</v>
      </c>
      <c r="RWY66" s="960">
        <f t="shared" ref="RWY66" si="6394">RWY60-RWY62</f>
        <v>0</v>
      </c>
      <c r="RXA66" s="960">
        <f t="shared" ref="RXA66" si="6395">RXA60-RXA62</f>
        <v>0</v>
      </c>
      <c r="RXC66" s="960">
        <f t="shared" ref="RXC66" si="6396">RXC60-RXC62</f>
        <v>0</v>
      </c>
      <c r="RXE66" s="960">
        <f t="shared" ref="RXE66" si="6397">RXE60-RXE62</f>
        <v>0</v>
      </c>
      <c r="RXG66" s="960">
        <f t="shared" ref="RXG66" si="6398">RXG60-RXG62</f>
        <v>0</v>
      </c>
      <c r="RXI66" s="960">
        <f t="shared" ref="RXI66" si="6399">RXI60-RXI62</f>
        <v>0</v>
      </c>
      <c r="RXK66" s="960">
        <f t="shared" ref="RXK66" si="6400">RXK60-RXK62</f>
        <v>0</v>
      </c>
      <c r="RXM66" s="960">
        <f t="shared" ref="RXM66" si="6401">RXM60-RXM62</f>
        <v>0</v>
      </c>
      <c r="RXO66" s="960">
        <f t="shared" ref="RXO66" si="6402">RXO60-RXO62</f>
        <v>0</v>
      </c>
      <c r="RXQ66" s="960">
        <f t="shared" ref="RXQ66" si="6403">RXQ60-RXQ62</f>
        <v>0</v>
      </c>
      <c r="RXS66" s="960">
        <f t="shared" ref="RXS66" si="6404">RXS60-RXS62</f>
        <v>0</v>
      </c>
      <c r="RXU66" s="960">
        <f t="shared" ref="RXU66" si="6405">RXU60-RXU62</f>
        <v>0</v>
      </c>
      <c r="RXW66" s="960">
        <f t="shared" ref="RXW66" si="6406">RXW60-RXW62</f>
        <v>0</v>
      </c>
      <c r="RXY66" s="960">
        <f t="shared" ref="RXY66" si="6407">RXY60-RXY62</f>
        <v>0</v>
      </c>
      <c r="RYA66" s="960">
        <f t="shared" ref="RYA66" si="6408">RYA60-RYA62</f>
        <v>0</v>
      </c>
      <c r="RYC66" s="960">
        <f t="shared" ref="RYC66" si="6409">RYC60-RYC62</f>
        <v>0</v>
      </c>
      <c r="RYE66" s="960">
        <f t="shared" ref="RYE66" si="6410">RYE60-RYE62</f>
        <v>0</v>
      </c>
      <c r="RYG66" s="960">
        <f t="shared" ref="RYG66" si="6411">RYG60-RYG62</f>
        <v>0</v>
      </c>
      <c r="RYI66" s="960">
        <f t="shared" ref="RYI66" si="6412">RYI60-RYI62</f>
        <v>0</v>
      </c>
      <c r="RYK66" s="960">
        <f t="shared" ref="RYK66" si="6413">RYK60-RYK62</f>
        <v>0</v>
      </c>
      <c r="RYM66" s="960">
        <f t="shared" ref="RYM66" si="6414">RYM60-RYM62</f>
        <v>0</v>
      </c>
      <c r="RYO66" s="960">
        <f t="shared" ref="RYO66" si="6415">RYO60-RYO62</f>
        <v>0</v>
      </c>
      <c r="RYQ66" s="960">
        <f t="shared" ref="RYQ66" si="6416">RYQ60-RYQ62</f>
        <v>0</v>
      </c>
      <c r="RYS66" s="960">
        <f t="shared" ref="RYS66" si="6417">RYS60-RYS62</f>
        <v>0</v>
      </c>
      <c r="RYU66" s="960">
        <f t="shared" ref="RYU66" si="6418">RYU60-RYU62</f>
        <v>0</v>
      </c>
      <c r="RYW66" s="960">
        <f t="shared" ref="RYW66" si="6419">RYW60-RYW62</f>
        <v>0</v>
      </c>
      <c r="RYY66" s="960">
        <f t="shared" ref="RYY66" si="6420">RYY60-RYY62</f>
        <v>0</v>
      </c>
      <c r="RZA66" s="960">
        <f t="shared" ref="RZA66" si="6421">RZA60-RZA62</f>
        <v>0</v>
      </c>
      <c r="RZC66" s="960">
        <f t="shared" ref="RZC66" si="6422">RZC60-RZC62</f>
        <v>0</v>
      </c>
      <c r="RZE66" s="960">
        <f t="shared" ref="RZE66" si="6423">RZE60-RZE62</f>
        <v>0</v>
      </c>
      <c r="RZG66" s="960">
        <f t="shared" ref="RZG66" si="6424">RZG60-RZG62</f>
        <v>0</v>
      </c>
      <c r="RZI66" s="960">
        <f t="shared" ref="RZI66" si="6425">RZI60-RZI62</f>
        <v>0</v>
      </c>
      <c r="RZK66" s="960">
        <f t="shared" ref="RZK66" si="6426">RZK60-RZK62</f>
        <v>0</v>
      </c>
      <c r="RZM66" s="960">
        <f t="shared" ref="RZM66" si="6427">RZM60-RZM62</f>
        <v>0</v>
      </c>
      <c r="RZO66" s="960">
        <f t="shared" ref="RZO66" si="6428">RZO60-RZO62</f>
        <v>0</v>
      </c>
      <c r="RZQ66" s="960">
        <f t="shared" ref="RZQ66" si="6429">RZQ60-RZQ62</f>
        <v>0</v>
      </c>
      <c r="RZS66" s="960">
        <f t="shared" ref="RZS66" si="6430">RZS60-RZS62</f>
        <v>0</v>
      </c>
      <c r="RZU66" s="960">
        <f t="shared" ref="RZU66" si="6431">RZU60-RZU62</f>
        <v>0</v>
      </c>
      <c r="RZW66" s="960">
        <f t="shared" ref="RZW66" si="6432">RZW60-RZW62</f>
        <v>0</v>
      </c>
      <c r="RZY66" s="960">
        <f t="shared" ref="RZY66" si="6433">RZY60-RZY62</f>
        <v>0</v>
      </c>
      <c r="SAA66" s="960">
        <f t="shared" ref="SAA66" si="6434">SAA60-SAA62</f>
        <v>0</v>
      </c>
      <c r="SAC66" s="960">
        <f t="shared" ref="SAC66" si="6435">SAC60-SAC62</f>
        <v>0</v>
      </c>
      <c r="SAE66" s="960">
        <f t="shared" ref="SAE66" si="6436">SAE60-SAE62</f>
        <v>0</v>
      </c>
      <c r="SAG66" s="960">
        <f t="shared" ref="SAG66" si="6437">SAG60-SAG62</f>
        <v>0</v>
      </c>
      <c r="SAI66" s="960">
        <f t="shared" ref="SAI66" si="6438">SAI60-SAI62</f>
        <v>0</v>
      </c>
      <c r="SAK66" s="960">
        <f t="shared" ref="SAK66" si="6439">SAK60-SAK62</f>
        <v>0</v>
      </c>
      <c r="SAM66" s="960">
        <f t="shared" ref="SAM66" si="6440">SAM60-SAM62</f>
        <v>0</v>
      </c>
      <c r="SAO66" s="960">
        <f t="shared" ref="SAO66" si="6441">SAO60-SAO62</f>
        <v>0</v>
      </c>
      <c r="SAQ66" s="960">
        <f t="shared" ref="SAQ66" si="6442">SAQ60-SAQ62</f>
        <v>0</v>
      </c>
      <c r="SAS66" s="960">
        <f t="shared" ref="SAS66" si="6443">SAS60-SAS62</f>
        <v>0</v>
      </c>
      <c r="SAU66" s="960">
        <f t="shared" ref="SAU66" si="6444">SAU60-SAU62</f>
        <v>0</v>
      </c>
      <c r="SAW66" s="960">
        <f t="shared" ref="SAW66" si="6445">SAW60-SAW62</f>
        <v>0</v>
      </c>
      <c r="SAY66" s="960">
        <f t="shared" ref="SAY66" si="6446">SAY60-SAY62</f>
        <v>0</v>
      </c>
      <c r="SBA66" s="960">
        <f t="shared" ref="SBA66" si="6447">SBA60-SBA62</f>
        <v>0</v>
      </c>
      <c r="SBC66" s="960">
        <f t="shared" ref="SBC66" si="6448">SBC60-SBC62</f>
        <v>0</v>
      </c>
      <c r="SBE66" s="960">
        <f t="shared" ref="SBE66" si="6449">SBE60-SBE62</f>
        <v>0</v>
      </c>
      <c r="SBG66" s="960">
        <f t="shared" ref="SBG66" si="6450">SBG60-SBG62</f>
        <v>0</v>
      </c>
      <c r="SBI66" s="960">
        <f t="shared" ref="SBI66" si="6451">SBI60-SBI62</f>
        <v>0</v>
      </c>
      <c r="SBK66" s="960">
        <f t="shared" ref="SBK66" si="6452">SBK60-SBK62</f>
        <v>0</v>
      </c>
      <c r="SBM66" s="960">
        <f t="shared" ref="SBM66" si="6453">SBM60-SBM62</f>
        <v>0</v>
      </c>
      <c r="SBO66" s="960">
        <f t="shared" ref="SBO66" si="6454">SBO60-SBO62</f>
        <v>0</v>
      </c>
      <c r="SBQ66" s="960">
        <f t="shared" ref="SBQ66" si="6455">SBQ60-SBQ62</f>
        <v>0</v>
      </c>
      <c r="SBS66" s="960">
        <f t="shared" ref="SBS66" si="6456">SBS60-SBS62</f>
        <v>0</v>
      </c>
      <c r="SBU66" s="960">
        <f t="shared" ref="SBU66" si="6457">SBU60-SBU62</f>
        <v>0</v>
      </c>
      <c r="SBW66" s="960">
        <f t="shared" ref="SBW66" si="6458">SBW60-SBW62</f>
        <v>0</v>
      </c>
      <c r="SBY66" s="960">
        <f t="shared" ref="SBY66" si="6459">SBY60-SBY62</f>
        <v>0</v>
      </c>
      <c r="SCA66" s="960">
        <f t="shared" ref="SCA66" si="6460">SCA60-SCA62</f>
        <v>0</v>
      </c>
      <c r="SCC66" s="960">
        <f t="shared" ref="SCC66" si="6461">SCC60-SCC62</f>
        <v>0</v>
      </c>
      <c r="SCE66" s="960">
        <f t="shared" ref="SCE66" si="6462">SCE60-SCE62</f>
        <v>0</v>
      </c>
      <c r="SCG66" s="960">
        <f t="shared" ref="SCG66" si="6463">SCG60-SCG62</f>
        <v>0</v>
      </c>
      <c r="SCI66" s="960">
        <f t="shared" ref="SCI66" si="6464">SCI60-SCI62</f>
        <v>0</v>
      </c>
      <c r="SCK66" s="960">
        <f t="shared" ref="SCK66" si="6465">SCK60-SCK62</f>
        <v>0</v>
      </c>
      <c r="SCM66" s="960">
        <f t="shared" ref="SCM66" si="6466">SCM60-SCM62</f>
        <v>0</v>
      </c>
      <c r="SCO66" s="960">
        <f t="shared" ref="SCO66" si="6467">SCO60-SCO62</f>
        <v>0</v>
      </c>
      <c r="SCQ66" s="960">
        <f t="shared" ref="SCQ66" si="6468">SCQ60-SCQ62</f>
        <v>0</v>
      </c>
      <c r="SCS66" s="960">
        <f t="shared" ref="SCS66" si="6469">SCS60-SCS62</f>
        <v>0</v>
      </c>
      <c r="SCU66" s="960">
        <f t="shared" ref="SCU66" si="6470">SCU60-SCU62</f>
        <v>0</v>
      </c>
      <c r="SCW66" s="960">
        <f t="shared" ref="SCW66" si="6471">SCW60-SCW62</f>
        <v>0</v>
      </c>
      <c r="SCY66" s="960">
        <f t="shared" ref="SCY66" si="6472">SCY60-SCY62</f>
        <v>0</v>
      </c>
      <c r="SDA66" s="960">
        <f t="shared" ref="SDA66" si="6473">SDA60-SDA62</f>
        <v>0</v>
      </c>
      <c r="SDC66" s="960">
        <f t="shared" ref="SDC66" si="6474">SDC60-SDC62</f>
        <v>0</v>
      </c>
      <c r="SDE66" s="960">
        <f t="shared" ref="SDE66" si="6475">SDE60-SDE62</f>
        <v>0</v>
      </c>
      <c r="SDG66" s="960">
        <f t="shared" ref="SDG66" si="6476">SDG60-SDG62</f>
        <v>0</v>
      </c>
      <c r="SDI66" s="960">
        <f t="shared" ref="SDI66" si="6477">SDI60-SDI62</f>
        <v>0</v>
      </c>
      <c r="SDK66" s="960">
        <f t="shared" ref="SDK66" si="6478">SDK60-SDK62</f>
        <v>0</v>
      </c>
      <c r="SDM66" s="960">
        <f t="shared" ref="SDM66" si="6479">SDM60-SDM62</f>
        <v>0</v>
      </c>
      <c r="SDO66" s="960">
        <f t="shared" ref="SDO66" si="6480">SDO60-SDO62</f>
        <v>0</v>
      </c>
      <c r="SDQ66" s="960">
        <f t="shared" ref="SDQ66" si="6481">SDQ60-SDQ62</f>
        <v>0</v>
      </c>
      <c r="SDS66" s="960">
        <f t="shared" ref="SDS66" si="6482">SDS60-SDS62</f>
        <v>0</v>
      </c>
      <c r="SDU66" s="960">
        <f t="shared" ref="SDU66" si="6483">SDU60-SDU62</f>
        <v>0</v>
      </c>
      <c r="SDW66" s="960">
        <f t="shared" ref="SDW66" si="6484">SDW60-SDW62</f>
        <v>0</v>
      </c>
      <c r="SDY66" s="960">
        <f t="shared" ref="SDY66" si="6485">SDY60-SDY62</f>
        <v>0</v>
      </c>
      <c r="SEA66" s="960">
        <f t="shared" ref="SEA66" si="6486">SEA60-SEA62</f>
        <v>0</v>
      </c>
      <c r="SEC66" s="960">
        <f t="shared" ref="SEC66" si="6487">SEC60-SEC62</f>
        <v>0</v>
      </c>
      <c r="SEE66" s="960">
        <f t="shared" ref="SEE66" si="6488">SEE60-SEE62</f>
        <v>0</v>
      </c>
      <c r="SEG66" s="960">
        <f t="shared" ref="SEG66" si="6489">SEG60-SEG62</f>
        <v>0</v>
      </c>
      <c r="SEI66" s="960">
        <f t="shared" ref="SEI66" si="6490">SEI60-SEI62</f>
        <v>0</v>
      </c>
      <c r="SEK66" s="960">
        <f t="shared" ref="SEK66" si="6491">SEK60-SEK62</f>
        <v>0</v>
      </c>
      <c r="SEM66" s="960">
        <f t="shared" ref="SEM66" si="6492">SEM60-SEM62</f>
        <v>0</v>
      </c>
      <c r="SEO66" s="960">
        <f t="shared" ref="SEO66" si="6493">SEO60-SEO62</f>
        <v>0</v>
      </c>
      <c r="SEQ66" s="960">
        <f t="shared" ref="SEQ66" si="6494">SEQ60-SEQ62</f>
        <v>0</v>
      </c>
      <c r="SES66" s="960">
        <f t="shared" ref="SES66" si="6495">SES60-SES62</f>
        <v>0</v>
      </c>
      <c r="SEU66" s="960">
        <f t="shared" ref="SEU66" si="6496">SEU60-SEU62</f>
        <v>0</v>
      </c>
      <c r="SEW66" s="960">
        <f t="shared" ref="SEW66" si="6497">SEW60-SEW62</f>
        <v>0</v>
      </c>
      <c r="SEY66" s="960">
        <f t="shared" ref="SEY66" si="6498">SEY60-SEY62</f>
        <v>0</v>
      </c>
      <c r="SFA66" s="960">
        <f t="shared" ref="SFA66" si="6499">SFA60-SFA62</f>
        <v>0</v>
      </c>
      <c r="SFC66" s="960">
        <f t="shared" ref="SFC66" si="6500">SFC60-SFC62</f>
        <v>0</v>
      </c>
      <c r="SFE66" s="960">
        <f t="shared" ref="SFE66" si="6501">SFE60-SFE62</f>
        <v>0</v>
      </c>
      <c r="SFG66" s="960">
        <f t="shared" ref="SFG66" si="6502">SFG60-SFG62</f>
        <v>0</v>
      </c>
      <c r="SFI66" s="960">
        <f t="shared" ref="SFI66" si="6503">SFI60-SFI62</f>
        <v>0</v>
      </c>
      <c r="SFK66" s="960">
        <f t="shared" ref="SFK66" si="6504">SFK60-SFK62</f>
        <v>0</v>
      </c>
      <c r="SFM66" s="960">
        <f t="shared" ref="SFM66" si="6505">SFM60-SFM62</f>
        <v>0</v>
      </c>
      <c r="SFO66" s="960">
        <f t="shared" ref="SFO66" si="6506">SFO60-SFO62</f>
        <v>0</v>
      </c>
      <c r="SFQ66" s="960">
        <f t="shared" ref="SFQ66" si="6507">SFQ60-SFQ62</f>
        <v>0</v>
      </c>
      <c r="SFS66" s="960">
        <f t="shared" ref="SFS66" si="6508">SFS60-SFS62</f>
        <v>0</v>
      </c>
      <c r="SFU66" s="960">
        <f t="shared" ref="SFU66" si="6509">SFU60-SFU62</f>
        <v>0</v>
      </c>
      <c r="SFW66" s="960">
        <f t="shared" ref="SFW66" si="6510">SFW60-SFW62</f>
        <v>0</v>
      </c>
      <c r="SFY66" s="960">
        <f t="shared" ref="SFY66" si="6511">SFY60-SFY62</f>
        <v>0</v>
      </c>
      <c r="SGA66" s="960">
        <f t="shared" ref="SGA66" si="6512">SGA60-SGA62</f>
        <v>0</v>
      </c>
      <c r="SGC66" s="960">
        <f t="shared" ref="SGC66" si="6513">SGC60-SGC62</f>
        <v>0</v>
      </c>
      <c r="SGE66" s="960">
        <f t="shared" ref="SGE66" si="6514">SGE60-SGE62</f>
        <v>0</v>
      </c>
      <c r="SGG66" s="960">
        <f t="shared" ref="SGG66" si="6515">SGG60-SGG62</f>
        <v>0</v>
      </c>
      <c r="SGI66" s="960">
        <f t="shared" ref="SGI66" si="6516">SGI60-SGI62</f>
        <v>0</v>
      </c>
      <c r="SGK66" s="960">
        <f t="shared" ref="SGK66" si="6517">SGK60-SGK62</f>
        <v>0</v>
      </c>
      <c r="SGM66" s="960">
        <f t="shared" ref="SGM66" si="6518">SGM60-SGM62</f>
        <v>0</v>
      </c>
      <c r="SGO66" s="960">
        <f t="shared" ref="SGO66" si="6519">SGO60-SGO62</f>
        <v>0</v>
      </c>
      <c r="SGQ66" s="960">
        <f t="shared" ref="SGQ66" si="6520">SGQ60-SGQ62</f>
        <v>0</v>
      </c>
      <c r="SGS66" s="960">
        <f t="shared" ref="SGS66" si="6521">SGS60-SGS62</f>
        <v>0</v>
      </c>
      <c r="SGU66" s="960">
        <f t="shared" ref="SGU66" si="6522">SGU60-SGU62</f>
        <v>0</v>
      </c>
      <c r="SGW66" s="960">
        <f t="shared" ref="SGW66" si="6523">SGW60-SGW62</f>
        <v>0</v>
      </c>
      <c r="SGY66" s="960">
        <f t="shared" ref="SGY66" si="6524">SGY60-SGY62</f>
        <v>0</v>
      </c>
      <c r="SHA66" s="960">
        <f t="shared" ref="SHA66" si="6525">SHA60-SHA62</f>
        <v>0</v>
      </c>
      <c r="SHC66" s="960">
        <f t="shared" ref="SHC66" si="6526">SHC60-SHC62</f>
        <v>0</v>
      </c>
      <c r="SHE66" s="960">
        <f t="shared" ref="SHE66" si="6527">SHE60-SHE62</f>
        <v>0</v>
      </c>
      <c r="SHG66" s="960">
        <f t="shared" ref="SHG66" si="6528">SHG60-SHG62</f>
        <v>0</v>
      </c>
      <c r="SHI66" s="960">
        <f t="shared" ref="SHI66" si="6529">SHI60-SHI62</f>
        <v>0</v>
      </c>
      <c r="SHK66" s="960">
        <f t="shared" ref="SHK66" si="6530">SHK60-SHK62</f>
        <v>0</v>
      </c>
      <c r="SHM66" s="960">
        <f t="shared" ref="SHM66" si="6531">SHM60-SHM62</f>
        <v>0</v>
      </c>
      <c r="SHO66" s="960">
        <f t="shared" ref="SHO66" si="6532">SHO60-SHO62</f>
        <v>0</v>
      </c>
      <c r="SHQ66" s="960">
        <f t="shared" ref="SHQ66" si="6533">SHQ60-SHQ62</f>
        <v>0</v>
      </c>
      <c r="SHS66" s="960">
        <f t="shared" ref="SHS66" si="6534">SHS60-SHS62</f>
        <v>0</v>
      </c>
      <c r="SHU66" s="960">
        <f t="shared" ref="SHU66" si="6535">SHU60-SHU62</f>
        <v>0</v>
      </c>
      <c r="SHW66" s="960">
        <f t="shared" ref="SHW66" si="6536">SHW60-SHW62</f>
        <v>0</v>
      </c>
      <c r="SHY66" s="960">
        <f t="shared" ref="SHY66" si="6537">SHY60-SHY62</f>
        <v>0</v>
      </c>
      <c r="SIA66" s="960">
        <f t="shared" ref="SIA66" si="6538">SIA60-SIA62</f>
        <v>0</v>
      </c>
      <c r="SIC66" s="960">
        <f t="shared" ref="SIC66" si="6539">SIC60-SIC62</f>
        <v>0</v>
      </c>
      <c r="SIE66" s="960">
        <f t="shared" ref="SIE66" si="6540">SIE60-SIE62</f>
        <v>0</v>
      </c>
      <c r="SIG66" s="960">
        <f t="shared" ref="SIG66" si="6541">SIG60-SIG62</f>
        <v>0</v>
      </c>
      <c r="SII66" s="960">
        <f t="shared" ref="SII66" si="6542">SII60-SII62</f>
        <v>0</v>
      </c>
      <c r="SIK66" s="960">
        <f t="shared" ref="SIK66" si="6543">SIK60-SIK62</f>
        <v>0</v>
      </c>
      <c r="SIM66" s="960">
        <f t="shared" ref="SIM66" si="6544">SIM60-SIM62</f>
        <v>0</v>
      </c>
      <c r="SIO66" s="960">
        <f t="shared" ref="SIO66" si="6545">SIO60-SIO62</f>
        <v>0</v>
      </c>
      <c r="SIQ66" s="960">
        <f t="shared" ref="SIQ66" si="6546">SIQ60-SIQ62</f>
        <v>0</v>
      </c>
      <c r="SIS66" s="960">
        <f t="shared" ref="SIS66" si="6547">SIS60-SIS62</f>
        <v>0</v>
      </c>
      <c r="SIU66" s="960">
        <f t="shared" ref="SIU66" si="6548">SIU60-SIU62</f>
        <v>0</v>
      </c>
      <c r="SIW66" s="960">
        <f t="shared" ref="SIW66" si="6549">SIW60-SIW62</f>
        <v>0</v>
      </c>
      <c r="SIY66" s="960">
        <f t="shared" ref="SIY66" si="6550">SIY60-SIY62</f>
        <v>0</v>
      </c>
      <c r="SJA66" s="960">
        <f t="shared" ref="SJA66" si="6551">SJA60-SJA62</f>
        <v>0</v>
      </c>
      <c r="SJC66" s="960">
        <f t="shared" ref="SJC66" si="6552">SJC60-SJC62</f>
        <v>0</v>
      </c>
      <c r="SJE66" s="960">
        <f t="shared" ref="SJE66" si="6553">SJE60-SJE62</f>
        <v>0</v>
      </c>
      <c r="SJG66" s="960">
        <f t="shared" ref="SJG66" si="6554">SJG60-SJG62</f>
        <v>0</v>
      </c>
      <c r="SJI66" s="960">
        <f t="shared" ref="SJI66" si="6555">SJI60-SJI62</f>
        <v>0</v>
      </c>
      <c r="SJK66" s="960">
        <f t="shared" ref="SJK66" si="6556">SJK60-SJK62</f>
        <v>0</v>
      </c>
      <c r="SJM66" s="960">
        <f t="shared" ref="SJM66" si="6557">SJM60-SJM62</f>
        <v>0</v>
      </c>
      <c r="SJO66" s="960">
        <f t="shared" ref="SJO66" si="6558">SJO60-SJO62</f>
        <v>0</v>
      </c>
      <c r="SJQ66" s="960">
        <f t="shared" ref="SJQ66" si="6559">SJQ60-SJQ62</f>
        <v>0</v>
      </c>
      <c r="SJS66" s="960">
        <f t="shared" ref="SJS66" si="6560">SJS60-SJS62</f>
        <v>0</v>
      </c>
      <c r="SJU66" s="960">
        <f t="shared" ref="SJU66" si="6561">SJU60-SJU62</f>
        <v>0</v>
      </c>
      <c r="SJW66" s="960">
        <f t="shared" ref="SJW66" si="6562">SJW60-SJW62</f>
        <v>0</v>
      </c>
      <c r="SJY66" s="960">
        <f t="shared" ref="SJY66" si="6563">SJY60-SJY62</f>
        <v>0</v>
      </c>
      <c r="SKA66" s="960">
        <f t="shared" ref="SKA66" si="6564">SKA60-SKA62</f>
        <v>0</v>
      </c>
      <c r="SKC66" s="960">
        <f t="shared" ref="SKC66" si="6565">SKC60-SKC62</f>
        <v>0</v>
      </c>
      <c r="SKE66" s="960">
        <f t="shared" ref="SKE66" si="6566">SKE60-SKE62</f>
        <v>0</v>
      </c>
      <c r="SKG66" s="960">
        <f t="shared" ref="SKG66" si="6567">SKG60-SKG62</f>
        <v>0</v>
      </c>
      <c r="SKI66" s="960">
        <f t="shared" ref="SKI66" si="6568">SKI60-SKI62</f>
        <v>0</v>
      </c>
      <c r="SKK66" s="960">
        <f t="shared" ref="SKK66" si="6569">SKK60-SKK62</f>
        <v>0</v>
      </c>
      <c r="SKM66" s="960">
        <f t="shared" ref="SKM66" si="6570">SKM60-SKM62</f>
        <v>0</v>
      </c>
      <c r="SKO66" s="960">
        <f t="shared" ref="SKO66" si="6571">SKO60-SKO62</f>
        <v>0</v>
      </c>
      <c r="SKQ66" s="960">
        <f t="shared" ref="SKQ66" si="6572">SKQ60-SKQ62</f>
        <v>0</v>
      </c>
      <c r="SKS66" s="960">
        <f t="shared" ref="SKS66" si="6573">SKS60-SKS62</f>
        <v>0</v>
      </c>
      <c r="SKU66" s="960">
        <f t="shared" ref="SKU66" si="6574">SKU60-SKU62</f>
        <v>0</v>
      </c>
      <c r="SKW66" s="960">
        <f t="shared" ref="SKW66" si="6575">SKW60-SKW62</f>
        <v>0</v>
      </c>
      <c r="SKY66" s="960">
        <f t="shared" ref="SKY66" si="6576">SKY60-SKY62</f>
        <v>0</v>
      </c>
      <c r="SLA66" s="960">
        <f t="shared" ref="SLA66" si="6577">SLA60-SLA62</f>
        <v>0</v>
      </c>
      <c r="SLC66" s="960">
        <f t="shared" ref="SLC66" si="6578">SLC60-SLC62</f>
        <v>0</v>
      </c>
      <c r="SLE66" s="960">
        <f t="shared" ref="SLE66" si="6579">SLE60-SLE62</f>
        <v>0</v>
      </c>
      <c r="SLG66" s="960">
        <f t="shared" ref="SLG66" si="6580">SLG60-SLG62</f>
        <v>0</v>
      </c>
      <c r="SLI66" s="960">
        <f t="shared" ref="SLI66" si="6581">SLI60-SLI62</f>
        <v>0</v>
      </c>
      <c r="SLK66" s="960">
        <f t="shared" ref="SLK66" si="6582">SLK60-SLK62</f>
        <v>0</v>
      </c>
      <c r="SLM66" s="960">
        <f t="shared" ref="SLM66" si="6583">SLM60-SLM62</f>
        <v>0</v>
      </c>
      <c r="SLO66" s="960">
        <f t="shared" ref="SLO66" si="6584">SLO60-SLO62</f>
        <v>0</v>
      </c>
      <c r="SLQ66" s="960">
        <f t="shared" ref="SLQ66" si="6585">SLQ60-SLQ62</f>
        <v>0</v>
      </c>
      <c r="SLS66" s="960">
        <f t="shared" ref="SLS66" si="6586">SLS60-SLS62</f>
        <v>0</v>
      </c>
      <c r="SLU66" s="960">
        <f t="shared" ref="SLU66" si="6587">SLU60-SLU62</f>
        <v>0</v>
      </c>
      <c r="SLW66" s="960">
        <f t="shared" ref="SLW66" si="6588">SLW60-SLW62</f>
        <v>0</v>
      </c>
      <c r="SLY66" s="960">
        <f t="shared" ref="SLY66" si="6589">SLY60-SLY62</f>
        <v>0</v>
      </c>
      <c r="SMA66" s="960">
        <f t="shared" ref="SMA66" si="6590">SMA60-SMA62</f>
        <v>0</v>
      </c>
      <c r="SMC66" s="960">
        <f t="shared" ref="SMC66" si="6591">SMC60-SMC62</f>
        <v>0</v>
      </c>
      <c r="SME66" s="960">
        <f t="shared" ref="SME66" si="6592">SME60-SME62</f>
        <v>0</v>
      </c>
      <c r="SMG66" s="960">
        <f t="shared" ref="SMG66" si="6593">SMG60-SMG62</f>
        <v>0</v>
      </c>
      <c r="SMI66" s="960">
        <f t="shared" ref="SMI66" si="6594">SMI60-SMI62</f>
        <v>0</v>
      </c>
      <c r="SMK66" s="960">
        <f t="shared" ref="SMK66" si="6595">SMK60-SMK62</f>
        <v>0</v>
      </c>
      <c r="SMM66" s="960">
        <f t="shared" ref="SMM66" si="6596">SMM60-SMM62</f>
        <v>0</v>
      </c>
      <c r="SMO66" s="960">
        <f t="shared" ref="SMO66" si="6597">SMO60-SMO62</f>
        <v>0</v>
      </c>
      <c r="SMQ66" s="960">
        <f t="shared" ref="SMQ66" si="6598">SMQ60-SMQ62</f>
        <v>0</v>
      </c>
      <c r="SMS66" s="960">
        <f t="shared" ref="SMS66" si="6599">SMS60-SMS62</f>
        <v>0</v>
      </c>
      <c r="SMU66" s="960">
        <f t="shared" ref="SMU66" si="6600">SMU60-SMU62</f>
        <v>0</v>
      </c>
      <c r="SMW66" s="960">
        <f t="shared" ref="SMW66" si="6601">SMW60-SMW62</f>
        <v>0</v>
      </c>
      <c r="SMY66" s="960">
        <f t="shared" ref="SMY66" si="6602">SMY60-SMY62</f>
        <v>0</v>
      </c>
      <c r="SNA66" s="960">
        <f t="shared" ref="SNA66" si="6603">SNA60-SNA62</f>
        <v>0</v>
      </c>
      <c r="SNC66" s="960">
        <f t="shared" ref="SNC66" si="6604">SNC60-SNC62</f>
        <v>0</v>
      </c>
      <c r="SNE66" s="960">
        <f t="shared" ref="SNE66" si="6605">SNE60-SNE62</f>
        <v>0</v>
      </c>
      <c r="SNG66" s="960">
        <f t="shared" ref="SNG66" si="6606">SNG60-SNG62</f>
        <v>0</v>
      </c>
      <c r="SNI66" s="960">
        <f t="shared" ref="SNI66" si="6607">SNI60-SNI62</f>
        <v>0</v>
      </c>
      <c r="SNK66" s="960">
        <f t="shared" ref="SNK66" si="6608">SNK60-SNK62</f>
        <v>0</v>
      </c>
      <c r="SNM66" s="960">
        <f t="shared" ref="SNM66" si="6609">SNM60-SNM62</f>
        <v>0</v>
      </c>
      <c r="SNO66" s="960">
        <f t="shared" ref="SNO66" si="6610">SNO60-SNO62</f>
        <v>0</v>
      </c>
      <c r="SNQ66" s="960">
        <f t="shared" ref="SNQ66" si="6611">SNQ60-SNQ62</f>
        <v>0</v>
      </c>
      <c r="SNS66" s="960">
        <f t="shared" ref="SNS66" si="6612">SNS60-SNS62</f>
        <v>0</v>
      </c>
      <c r="SNU66" s="960">
        <f t="shared" ref="SNU66" si="6613">SNU60-SNU62</f>
        <v>0</v>
      </c>
      <c r="SNW66" s="960">
        <f t="shared" ref="SNW66" si="6614">SNW60-SNW62</f>
        <v>0</v>
      </c>
      <c r="SNY66" s="960">
        <f t="shared" ref="SNY66" si="6615">SNY60-SNY62</f>
        <v>0</v>
      </c>
      <c r="SOA66" s="960">
        <f t="shared" ref="SOA66" si="6616">SOA60-SOA62</f>
        <v>0</v>
      </c>
      <c r="SOC66" s="960">
        <f t="shared" ref="SOC66" si="6617">SOC60-SOC62</f>
        <v>0</v>
      </c>
      <c r="SOE66" s="960">
        <f t="shared" ref="SOE66" si="6618">SOE60-SOE62</f>
        <v>0</v>
      </c>
      <c r="SOG66" s="960">
        <f t="shared" ref="SOG66" si="6619">SOG60-SOG62</f>
        <v>0</v>
      </c>
      <c r="SOI66" s="960">
        <f t="shared" ref="SOI66" si="6620">SOI60-SOI62</f>
        <v>0</v>
      </c>
      <c r="SOK66" s="960">
        <f t="shared" ref="SOK66" si="6621">SOK60-SOK62</f>
        <v>0</v>
      </c>
      <c r="SOM66" s="960">
        <f t="shared" ref="SOM66" si="6622">SOM60-SOM62</f>
        <v>0</v>
      </c>
      <c r="SOO66" s="960">
        <f t="shared" ref="SOO66" si="6623">SOO60-SOO62</f>
        <v>0</v>
      </c>
      <c r="SOQ66" s="960">
        <f t="shared" ref="SOQ66" si="6624">SOQ60-SOQ62</f>
        <v>0</v>
      </c>
      <c r="SOS66" s="960">
        <f t="shared" ref="SOS66" si="6625">SOS60-SOS62</f>
        <v>0</v>
      </c>
      <c r="SOU66" s="960">
        <f t="shared" ref="SOU66" si="6626">SOU60-SOU62</f>
        <v>0</v>
      </c>
      <c r="SOW66" s="960">
        <f t="shared" ref="SOW66" si="6627">SOW60-SOW62</f>
        <v>0</v>
      </c>
      <c r="SOY66" s="960">
        <f t="shared" ref="SOY66" si="6628">SOY60-SOY62</f>
        <v>0</v>
      </c>
      <c r="SPA66" s="960">
        <f t="shared" ref="SPA66" si="6629">SPA60-SPA62</f>
        <v>0</v>
      </c>
      <c r="SPC66" s="960">
        <f t="shared" ref="SPC66" si="6630">SPC60-SPC62</f>
        <v>0</v>
      </c>
      <c r="SPE66" s="960">
        <f t="shared" ref="SPE66" si="6631">SPE60-SPE62</f>
        <v>0</v>
      </c>
      <c r="SPG66" s="960">
        <f t="shared" ref="SPG66" si="6632">SPG60-SPG62</f>
        <v>0</v>
      </c>
      <c r="SPI66" s="960">
        <f t="shared" ref="SPI66" si="6633">SPI60-SPI62</f>
        <v>0</v>
      </c>
      <c r="SPK66" s="960">
        <f t="shared" ref="SPK66" si="6634">SPK60-SPK62</f>
        <v>0</v>
      </c>
      <c r="SPM66" s="960">
        <f t="shared" ref="SPM66" si="6635">SPM60-SPM62</f>
        <v>0</v>
      </c>
      <c r="SPO66" s="960">
        <f t="shared" ref="SPO66" si="6636">SPO60-SPO62</f>
        <v>0</v>
      </c>
      <c r="SPQ66" s="960">
        <f t="shared" ref="SPQ66" si="6637">SPQ60-SPQ62</f>
        <v>0</v>
      </c>
      <c r="SPS66" s="960">
        <f t="shared" ref="SPS66" si="6638">SPS60-SPS62</f>
        <v>0</v>
      </c>
      <c r="SPU66" s="960">
        <f t="shared" ref="SPU66" si="6639">SPU60-SPU62</f>
        <v>0</v>
      </c>
      <c r="SPW66" s="960">
        <f t="shared" ref="SPW66" si="6640">SPW60-SPW62</f>
        <v>0</v>
      </c>
      <c r="SPY66" s="960">
        <f t="shared" ref="SPY66" si="6641">SPY60-SPY62</f>
        <v>0</v>
      </c>
      <c r="SQA66" s="960">
        <f t="shared" ref="SQA66" si="6642">SQA60-SQA62</f>
        <v>0</v>
      </c>
      <c r="SQC66" s="960">
        <f t="shared" ref="SQC66" si="6643">SQC60-SQC62</f>
        <v>0</v>
      </c>
      <c r="SQE66" s="960">
        <f t="shared" ref="SQE66" si="6644">SQE60-SQE62</f>
        <v>0</v>
      </c>
      <c r="SQG66" s="960">
        <f t="shared" ref="SQG66" si="6645">SQG60-SQG62</f>
        <v>0</v>
      </c>
      <c r="SQI66" s="960">
        <f t="shared" ref="SQI66" si="6646">SQI60-SQI62</f>
        <v>0</v>
      </c>
      <c r="SQK66" s="960">
        <f t="shared" ref="SQK66" si="6647">SQK60-SQK62</f>
        <v>0</v>
      </c>
      <c r="SQM66" s="960">
        <f t="shared" ref="SQM66" si="6648">SQM60-SQM62</f>
        <v>0</v>
      </c>
      <c r="SQO66" s="960">
        <f t="shared" ref="SQO66" si="6649">SQO60-SQO62</f>
        <v>0</v>
      </c>
      <c r="SQQ66" s="960">
        <f t="shared" ref="SQQ66" si="6650">SQQ60-SQQ62</f>
        <v>0</v>
      </c>
      <c r="SQS66" s="960">
        <f t="shared" ref="SQS66" si="6651">SQS60-SQS62</f>
        <v>0</v>
      </c>
      <c r="SQU66" s="960">
        <f t="shared" ref="SQU66" si="6652">SQU60-SQU62</f>
        <v>0</v>
      </c>
      <c r="SQW66" s="960">
        <f t="shared" ref="SQW66" si="6653">SQW60-SQW62</f>
        <v>0</v>
      </c>
      <c r="SQY66" s="960">
        <f t="shared" ref="SQY66" si="6654">SQY60-SQY62</f>
        <v>0</v>
      </c>
      <c r="SRA66" s="960">
        <f t="shared" ref="SRA66" si="6655">SRA60-SRA62</f>
        <v>0</v>
      </c>
      <c r="SRC66" s="960">
        <f t="shared" ref="SRC66" si="6656">SRC60-SRC62</f>
        <v>0</v>
      </c>
      <c r="SRE66" s="960">
        <f t="shared" ref="SRE66" si="6657">SRE60-SRE62</f>
        <v>0</v>
      </c>
      <c r="SRG66" s="960">
        <f t="shared" ref="SRG66" si="6658">SRG60-SRG62</f>
        <v>0</v>
      </c>
      <c r="SRI66" s="960">
        <f t="shared" ref="SRI66" si="6659">SRI60-SRI62</f>
        <v>0</v>
      </c>
      <c r="SRK66" s="960">
        <f t="shared" ref="SRK66" si="6660">SRK60-SRK62</f>
        <v>0</v>
      </c>
      <c r="SRM66" s="960">
        <f t="shared" ref="SRM66" si="6661">SRM60-SRM62</f>
        <v>0</v>
      </c>
      <c r="SRO66" s="960">
        <f t="shared" ref="SRO66" si="6662">SRO60-SRO62</f>
        <v>0</v>
      </c>
      <c r="SRQ66" s="960">
        <f t="shared" ref="SRQ66" si="6663">SRQ60-SRQ62</f>
        <v>0</v>
      </c>
      <c r="SRS66" s="960">
        <f t="shared" ref="SRS66" si="6664">SRS60-SRS62</f>
        <v>0</v>
      </c>
      <c r="SRU66" s="960">
        <f t="shared" ref="SRU66" si="6665">SRU60-SRU62</f>
        <v>0</v>
      </c>
      <c r="SRW66" s="960">
        <f t="shared" ref="SRW66" si="6666">SRW60-SRW62</f>
        <v>0</v>
      </c>
      <c r="SRY66" s="960">
        <f t="shared" ref="SRY66" si="6667">SRY60-SRY62</f>
        <v>0</v>
      </c>
      <c r="SSA66" s="960">
        <f t="shared" ref="SSA66" si="6668">SSA60-SSA62</f>
        <v>0</v>
      </c>
      <c r="SSC66" s="960">
        <f t="shared" ref="SSC66" si="6669">SSC60-SSC62</f>
        <v>0</v>
      </c>
      <c r="SSE66" s="960">
        <f t="shared" ref="SSE66" si="6670">SSE60-SSE62</f>
        <v>0</v>
      </c>
      <c r="SSG66" s="960">
        <f t="shared" ref="SSG66" si="6671">SSG60-SSG62</f>
        <v>0</v>
      </c>
      <c r="SSI66" s="960">
        <f t="shared" ref="SSI66" si="6672">SSI60-SSI62</f>
        <v>0</v>
      </c>
      <c r="SSK66" s="960">
        <f t="shared" ref="SSK66" si="6673">SSK60-SSK62</f>
        <v>0</v>
      </c>
      <c r="SSM66" s="960">
        <f t="shared" ref="SSM66" si="6674">SSM60-SSM62</f>
        <v>0</v>
      </c>
      <c r="SSO66" s="960">
        <f t="shared" ref="SSO66" si="6675">SSO60-SSO62</f>
        <v>0</v>
      </c>
      <c r="SSQ66" s="960">
        <f t="shared" ref="SSQ66" si="6676">SSQ60-SSQ62</f>
        <v>0</v>
      </c>
      <c r="SSS66" s="960">
        <f t="shared" ref="SSS66" si="6677">SSS60-SSS62</f>
        <v>0</v>
      </c>
      <c r="SSU66" s="960">
        <f t="shared" ref="SSU66" si="6678">SSU60-SSU62</f>
        <v>0</v>
      </c>
      <c r="SSW66" s="960">
        <f t="shared" ref="SSW66" si="6679">SSW60-SSW62</f>
        <v>0</v>
      </c>
      <c r="SSY66" s="960">
        <f t="shared" ref="SSY66" si="6680">SSY60-SSY62</f>
        <v>0</v>
      </c>
      <c r="STA66" s="960">
        <f t="shared" ref="STA66" si="6681">STA60-STA62</f>
        <v>0</v>
      </c>
      <c r="STC66" s="960">
        <f t="shared" ref="STC66" si="6682">STC60-STC62</f>
        <v>0</v>
      </c>
      <c r="STE66" s="960">
        <f t="shared" ref="STE66" si="6683">STE60-STE62</f>
        <v>0</v>
      </c>
      <c r="STG66" s="960">
        <f t="shared" ref="STG66" si="6684">STG60-STG62</f>
        <v>0</v>
      </c>
      <c r="STI66" s="960">
        <f t="shared" ref="STI66" si="6685">STI60-STI62</f>
        <v>0</v>
      </c>
      <c r="STK66" s="960">
        <f t="shared" ref="STK66" si="6686">STK60-STK62</f>
        <v>0</v>
      </c>
      <c r="STM66" s="960">
        <f t="shared" ref="STM66" si="6687">STM60-STM62</f>
        <v>0</v>
      </c>
      <c r="STO66" s="960">
        <f t="shared" ref="STO66" si="6688">STO60-STO62</f>
        <v>0</v>
      </c>
      <c r="STQ66" s="960">
        <f t="shared" ref="STQ66" si="6689">STQ60-STQ62</f>
        <v>0</v>
      </c>
      <c r="STS66" s="960">
        <f t="shared" ref="STS66" si="6690">STS60-STS62</f>
        <v>0</v>
      </c>
      <c r="STU66" s="960">
        <f t="shared" ref="STU66" si="6691">STU60-STU62</f>
        <v>0</v>
      </c>
      <c r="STW66" s="960">
        <f t="shared" ref="STW66" si="6692">STW60-STW62</f>
        <v>0</v>
      </c>
      <c r="STY66" s="960">
        <f t="shared" ref="STY66" si="6693">STY60-STY62</f>
        <v>0</v>
      </c>
      <c r="SUA66" s="960">
        <f t="shared" ref="SUA66" si="6694">SUA60-SUA62</f>
        <v>0</v>
      </c>
      <c r="SUC66" s="960">
        <f t="shared" ref="SUC66" si="6695">SUC60-SUC62</f>
        <v>0</v>
      </c>
      <c r="SUE66" s="960">
        <f t="shared" ref="SUE66" si="6696">SUE60-SUE62</f>
        <v>0</v>
      </c>
      <c r="SUG66" s="960">
        <f t="shared" ref="SUG66" si="6697">SUG60-SUG62</f>
        <v>0</v>
      </c>
      <c r="SUI66" s="960">
        <f t="shared" ref="SUI66" si="6698">SUI60-SUI62</f>
        <v>0</v>
      </c>
      <c r="SUK66" s="960">
        <f t="shared" ref="SUK66" si="6699">SUK60-SUK62</f>
        <v>0</v>
      </c>
      <c r="SUM66" s="960">
        <f t="shared" ref="SUM66" si="6700">SUM60-SUM62</f>
        <v>0</v>
      </c>
      <c r="SUO66" s="960">
        <f t="shared" ref="SUO66" si="6701">SUO60-SUO62</f>
        <v>0</v>
      </c>
      <c r="SUQ66" s="960">
        <f t="shared" ref="SUQ66" si="6702">SUQ60-SUQ62</f>
        <v>0</v>
      </c>
      <c r="SUS66" s="960">
        <f t="shared" ref="SUS66" si="6703">SUS60-SUS62</f>
        <v>0</v>
      </c>
      <c r="SUU66" s="960">
        <f t="shared" ref="SUU66" si="6704">SUU60-SUU62</f>
        <v>0</v>
      </c>
      <c r="SUW66" s="960">
        <f t="shared" ref="SUW66" si="6705">SUW60-SUW62</f>
        <v>0</v>
      </c>
      <c r="SUY66" s="960">
        <f t="shared" ref="SUY66" si="6706">SUY60-SUY62</f>
        <v>0</v>
      </c>
      <c r="SVA66" s="960">
        <f t="shared" ref="SVA66" si="6707">SVA60-SVA62</f>
        <v>0</v>
      </c>
      <c r="SVC66" s="960">
        <f t="shared" ref="SVC66" si="6708">SVC60-SVC62</f>
        <v>0</v>
      </c>
      <c r="SVE66" s="960">
        <f t="shared" ref="SVE66" si="6709">SVE60-SVE62</f>
        <v>0</v>
      </c>
      <c r="SVG66" s="960">
        <f t="shared" ref="SVG66" si="6710">SVG60-SVG62</f>
        <v>0</v>
      </c>
      <c r="SVI66" s="960">
        <f t="shared" ref="SVI66" si="6711">SVI60-SVI62</f>
        <v>0</v>
      </c>
      <c r="SVK66" s="960">
        <f t="shared" ref="SVK66" si="6712">SVK60-SVK62</f>
        <v>0</v>
      </c>
      <c r="SVM66" s="960">
        <f t="shared" ref="SVM66" si="6713">SVM60-SVM62</f>
        <v>0</v>
      </c>
      <c r="SVO66" s="960">
        <f t="shared" ref="SVO66" si="6714">SVO60-SVO62</f>
        <v>0</v>
      </c>
      <c r="SVQ66" s="960">
        <f t="shared" ref="SVQ66" si="6715">SVQ60-SVQ62</f>
        <v>0</v>
      </c>
      <c r="SVS66" s="960">
        <f t="shared" ref="SVS66" si="6716">SVS60-SVS62</f>
        <v>0</v>
      </c>
      <c r="SVU66" s="960">
        <f t="shared" ref="SVU66" si="6717">SVU60-SVU62</f>
        <v>0</v>
      </c>
      <c r="SVW66" s="960">
        <f t="shared" ref="SVW66" si="6718">SVW60-SVW62</f>
        <v>0</v>
      </c>
      <c r="SVY66" s="960">
        <f t="shared" ref="SVY66" si="6719">SVY60-SVY62</f>
        <v>0</v>
      </c>
      <c r="SWA66" s="960">
        <f t="shared" ref="SWA66" si="6720">SWA60-SWA62</f>
        <v>0</v>
      </c>
      <c r="SWC66" s="960">
        <f t="shared" ref="SWC66" si="6721">SWC60-SWC62</f>
        <v>0</v>
      </c>
      <c r="SWE66" s="960">
        <f t="shared" ref="SWE66" si="6722">SWE60-SWE62</f>
        <v>0</v>
      </c>
      <c r="SWG66" s="960">
        <f t="shared" ref="SWG66" si="6723">SWG60-SWG62</f>
        <v>0</v>
      </c>
      <c r="SWI66" s="960">
        <f t="shared" ref="SWI66" si="6724">SWI60-SWI62</f>
        <v>0</v>
      </c>
      <c r="SWK66" s="960">
        <f t="shared" ref="SWK66" si="6725">SWK60-SWK62</f>
        <v>0</v>
      </c>
      <c r="SWM66" s="960">
        <f t="shared" ref="SWM66" si="6726">SWM60-SWM62</f>
        <v>0</v>
      </c>
      <c r="SWO66" s="960">
        <f t="shared" ref="SWO66" si="6727">SWO60-SWO62</f>
        <v>0</v>
      </c>
      <c r="SWQ66" s="960">
        <f t="shared" ref="SWQ66" si="6728">SWQ60-SWQ62</f>
        <v>0</v>
      </c>
      <c r="SWS66" s="960">
        <f t="shared" ref="SWS66" si="6729">SWS60-SWS62</f>
        <v>0</v>
      </c>
      <c r="SWU66" s="960">
        <f t="shared" ref="SWU66" si="6730">SWU60-SWU62</f>
        <v>0</v>
      </c>
      <c r="SWW66" s="960">
        <f t="shared" ref="SWW66" si="6731">SWW60-SWW62</f>
        <v>0</v>
      </c>
      <c r="SWY66" s="960">
        <f t="shared" ref="SWY66" si="6732">SWY60-SWY62</f>
        <v>0</v>
      </c>
      <c r="SXA66" s="960">
        <f t="shared" ref="SXA66" si="6733">SXA60-SXA62</f>
        <v>0</v>
      </c>
      <c r="SXC66" s="960">
        <f t="shared" ref="SXC66" si="6734">SXC60-SXC62</f>
        <v>0</v>
      </c>
      <c r="SXE66" s="960">
        <f t="shared" ref="SXE66" si="6735">SXE60-SXE62</f>
        <v>0</v>
      </c>
      <c r="SXG66" s="960">
        <f t="shared" ref="SXG66" si="6736">SXG60-SXG62</f>
        <v>0</v>
      </c>
      <c r="SXI66" s="960">
        <f t="shared" ref="SXI66" si="6737">SXI60-SXI62</f>
        <v>0</v>
      </c>
      <c r="SXK66" s="960">
        <f t="shared" ref="SXK66" si="6738">SXK60-SXK62</f>
        <v>0</v>
      </c>
      <c r="SXM66" s="960">
        <f t="shared" ref="SXM66" si="6739">SXM60-SXM62</f>
        <v>0</v>
      </c>
      <c r="SXO66" s="960">
        <f t="shared" ref="SXO66" si="6740">SXO60-SXO62</f>
        <v>0</v>
      </c>
      <c r="SXQ66" s="960">
        <f t="shared" ref="SXQ66" si="6741">SXQ60-SXQ62</f>
        <v>0</v>
      </c>
      <c r="SXS66" s="960">
        <f t="shared" ref="SXS66" si="6742">SXS60-SXS62</f>
        <v>0</v>
      </c>
      <c r="SXU66" s="960">
        <f t="shared" ref="SXU66" si="6743">SXU60-SXU62</f>
        <v>0</v>
      </c>
      <c r="SXW66" s="960">
        <f t="shared" ref="SXW66" si="6744">SXW60-SXW62</f>
        <v>0</v>
      </c>
      <c r="SXY66" s="960">
        <f t="shared" ref="SXY66" si="6745">SXY60-SXY62</f>
        <v>0</v>
      </c>
      <c r="SYA66" s="960">
        <f t="shared" ref="SYA66" si="6746">SYA60-SYA62</f>
        <v>0</v>
      </c>
      <c r="SYC66" s="960">
        <f t="shared" ref="SYC66" si="6747">SYC60-SYC62</f>
        <v>0</v>
      </c>
      <c r="SYE66" s="960">
        <f t="shared" ref="SYE66" si="6748">SYE60-SYE62</f>
        <v>0</v>
      </c>
      <c r="SYG66" s="960">
        <f t="shared" ref="SYG66" si="6749">SYG60-SYG62</f>
        <v>0</v>
      </c>
      <c r="SYI66" s="960">
        <f t="shared" ref="SYI66" si="6750">SYI60-SYI62</f>
        <v>0</v>
      </c>
      <c r="SYK66" s="960">
        <f t="shared" ref="SYK66" si="6751">SYK60-SYK62</f>
        <v>0</v>
      </c>
      <c r="SYM66" s="960">
        <f t="shared" ref="SYM66" si="6752">SYM60-SYM62</f>
        <v>0</v>
      </c>
      <c r="SYO66" s="960">
        <f t="shared" ref="SYO66" si="6753">SYO60-SYO62</f>
        <v>0</v>
      </c>
      <c r="SYQ66" s="960">
        <f t="shared" ref="SYQ66" si="6754">SYQ60-SYQ62</f>
        <v>0</v>
      </c>
      <c r="SYS66" s="960">
        <f t="shared" ref="SYS66" si="6755">SYS60-SYS62</f>
        <v>0</v>
      </c>
      <c r="SYU66" s="960">
        <f t="shared" ref="SYU66" si="6756">SYU60-SYU62</f>
        <v>0</v>
      </c>
      <c r="SYW66" s="960">
        <f t="shared" ref="SYW66" si="6757">SYW60-SYW62</f>
        <v>0</v>
      </c>
      <c r="SYY66" s="960">
        <f t="shared" ref="SYY66" si="6758">SYY60-SYY62</f>
        <v>0</v>
      </c>
      <c r="SZA66" s="960">
        <f t="shared" ref="SZA66" si="6759">SZA60-SZA62</f>
        <v>0</v>
      </c>
      <c r="SZC66" s="960">
        <f t="shared" ref="SZC66" si="6760">SZC60-SZC62</f>
        <v>0</v>
      </c>
      <c r="SZE66" s="960">
        <f t="shared" ref="SZE66" si="6761">SZE60-SZE62</f>
        <v>0</v>
      </c>
      <c r="SZG66" s="960">
        <f t="shared" ref="SZG66" si="6762">SZG60-SZG62</f>
        <v>0</v>
      </c>
      <c r="SZI66" s="960">
        <f t="shared" ref="SZI66" si="6763">SZI60-SZI62</f>
        <v>0</v>
      </c>
      <c r="SZK66" s="960">
        <f t="shared" ref="SZK66" si="6764">SZK60-SZK62</f>
        <v>0</v>
      </c>
      <c r="SZM66" s="960">
        <f t="shared" ref="SZM66" si="6765">SZM60-SZM62</f>
        <v>0</v>
      </c>
      <c r="SZO66" s="960">
        <f t="shared" ref="SZO66" si="6766">SZO60-SZO62</f>
        <v>0</v>
      </c>
      <c r="SZQ66" s="960">
        <f t="shared" ref="SZQ66" si="6767">SZQ60-SZQ62</f>
        <v>0</v>
      </c>
      <c r="SZS66" s="960">
        <f t="shared" ref="SZS66" si="6768">SZS60-SZS62</f>
        <v>0</v>
      </c>
      <c r="SZU66" s="960">
        <f t="shared" ref="SZU66" si="6769">SZU60-SZU62</f>
        <v>0</v>
      </c>
      <c r="SZW66" s="960">
        <f t="shared" ref="SZW66" si="6770">SZW60-SZW62</f>
        <v>0</v>
      </c>
      <c r="SZY66" s="960">
        <f t="shared" ref="SZY66" si="6771">SZY60-SZY62</f>
        <v>0</v>
      </c>
      <c r="TAA66" s="960">
        <f t="shared" ref="TAA66" si="6772">TAA60-TAA62</f>
        <v>0</v>
      </c>
      <c r="TAC66" s="960">
        <f t="shared" ref="TAC66" si="6773">TAC60-TAC62</f>
        <v>0</v>
      </c>
      <c r="TAE66" s="960">
        <f t="shared" ref="TAE66" si="6774">TAE60-TAE62</f>
        <v>0</v>
      </c>
      <c r="TAG66" s="960">
        <f t="shared" ref="TAG66" si="6775">TAG60-TAG62</f>
        <v>0</v>
      </c>
      <c r="TAI66" s="960">
        <f t="shared" ref="TAI66" si="6776">TAI60-TAI62</f>
        <v>0</v>
      </c>
      <c r="TAK66" s="960">
        <f t="shared" ref="TAK66" si="6777">TAK60-TAK62</f>
        <v>0</v>
      </c>
      <c r="TAM66" s="960">
        <f t="shared" ref="TAM66" si="6778">TAM60-TAM62</f>
        <v>0</v>
      </c>
      <c r="TAO66" s="960">
        <f t="shared" ref="TAO66" si="6779">TAO60-TAO62</f>
        <v>0</v>
      </c>
      <c r="TAQ66" s="960">
        <f t="shared" ref="TAQ66" si="6780">TAQ60-TAQ62</f>
        <v>0</v>
      </c>
      <c r="TAS66" s="960">
        <f t="shared" ref="TAS66" si="6781">TAS60-TAS62</f>
        <v>0</v>
      </c>
      <c r="TAU66" s="960">
        <f t="shared" ref="TAU66" si="6782">TAU60-TAU62</f>
        <v>0</v>
      </c>
      <c r="TAW66" s="960">
        <f t="shared" ref="TAW66" si="6783">TAW60-TAW62</f>
        <v>0</v>
      </c>
      <c r="TAY66" s="960">
        <f t="shared" ref="TAY66" si="6784">TAY60-TAY62</f>
        <v>0</v>
      </c>
      <c r="TBA66" s="960">
        <f t="shared" ref="TBA66" si="6785">TBA60-TBA62</f>
        <v>0</v>
      </c>
      <c r="TBC66" s="960">
        <f t="shared" ref="TBC66" si="6786">TBC60-TBC62</f>
        <v>0</v>
      </c>
      <c r="TBE66" s="960">
        <f t="shared" ref="TBE66" si="6787">TBE60-TBE62</f>
        <v>0</v>
      </c>
      <c r="TBG66" s="960">
        <f t="shared" ref="TBG66" si="6788">TBG60-TBG62</f>
        <v>0</v>
      </c>
      <c r="TBI66" s="960">
        <f t="shared" ref="TBI66" si="6789">TBI60-TBI62</f>
        <v>0</v>
      </c>
      <c r="TBK66" s="960">
        <f t="shared" ref="TBK66" si="6790">TBK60-TBK62</f>
        <v>0</v>
      </c>
      <c r="TBM66" s="960">
        <f t="shared" ref="TBM66" si="6791">TBM60-TBM62</f>
        <v>0</v>
      </c>
      <c r="TBO66" s="960">
        <f t="shared" ref="TBO66" si="6792">TBO60-TBO62</f>
        <v>0</v>
      </c>
      <c r="TBQ66" s="960">
        <f t="shared" ref="TBQ66" si="6793">TBQ60-TBQ62</f>
        <v>0</v>
      </c>
      <c r="TBS66" s="960">
        <f t="shared" ref="TBS66" si="6794">TBS60-TBS62</f>
        <v>0</v>
      </c>
      <c r="TBU66" s="960">
        <f t="shared" ref="TBU66" si="6795">TBU60-TBU62</f>
        <v>0</v>
      </c>
      <c r="TBW66" s="960">
        <f t="shared" ref="TBW66" si="6796">TBW60-TBW62</f>
        <v>0</v>
      </c>
      <c r="TBY66" s="960">
        <f t="shared" ref="TBY66" si="6797">TBY60-TBY62</f>
        <v>0</v>
      </c>
      <c r="TCA66" s="960">
        <f t="shared" ref="TCA66" si="6798">TCA60-TCA62</f>
        <v>0</v>
      </c>
      <c r="TCC66" s="960">
        <f t="shared" ref="TCC66" si="6799">TCC60-TCC62</f>
        <v>0</v>
      </c>
      <c r="TCE66" s="960">
        <f t="shared" ref="TCE66" si="6800">TCE60-TCE62</f>
        <v>0</v>
      </c>
      <c r="TCG66" s="960">
        <f t="shared" ref="TCG66" si="6801">TCG60-TCG62</f>
        <v>0</v>
      </c>
      <c r="TCI66" s="960">
        <f t="shared" ref="TCI66" si="6802">TCI60-TCI62</f>
        <v>0</v>
      </c>
      <c r="TCK66" s="960">
        <f t="shared" ref="TCK66" si="6803">TCK60-TCK62</f>
        <v>0</v>
      </c>
      <c r="TCM66" s="960">
        <f t="shared" ref="TCM66" si="6804">TCM60-TCM62</f>
        <v>0</v>
      </c>
      <c r="TCO66" s="960">
        <f t="shared" ref="TCO66" si="6805">TCO60-TCO62</f>
        <v>0</v>
      </c>
      <c r="TCQ66" s="960">
        <f t="shared" ref="TCQ66" si="6806">TCQ60-TCQ62</f>
        <v>0</v>
      </c>
      <c r="TCS66" s="960">
        <f t="shared" ref="TCS66" si="6807">TCS60-TCS62</f>
        <v>0</v>
      </c>
      <c r="TCU66" s="960">
        <f t="shared" ref="TCU66" si="6808">TCU60-TCU62</f>
        <v>0</v>
      </c>
      <c r="TCW66" s="960">
        <f t="shared" ref="TCW66" si="6809">TCW60-TCW62</f>
        <v>0</v>
      </c>
      <c r="TCY66" s="960">
        <f t="shared" ref="TCY66" si="6810">TCY60-TCY62</f>
        <v>0</v>
      </c>
      <c r="TDA66" s="960">
        <f t="shared" ref="TDA66" si="6811">TDA60-TDA62</f>
        <v>0</v>
      </c>
      <c r="TDC66" s="960">
        <f t="shared" ref="TDC66" si="6812">TDC60-TDC62</f>
        <v>0</v>
      </c>
      <c r="TDE66" s="960">
        <f t="shared" ref="TDE66" si="6813">TDE60-TDE62</f>
        <v>0</v>
      </c>
      <c r="TDG66" s="960">
        <f t="shared" ref="TDG66" si="6814">TDG60-TDG62</f>
        <v>0</v>
      </c>
      <c r="TDI66" s="960">
        <f t="shared" ref="TDI66" si="6815">TDI60-TDI62</f>
        <v>0</v>
      </c>
      <c r="TDK66" s="960">
        <f t="shared" ref="TDK66" si="6816">TDK60-TDK62</f>
        <v>0</v>
      </c>
      <c r="TDM66" s="960">
        <f t="shared" ref="TDM66" si="6817">TDM60-TDM62</f>
        <v>0</v>
      </c>
      <c r="TDO66" s="960">
        <f t="shared" ref="TDO66" si="6818">TDO60-TDO62</f>
        <v>0</v>
      </c>
      <c r="TDQ66" s="960">
        <f t="shared" ref="TDQ66" si="6819">TDQ60-TDQ62</f>
        <v>0</v>
      </c>
      <c r="TDS66" s="960">
        <f t="shared" ref="TDS66" si="6820">TDS60-TDS62</f>
        <v>0</v>
      </c>
      <c r="TDU66" s="960">
        <f t="shared" ref="TDU66" si="6821">TDU60-TDU62</f>
        <v>0</v>
      </c>
      <c r="TDW66" s="960">
        <f t="shared" ref="TDW66" si="6822">TDW60-TDW62</f>
        <v>0</v>
      </c>
      <c r="TDY66" s="960">
        <f t="shared" ref="TDY66" si="6823">TDY60-TDY62</f>
        <v>0</v>
      </c>
      <c r="TEA66" s="960">
        <f t="shared" ref="TEA66" si="6824">TEA60-TEA62</f>
        <v>0</v>
      </c>
      <c r="TEC66" s="960">
        <f t="shared" ref="TEC66" si="6825">TEC60-TEC62</f>
        <v>0</v>
      </c>
      <c r="TEE66" s="960">
        <f t="shared" ref="TEE66" si="6826">TEE60-TEE62</f>
        <v>0</v>
      </c>
      <c r="TEG66" s="960">
        <f t="shared" ref="TEG66" si="6827">TEG60-TEG62</f>
        <v>0</v>
      </c>
      <c r="TEI66" s="960">
        <f t="shared" ref="TEI66" si="6828">TEI60-TEI62</f>
        <v>0</v>
      </c>
      <c r="TEK66" s="960">
        <f t="shared" ref="TEK66" si="6829">TEK60-TEK62</f>
        <v>0</v>
      </c>
      <c r="TEM66" s="960">
        <f t="shared" ref="TEM66" si="6830">TEM60-TEM62</f>
        <v>0</v>
      </c>
      <c r="TEO66" s="960">
        <f t="shared" ref="TEO66" si="6831">TEO60-TEO62</f>
        <v>0</v>
      </c>
      <c r="TEQ66" s="960">
        <f t="shared" ref="TEQ66" si="6832">TEQ60-TEQ62</f>
        <v>0</v>
      </c>
      <c r="TES66" s="960">
        <f t="shared" ref="TES66" si="6833">TES60-TES62</f>
        <v>0</v>
      </c>
      <c r="TEU66" s="960">
        <f t="shared" ref="TEU66" si="6834">TEU60-TEU62</f>
        <v>0</v>
      </c>
      <c r="TEW66" s="960">
        <f t="shared" ref="TEW66" si="6835">TEW60-TEW62</f>
        <v>0</v>
      </c>
      <c r="TEY66" s="960">
        <f t="shared" ref="TEY66" si="6836">TEY60-TEY62</f>
        <v>0</v>
      </c>
      <c r="TFA66" s="960">
        <f t="shared" ref="TFA66" si="6837">TFA60-TFA62</f>
        <v>0</v>
      </c>
      <c r="TFC66" s="960">
        <f t="shared" ref="TFC66" si="6838">TFC60-TFC62</f>
        <v>0</v>
      </c>
      <c r="TFE66" s="960">
        <f t="shared" ref="TFE66" si="6839">TFE60-TFE62</f>
        <v>0</v>
      </c>
      <c r="TFG66" s="960">
        <f t="shared" ref="TFG66" si="6840">TFG60-TFG62</f>
        <v>0</v>
      </c>
      <c r="TFI66" s="960">
        <f t="shared" ref="TFI66" si="6841">TFI60-TFI62</f>
        <v>0</v>
      </c>
      <c r="TFK66" s="960">
        <f t="shared" ref="TFK66" si="6842">TFK60-TFK62</f>
        <v>0</v>
      </c>
      <c r="TFM66" s="960">
        <f t="shared" ref="TFM66" si="6843">TFM60-TFM62</f>
        <v>0</v>
      </c>
      <c r="TFO66" s="960">
        <f t="shared" ref="TFO66" si="6844">TFO60-TFO62</f>
        <v>0</v>
      </c>
      <c r="TFQ66" s="960">
        <f t="shared" ref="TFQ66" si="6845">TFQ60-TFQ62</f>
        <v>0</v>
      </c>
      <c r="TFS66" s="960">
        <f t="shared" ref="TFS66" si="6846">TFS60-TFS62</f>
        <v>0</v>
      </c>
      <c r="TFU66" s="960">
        <f t="shared" ref="TFU66" si="6847">TFU60-TFU62</f>
        <v>0</v>
      </c>
      <c r="TFW66" s="960">
        <f t="shared" ref="TFW66" si="6848">TFW60-TFW62</f>
        <v>0</v>
      </c>
      <c r="TFY66" s="960">
        <f t="shared" ref="TFY66" si="6849">TFY60-TFY62</f>
        <v>0</v>
      </c>
      <c r="TGA66" s="960">
        <f t="shared" ref="TGA66" si="6850">TGA60-TGA62</f>
        <v>0</v>
      </c>
      <c r="TGC66" s="960">
        <f t="shared" ref="TGC66" si="6851">TGC60-TGC62</f>
        <v>0</v>
      </c>
      <c r="TGE66" s="960">
        <f t="shared" ref="TGE66" si="6852">TGE60-TGE62</f>
        <v>0</v>
      </c>
      <c r="TGG66" s="960">
        <f t="shared" ref="TGG66" si="6853">TGG60-TGG62</f>
        <v>0</v>
      </c>
      <c r="TGI66" s="960">
        <f t="shared" ref="TGI66" si="6854">TGI60-TGI62</f>
        <v>0</v>
      </c>
      <c r="TGK66" s="960">
        <f t="shared" ref="TGK66" si="6855">TGK60-TGK62</f>
        <v>0</v>
      </c>
      <c r="TGM66" s="960">
        <f t="shared" ref="TGM66" si="6856">TGM60-TGM62</f>
        <v>0</v>
      </c>
      <c r="TGO66" s="960">
        <f t="shared" ref="TGO66" si="6857">TGO60-TGO62</f>
        <v>0</v>
      </c>
      <c r="TGQ66" s="960">
        <f t="shared" ref="TGQ66" si="6858">TGQ60-TGQ62</f>
        <v>0</v>
      </c>
      <c r="TGS66" s="960">
        <f t="shared" ref="TGS66" si="6859">TGS60-TGS62</f>
        <v>0</v>
      </c>
      <c r="TGU66" s="960">
        <f t="shared" ref="TGU66" si="6860">TGU60-TGU62</f>
        <v>0</v>
      </c>
      <c r="TGW66" s="960">
        <f t="shared" ref="TGW66" si="6861">TGW60-TGW62</f>
        <v>0</v>
      </c>
      <c r="TGY66" s="960">
        <f t="shared" ref="TGY66" si="6862">TGY60-TGY62</f>
        <v>0</v>
      </c>
      <c r="THA66" s="960">
        <f t="shared" ref="THA66" si="6863">THA60-THA62</f>
        <v>0</v>
      </c>
      <c r="THC66" s="960">
        <f t="shared" ref="THC66" si="6864">THC60-THC62</f>
        <v>0</v>
      </c>
      <c r="THE66" s="960">
        <f t="shared" ref="THE66" si="6865">THE60-THE62</f>
        <v>0</v>
      </c>
      <c r="THG66" s="960">
        <f t="shared" ref="THG66" si="6866">THG60-THG62</f>
        <v>0</v>
      </c>
      <c r="THI66" s="960">
        <f t="shared" ref="THI66" si="6867">THI60-THI62</f>
        <v>0</v>
      </c>
      <c r="THK66" s="960">
        <f t="shared" ref="THK66" si="6868">THK60-THK62</f>
        <v>0</v>
      </c>
      <c r="THM66" s="960">
        <f t="shared" ref="THM66" si="6869">THM60-THM62</f>
        <v>0</v>
      </c>
      <c r="THO66" s="960">
        <f t="shared" ref="THO66" si="6870">THO60-THO62</f>
        <v>0</v>
      </c>
      <c r="THQ66" s="960">
        <f t="shared" ref="THQ66" si="6871">THQ60-THQ62</f>
        <v>0</v>
      </c>
      <c r="THS66" s="960">
        <f t="shared" ref="THS66" si="6872">THS60-THS62</f>
        <v>0</v>
      </c>
      <c r="THU66" s="960">
        <f t="shared" ref="THU66" si="6873">THU60-THU62</f>
        <v>0</v>
      </c>
      <c r="THW66" s="960">
        <f t="shared" ref="THW66" si="6874">THW60-THW62</f>
        <v>0</v>
      </c>
      <c r="THY66" s="960">
        <f t="shared" ref="THY66" si="6875">THY60-THY62</f>
        <v>0</v>
      </c>
      <c r="TIA66" s="960">
        <f t="shared" ref="TIA66" si="6876">TIA60-TIA62</f>
        <v>0</v>
      </c>
      <c r="TIC66" s="960">
        <f t="shared" ref="TIC66" si="6877">TIC60-TIC62</f>
        <v>0</v>
      </c>
      <c r="TIE66" s="960">
        <f t="shared" ref="TIE66" si="6878">TIE60-TIE62</f>
        <v>0</v>
      </c>
      <c r="TIG66" s="960">
        <f t="shared" ref="TIG66" si="6879">TIG60-TIG62</f>
        <v>0</v>
      </c>
      <c r="TII66" s="960">
        <f t="shared" ref="TII66" si="6880">TII60-TII62</f>
        <v>0</v>
      </c>
      <c r="TIK66" s="960">
        <f t="shared" ref="TIK66" si="6881">TIK60-TIK62</f>
        <v>0</v>
      </c>
      <c r="TIM66" s="960">
        <f t="shared" ref="TIM66" si="6882">TIM60-TIM62</f>
        <v>0</v>
      </c>
      <c r="TIO66" s="960">
        <f t="shared" ref="TIO66" si="6883">TIO60-TIO62</f>
        <v>0</v>
      </c>
      <c r="TIQ66" s="960">
        <f t="shared" ref="TIQ66" si="6884">TIQ60-TIQ62</f>
        <v>0</v>
      </c>
      <c r="TIS66" s="960">
        <f t="shared" ref="TIS66" si="6885">TIS60-TIS62</f>
        <v>0</v>
      </c>
      <c r="TIU66" s="960">
        <f t="shared" ref="TIU66" si="6886">TIU60-TIU62</f>
        <v>0</v>
      </c>
      <c r="TIW66" s="960">
        <f t="shared" ref="TIW66" si="6887">TIW60-TIW62</f>
        <v>0</v>
      </c>
      <c r="TIY66" s="960">
        <f t="shared" ref="TIY66" si="6888">TIY60-TIY62</f>
        <v>0</v>
      </c>
      <c r="TJA66" s="960">
        <f t="shared" ref="TJA66" si="6889">TJA60-TJA62</f>
        <v>0</v>
      </c>
      <c r="TJC66" s="960">
        <f t="shared" ref="TJC66" si="6890">TJC60-TJC62</f>
        <v>0</v>
      </c>
      <c r="TJE66" s="960">
        <f t="shared" ref="TJE66" si="6891">TJE60-TJE62</f>
        <v>0</v>
      </c>
      <c r="TJG66" s="960">
        <f t="shared" ref="TJG66" si="6892">TJG60-TJG62</f>
        <v>0</v>
      </c>
      <c r="TJI66" s="960">
        <f t="shared" ref="TJI66" si="6893">TJI60-TJI62</f>
        <v>0</v>
      </c>
      <c r="TJK66" s="960">
        <f t="shared" ref="TJK66" si="6894">TJK60-TJK62</f>
        <v>0</v>
      </c>
      <c r="TJM66" s="960">
        <f t="shared" ref="TJM66" si="6895">TJM60-TJM62</f>
        <v>0</v>
      </c>
      <c r="TJO66" s="960">
        <f t="shared" ref="TJO66" si="6896">TJO60-TJO62</f>
        <v>0</v>
      </c>
      <c r="TJQ66" s="960">
        <f t="shared" ref="TJQ66" si="6897">TJQ60-TJQ62</f>
        <v>0</v>
      </c>
      <c r="TJS66" s="960">
        <f t="shared" ref="TJS66" si="6898">TJS60-TJS62</f>
        <v>0</v>
      </c>
      <c r="TJU66" s="960">
        <f t="shared" ref="TJU66" si="6899">TJU60-TJU62</f>
        <v>0</v>
      </c>
      <c r="TJW66" s="960">
        <f t="shared" ref="TJW66" si="6900">TJW60-TJW62</f>
        <v>0</v>
      </c>
      <c r="TJY66" s="960">
        <f t="shared" ref="TJY66" si="6901">TJY60-TJY62</f>
        <v>0</v>
      </c>
      <c r="TKA66" s="960">
        <f t="shared" ref="TKA66" si="6902">TKA60-TKA62</f>
        <v>0</v>
      </c>
      <c r="TKC66" s="960">
        <f t="shared" ref="TKC66" si="6903">TKC60-TKC62</f>
        <v>0</v>
      </c>
      <c r="TKE66" s="960">
        <f t="shared" ref="TKE66" si="6904">TKE60-TKE62</f>
        <v>0</v>
      </c>
      <c r="TKG66" s="960">
        <f t="shared" ref="TKG66" si="6905">TKG60-TKG62</f>
        <v>0</v>
      </c>
      <c r="TKI66" s="960">
        <f t="shared" ref="TKI66" si="6906">TKI60-TKI62</f>
        <v>0</v>
      </c>
      <c r="TKK66" s="960">
        <f t="shared" ref="TKK66" si="6907">TKK60-TKK62</f>
        <v>0</v>
      </c>
      <c r="TKM66" s="960">
        <f t="shared" ref="TKM66" si="6908">TKM60-TKM62</f>
        <v>0</v>
      </c>
      <c r="TKO66" s="960">
        <f t="shared" ref="TKO66" si="6909">TKO60-TKO62</f>
        <v>0</v>
      </c>
      <c r="TKQ66" s="960">
        <f t="shared" ref="TKQ66" si="6910">TKQ60-TKQ62</f>
        <v>0</v>
      </c>
      <c r="TKS66" s="960">
        <f t="shared" ref="TKS66" si="6911">TKS60-TKS62</f>
        <v>0</v>
      </c>
      <c r="TKU66" s="960">
        <f t="shared" ref="TKU66" si="6912">TKU60-TKU62</f>
        <v>0</v>
      </c>
      <c r="TKW66" s="960">
        <f t="shared" ref="TKW66" si="6913">TKW60-TKW62</f>
        <v>0</v>
      </c>
      <c r="TKY66" s="960">
        <f t="shared" ref="TKY66" si="6914">TKY60-TKY62</f>
        <v>0</v>
      </c>
      <c r="TLA66" s="960">
        <f t="shared" ref="TLA66" si="6915">TLA60-TLA62</f>
        <v>0</v>
      </c>
      <c r="TLC66" s="960">
        <f t="shared" ref="TLC66" si="6916">TLC60-TLC62</f>
        <v>0</v>
      </c>
      <c r="TLE66" s="960">
        <f t="shared" ref="TLE66" si="6917">TLE60-TLE62</f>
        <v>0</v>
      </c>
      <c r="TLG66" s="960">
        <f t="shared" ref="TLG66" si="6918">TLG60-TLG62</f>
        <v>0</v>
      </c>
      <c r="TLI66" s="960">
        <f t="shared" ref="TLI66" si="6919">TLI60-TLI62</f>
        <v>0</v>
      </c>
      <c r="TLK66" s="960">
        <f t="shared" ref="TLK66" si="6920">TLK60-TLK62</f>
        <v>0</v>
      </c>
      <c r="TLM66" s="960">
        <f t="shared" ref="TLM66" si="6921">TLM60-TLM62</f>
        <v>0</v>
      </c>
      <c r="TLO66" s="960">
        <f t="shared" ref="TLO66" si="6922">TLO60-TLO62</f>
        <v>0</v>
      </c>
      <c r="TLQ66" s="960">
        <f t="shared" ref="TLQ66" si="6923">TLQ60-TLQ62</f>
        <v>0</v>
      </c>
      <c r="TLS66" s="960">
        <f t="shared" ref="TLS66" si="6924">TLS60-TLS62</f>
        <v>0</v>
      </c>
      <c r="TLU66" s="960">
        <f t="shared" ref="TLU66" si="6925">TLU60-TLU62</f>
        <v>0</v>
      </c>
      <c r="TLW66" s="960">
        <f t="shared" ref="TLW66" si="6926">TLW60-TLW62</f>
        <v>0</v>
      </c>
      <c r="TLY66" s="960">
        <f t="shared" ref="TLY66" si="6927">TLY60-TLY62</f>
        <v>0</v>
      </c>
      <c r="TMA66" s="960">
        <f t="shared" ref="TMA66" si="6928">TMA60-TMA62</f>
        <v>0</v>
      </c>
      <c r="TMC66" s="960">
        <f t="shared" ref="TMC66" si="6929">TMC60-TMC62</f>
        <v>0</v>
      </c>
      <c r="TME66" s="960">
        <f t="shared" ref="TME66" si="6930">TME60-TME62</f>
        <v>0</v>
      </c>
      <c r="TMG66" s="960">
        <f t="shared" ref="TMG66" si="6931">TMG60-TMG62</f>
        <v>0</v>
      </c>
      <c r="TMI66" s="960">
        <f t="shared" ref="TMI66" si="6932">TMI60-TMI62</f>
        <v>0</v>
      </c>
      <c r="TMK66" s="960">
        <f t="shared" ref="TMK66" si="6933">TMK60-TMK62</f>
        <v>0</v>
      </c>
      <c r="TMM66" s="960">
        <f t="shared" ref="TMM66" si="6934">TMM60-TMM62</f>
        <v>0</v>
      </c>
      <c r="TMO66" s="960">
        <f t="shared" ref="TMO66" si="6935">TMO60-TMO62</f>
        <v>0</v>
      </c>
      <c r="TMQ66" s="960">
        <f t="shared" ref="TMQ66" si="6936">TMQ60-TMQ62</f>
        <v>0</v>
      </c>
      <c r="TMS66" s="960">
        <f t="shared" ref="TMS66" si="6937">TMS60-TMS62</f>
        <v>0</v>
      </c>
      <c r="TMU66" s="960">
        <f t="shared" ref="TMU66" si="6938">TMU60-TMU62</f>
        <v>0</v>
      </c>
      <c r="TMW66" s="960">
        <f t="shared" ref="TMW66" si="6939">TMW60-TMW62</f>
        <v>0</v>
      </c>
      <c r="TMY66" s="960">
        <f t="shared" ref="TMY66" si="6940">TMY60-TMY62</f>
        <v>0</v>
      </c>
      <c r="TNA66" s="960">
        <f t="shared" ref="TNA66" si="6941">TNA60-TNA62</f>
        <v>0</v>
      </c>
      <c r="TNC66" s="960">
        <f t="shared" ref="TNC66" si="6942">TNC60-TNC62</f>
        <v>0</v>
      </c>
      <c r="TNE66" s="960">
        <f t="shared" ref="TNE66" si="6943">TNE60-TNE62</f>
        <v>0</v>
      </c>
      <c r="TNG66" s="960">
        <f t="shared" ref="TNG66" si="6944">TNG60-TNG62</f>
        <v>0</v>
      </c>
      <c r="TNI66" s="960">
        <f t="shared" ref="TNI66" si="6945">TNI60-TNI62</f>
        <v>0</v>
      </c>
      <c r="TNK66" s="960">
        <f t="shared" ref="TNK66" si="6946">TNK60-TNK62</f>
        <v>0</v>
      </c>
      <c r="TNM66" s="960">
        <f t="shared" ref="TNM66" si="6947">TNM60-TNM62</f>
        <v>0</v>
      </c>
      <c r="TNO66" s="960">
        <f t="shared" ref="TNO66" si="6948">TNO60-TNO62</f>
        <v>0</v>
      </c>
      <c r="TNQ66" s="960">
        <f t="shared" ref="TNQ66" si="6949">TNQ60-TNQ62</f>
        <v>0</v>
      </c>
      <c r="TNS66" s="960">
        <f t="shared" ref="TNS66" si="6950">TNS60-TNS62</f>
        <v>0</v>
      </c>
      <c r="TNU66" s="960">
        <f t="shared" ref="TNU66" si="6951">TNU60-TNU62</f>
        <v>0</v>
      </c>
      <c r="TNW66" s="960">
        <f t="shared" ref="TNW66" si="6952">TNW60-TNW62</f>
        <v>0</v>
      </c>
      <c r="TNY66" s="960">
        <f t="shared" ref="TNY66" si="6953">TNY60-TNY62</f>
        <v>0</v>
      </c>
      <c r="TOA66" s="960">
        <f t="shared" ref="TOA66" si="6954">TOA60-TOA62</f>
        <v>0</v>
      </c>
      <c r="TOC66" s="960">
        <f t="shared" ref="TOC66" si="6955">TOC60-TOC62</f>
        <v>0</v>
      </c>
      <c r="TOE66" s="960">
        <f t="shared" ref="TOE66" si="6956">TOE60-TOE62</f>
        <v>0</v>
      </c>
      <c r="TOG66" s="960">
        <f t="shared" ref="TOG66" si="6957">TOG60-TOG62</f>
        <v>0</v>
      </c>
      <c r="TOI66" s="960">
        <f t="shared" ref="TOI66" si="6958">TOI60-TOI62</f>
        <v>0</v>
      </c>
      <c r="TOK66" s="960">
        <f t="shared" ref="TOK66" si="6959">TOK60-TOK62</f>
        <v>0</v>
      </c>
      <c r="TOM66" s="960">
        <f t="shared" ref="TOM66" si="6960">TOM60-TOM62</f>
        <v>0</v>
      </c>
      <c r="TOO66" s="960">
        <f t="shared" ref="TOO66" si="6961">TOO60-TOO62</f>
        <v>0</v>
      </c>
      <c r="TOQ66" s="960">
        <f t="shared" ref="TOQ66" si="6962">TOQ60-TOQ62</f>
        <v>0</v>
      </c>
      <c r="TOS66" s="960">
        <f t="shared" ref="TOS66" si="6963">TOS60-TOS62</f>
        <v>0</v>
      </c>
      <c r="TOU66" s="960">
        <f t="shared" ref="TOU66" si="6964">TOU60-TOU62</f>
        <v>0</v>
      </c>
      <c r="TOW66" s="960">
        <f t="shared" ref="TOW66" si="6965">TOW60-TOW62</f>
        <v>0</v>
      </c>
      <c r="TOY66" s="960">
        <f t="shared" ref="TOY66" si="6966">TOY60-TOY62</f>
        <v>0</v>
      </c>
      <c r="TPA66" s="960">
        <f t="shared" ref="TPA66" si="6967">TPA60-TPA62</f>
        <v>0</v>
      </c>
      <c r="TPC66" s="960">
        <f t="shared" ref="TPC66" si="6968">TPC60-TPC62</f>
        <v>0</v>
      </c>
      <c r="TPE66" s="960">
        <f t="shared" ref="TPE66" si="6969">TPE60-TPE62</f>
        <v>0</v>
      </c>
      <c r="TPG66" s="960">
        <f t="shared" ref="TPG66" si="6970">TPG60-TPG62</f>
        <v>0</v>
      </c>
      <c r="TPI66" s="960">
        <f t="shared" ref="TPI66" si="6971">TPI60-TPI62</f>
        <v>0</v>
      </c>
      <c r="TPK66" s="960">
        <f t="shared" ref="TPK66" si="6972">TPK60-TPK62</f>
        <v>0</v>
      </c>
      <c r="TPM66" s="960">
        <f t="shared" ref="TPM66" si="6973">TPM60-TPM62</f>
        <v>0</v>
      </c>
      <c r="TPO66" s="960">
        <f t="shared" ref="TPO66" si="6974">TPO60-TPO62</f>
        <v>0</v>
      </c>
      <c r="TPQ66" s="960">
        <f t="shared" ref="TPQ66" si="6975">TPQ60-TPQ62</f>
        <v>0</v>
      </c>
      <c r="TPS66" s="960">
        <f t="shared" ref="TPS66" si="6976">TPS60-TPS62</f>
        <v>0</v>
      </c>
      <c r="TPU66" s="960">
        <f t="shared" ref="TPU66" si="6977">TPU60-TPU62</f>
        <v>0</v>
      </c>
      <c r="TPW66" s="960">
        <f t="shared" ref="TPW66" si="6978">TPW60-TPW62</f>
        <v>0</v>
      </c>
      <c r="TPY66" s="960">
        <f t="shared" ref="TPY66" si="6979">TPY60-TPY62</f>
        <v>0</v>
      </c>
      <c r="TQA66" s="960">
        <f t="shared" ref="TQA66" si="6980">TQA60-TQA62</f>
        <v>0</v>
      </c>
      <c r="TQC66" s="960">
        <f t="shared" ref="TQC66" si="6981">TQC60-TQC62</f>
        <v>0</v>
      </c>
      <c r="TQE66" s="960">
        <f t="shared" ref="TQE66" si="6982">TQE60-TQE62</f>
        <v>0</v>
      </c>
      <c r="TQG66" s="960">
        <f t="shared" ref="TQG66" si="6983">TQG60-TQG62</f>
        <v>0</v>
      </c>
      <c r="TQI66" s="960">
        <f t="shared" ref="TQI66" si="6984">TQI60-TQI62</f>
        <v>0</v>
      </c>
      <c r="TQK66" s="960">
        <f t="shared" ref="TQK66" si="6985">TQK60-TQK62</f>
        <v>0</v>
      </c>
      <c r="TQM66" s="960">
        <f t="shared" ref="TQM66" si="6986">TQM60-TQM62</f>
        <v>0</v>
      </c>
      <c r="TQO66" s="960">
        <f t="shared" ref="TQO66" si="6987">TQO60-TQO62</f>
        <v>0</v>
      </c>
      <c r="TQQ66" s="960">
        <f t="shared" ref="TQQ66" si="6988">TQQ60-TQQ62</f>
        <v>0</v>
      </c>
      <c r="TQS66" s="960">
        <f t="shared" ref="TQS66" si="6989">TQS60-TQS62</f>
        <v>0</v>
      </c>
      <c r="TQU66" s="960">
        <f t="shared" ref="TQU66" si="6990">TQU60-TQU62</f>
        <v>0</v>
      </c>
      <c r="TQW66" s="960">
        <f t="shared" ref="TQW66" si="6991">TQW60-TQW62</f>
        <v>0</v>
      </c>
      <c r="TQY66" s="960">
        <f t="shared" ref="TQY66" si="6992">TQY60-TQY62</f>
        <v>0</v>
      </c>
      <c r="TRA66" s="960">
        <f t="shared" ref="TRA66" si="6993">TRA60-TRA62</f>
        <v>0</v>
      </c>
      <c r="TRC66" s="960">
        <f t="shared" ref="TRC66" si="6994">TRC60-TRC62</f>
        <v>0</v>
      </c>
      <c r="TRE66" s="960">
        <f t="shared" ref="TRE66" si="6995">TRE60-TRE62</f>
        <v>0</v>
      </c>
      <c r="TRG66" s="960">
        <f t="shared" ref="TRG66" si="6996">TRG60-TRG62</f>
        <v>0</v>
      </c>
      <c r="TRI66" s="960">
        <f t="shared" ref="TRI66" si="6997">TRI60-TRI62</f>
        <v>0</v>
      </c>
      <c r="TRK66" s="960">
        <f t="shared" ref="TRK66" si="6998">TRK60-TRK62</f>
        <v>0</v>
      </c>
      <c r="TRM66" s="960">
        <f t="shared" ref="TRM66" si="6999">TRM60-TRM62</f>
        <v>0</v>
      </c>
      <c r="TRO66" s="960">
        <f t="shared" ref="TRO66" si="7000">TRO60-TRO62</f>
        <v>0</v>
      </c>
      <c r="TRQ66" s="960">
        <f t="shared" ref="TRQ66" si="7001">TRQ60-TRQ62</f>
        <v>0</v>
      </c>
      <c r="TRS66" s="960">
        <f t="shared" ref="TRS66" si="7002">TRS60-TRS62</f>
        <v>0</v>
      </c>
      <c r="TRU66" s="960">
        <f t="shared" ref="TRU66" si="7003">TRU60-TRU62</f>
        <v>0</v>
      </c>
      <c r="TRW66" s="960">
        <f t="shared" ref="TRW66" si="7004">TRW60-TRW62</f>
        <v>0</v>
      </c>
      <c r="TRY66" s="960">
        <f t="shared" ref="TRY66" si="7005">TRY60-TRY62</f>
        <v>0</v>
      </c>
      <c r="TSA66" s="960">
        <f t="shared" ref="TSA66" si="7006">TSA60-TSA62</f>
        <v>0</v>
      </c>
      <c r="TSC66" s="960">
        <f t="shared" ref="TSC66" si="7007">TSC60-TSC62</f>
        <v>0</v>
      </c>
      <c r="TSE66" s="960">
        <f t="shared" ref="TSE66" si="7008">TSE60-TSE62</f>
        <v>0</v>
      </c>
      <c r="TSG66" s="960">
        <f t="shared" ref="TSG66" si="7009">TSG60-TSG62</f>
        <v>0</v>
      </c>
      <c r="TSI66" s="960">
        <f t="shared" ref="TSI66" si="7010">TSI60-TSI62</f>
        <v>0</v>
      </c>
      <c r="TSK66" s="960">
        <f t="shared" ref="TSK66" si="7011">TSK60-TSK62</f>
        <v>0</v>
      </c>
      <c r="TSM66" s="960">
        <f t="shared" ref="TSM66" si="7012">TSM60-TSM62</f>
        <v>0</v>
      </c>
      <c r="TSO66" s="960">
        <f t="shared" ref="TSO66" si="7013">TSO60-TSO62</f>
        <v>0</v>
      </c>
      <c r="TSQ66" s="960">
        <f t="shared" ref="TSQ66" si="7014">TSQ60-TSQ62</f>
        <v>0</v>
      </c>
      <c r="TSS66" s="960">
        <f t="shared" ref="TSS66" si="7015">TSS60-TSS62</f>
        <v>0</v>
      </c>
      <c r="TSU66" s="960">
        <f t="shared" ref="TSU66" si="7016">TSU60-TSU62</f>
        <v>0</v>
      </c>
      <c r="TSW66" s="960">
        <f t="shared" ref="TSW66" si="7017">TSW60-TSW62</f>
        <v>0</v>
      </c>
      <c r="TSY66" s="960">
        <f t="shared" ref="TSY66" si="7018">TSY60-TSY62</f>
        <v>0</v>
      </c>
      <c r="TTA66" s="960">
        <f t="shared" ref="TTA66" si="7019">TTA60-TTA62</f>
        <v>0</v>
      </c>
      <c r="TTC66" s="960">
        <f t="shared" ref="TTC66" si="7020">TTC60-TTC62</f>
        <v>0</v>
      </c>
      <c r="TTE66" s="960">
        <f t="shared" ref="TTE66" si="7021">TTE60-TTE62</f>
        <v>0</v>
      </c>
      <c r="TTG66" s="960">
        <f t="shared" ref="TTG66" si="7022">TTG60-TTG62</f>
        <v>0</v>
      </c>
      <c r="TTI66" s="960">
        <f t="shared" ref="TTI66" si="7023">TTI60-TTI62</f>
        <v>0</v>
      </c>
      <c r="TTK66" s="960">
        <f t="shared" ref="TTK66" si="7024">TTK60-TTK62</f>
        <v>0</v>
      </c>
      <c r="TTM66" s="960">
        <f t="shared" ref="TTM66" si="7025">TTM60-TTM62</f>
        <v>0</v>
      </c>
      <c r="TTO66" s="960">
        <f t="shared" ref="TTO66" si="7026">TTO60-TTO62</f>
        <v>0</v>
      </c>
      <c r="TTQ66" s="960">
        <f t="shared" ref="TTQ66" si="7027">TTQ60-TTQ62</f>
        <v>0</v>
      </c>
      <c r="TTS66" s="960">
        <f t="shared" ref="TTS66" si="7028">TTS60-TTS62</f>
        <v>0</v>
      </c>
      <c r="TTU66" s="960">
        <f t="shared" ref="TTU66" si="7029">TTU60-TTU62</f>
        <v>0</v>
      </c>
      <c r="TTW66" s="960">
        <f t="shared" ref="TTW66" si="7030">TTW60-TTW62</f>
        <v>0</v>
      </c>
      <c r="TTY66" s="960">
        <f t="shared" ref="TTY66" si="7031">TTY60-TTY62</f>
        <v>0</v>
      </c>
      <c r="TUA66" s="960">
        <f t="shared" ref="TUA66" si="7032">TUA60-TUA62</f>
        <v>0</v>
      </c>
      <c r="TUC66" s="960">
        <f t="shared" ref="TUC66" si="7033">TUC60-TUC62</f>
        <v>0</v>
      </c>
      <c r="TUE66" s="960">
        <f t="shared" ref="TUE66" si="7034">TUE60-TUE62</f>
        <v>0</v>
      </c>
      <c r="TUG66" s="960">
        <f t="shared" ref="TUG66" si="7035">TUG60-TUG62</f>
        <v>0</v>
      </c>
      <c r="TUI66" s="960">
        <f t="shared" ref="TUI66" si="7036">TUI60-TUI62</f>
        <v>0</v>
      </c>
      <c r="TUK66" s="960">
        <f t="shared" ref="TUK66" si="7037">TUK60-TUK62</f>
        <v>0</v>
      </c>
      <c r="TUM66" s="960">
        <f t="shared" ref="TUM66" si="7038">TUM60-TUM62</f>
        <v>0</v>
      </c>
      <c r="TUO66" s="960">
        <f t="shared" ref="TUO66" si="7039">TUO60-TUO62</f>
        <v>0</v>
      </c>
      <c r="TUQ66" s="960">
        <f t="shared" ref="TUQ66" si="7040">TUQ60-TUQ62</f>
        <v>0</v>
      </c>
      <c r="TUS66" s="960">
        <f t="shared" ref="TUS66" si="7041">TUS60-TUS62</f>
        <v>0</v>
      </c>
      <c r="TUU66" s="960">
        <f t="shared" ref="TUU66" si="7042">TUU60-TUU62</f>
        <v>0</v>
      </c>
      <c r="TUW66" s="960">
        <f t="shared" ref="TUW66" si="7043">TUW60-TUW62</f>
        <v>0</v>
      </c>
      <c r="TUY66" s="960">
        <f t="shared" ref="TUY66" si="7044">TUY60-TUY62</f>
        <v>0</v>
      </c>
      <c r="TVA66" s="960">
        <f t="shared" ref="TVA66" si="7045">TVA60-TVA62</f>
        <v>0</v>
      </c>
      <c r="TVC66" s="960">
        <f t="shared" ref="TVC66" si="7046">TVC60-TVC62</f>
        <v>0</v>
      </c>
      <c r="TVE66" s="960">
        <f t="shared" ref="TVE66" si="7047">TVE60-TVE62</f>
        <v>0</v>
      </c>
      <c r="TVG66" s="960">
        <f t="shared" ref="TVG66" si="7048">TVG60-TVG62</f>
        <v>0</v>
      </c>
      <c r="TVI66" s="960">
        <f t="shared" ref="TVI66" si="7049">TVI60-TVI62</f>
        <v>0</v>
      </c>
      <c r="TVK66" s="960">
        <f t="shared" ref="TVK66" si="7050">TVK60-TVK62</f>
        <v>0</v>
      </c>
      <c r="TVM66" s="960">
        <f t="shared" ref="TVM66" si="7051">TVM60-TVM62</f>
        <v>0</v>
      </c>
      <c r="TVO66" s="960">
        <f t="shared" ref="TVO66" si="7052">TVO60-TVO62</f>
        <v>0</v>
      </c>
      <c r="TVQ66" s="960">
        <f t="shared" ref="TVQ66" si="7053">TVQ60-TVQ62</f>
        <v>0</v>
      </c>
      <c r="TVS66" s="960">
        <f t="shared" ref="TVS66" si="7054">TVS60-TVS62</f>
        <v>0</v>
      </c>
      <c r="TVU66" s="960">
        <f t="shared" ref="TVU66" si="7055">TVU60-TVU62</f>
        <v>0</v>
      </c>
      <c r="TVW66" s="960">
        <f t="shared" ref="TVW66" si="7056">TVW60-TVW62</f>
        <v>0</v>
      </c>
      <c r="TVY66" s="960">
        <f t="shared" ref="TVY66" si="7057">TVY60-TVY62</f>
        <v>0</v>
      </c>
      <c r="TWA66" s="960">
        <f t="shared" ref="TWA66" si="7058">TWA60-TWA62</f>
        <v>0</v>
      </c>
      <c r="TWC66" s="960">
        <f t="shared" ref="TWC66" si="7059">TWC60-TWC62</f>
        <v>0</v>
      </c>
      <c r="TWE66" s="960">
        <f t="shared" ref="TWE66" si="7060">TWE60-TWE62</f>
        <v>0</v>
      </c>
      <c r="TWG66" s="960">
        <f t="shared" ref="TWG66" si="7061">TWG60-TWG62</f>
        <v>0</v>
      </c>
      <c r="TWI66" s="960">
        <f t="shared" ref="TWI66" si="7062">TWI60-TWI62</f>
        <v>0</v>
      </c>
      <c r="TWK66" s="960">
        <f t="shared" ref="TWK66" si="7063">TWK60-TWK62</f>
        <v>0</v>
      </c>
      <c r="TWM66" s="960">
        <f t="shared" ref="TWM66" si="7064">TWM60-TWM62</f>
        <v>0</v>
      </c>
      <c r="TWO66" s="960">
        <f t="shared" ref="TWO66" si="7065">TWO60-TWO62</f>
        <v>0</v>
      </c>
      <c r="TWQ66" s="960">
        <f t="shared" ref="TWQ66" si="7066">TWQ60-TWQ62</f>
        <v>0</v>
      </c>
      <c r="TWS66" s="960">
        <f t="shared" ref="TWS66" si="7067">TWS60-TWS62</f>
        <v>0</v>
      </c>
      <c r="TWU66" s="960">
        <f t="shared" ref="TWU66" si="7068">TWU60-TWU62</f>
        <v>0</v>
      </c>
      <c r="TWW66" s="960">
        <f t="shared" ref="TWW66" si="7069">TWW60-TWW62</f>
        <v>0</v>
      </c>
      <c r="TWY66" s="960">
        <f t="shared" ref="TWY66" si="7070">TWY60-TWY62</f>
        <v>0</v>
      </c>
      <c r="TXA66" s="960">
        <f t="shared" ref="TXA66" si="7071">TXA60-TXA62</f>
        <v>0</v>
      </c>
      <c r="TXC66" s="960">
        <f t="shared" ref="TXC66" si="7072">TXC60-TXC62</f>
        <v>0</v>
      </c>
      <c r="TXE66" s="960">
        <f t="shared" ref="TXE66" si="7073">TXE60-TXE62</f>
        <v>0</v>
      </c>
      <c r="TXG66" s="960">
        <f t="shared" ref="TXG66" si="7074">TXG60-TXG62</f>
        <v>0</v>
      </c>
      <c r="TXI66" s="960">
        <f t="shared" ref="TXI66" si="7075">TXI60-TXI62</f>
        <v>0</v>
      </c>
      <c r="TXK66" s="960">
        <f t="shared" ref="TXK66" si="7076">TXK60-TXK62</f>
        <v>0</v>
      </c>
      <c r="TXM66" s="960">
        <f t="shared" ref="TXM66" si="7077">TXM60-TXM62</f>
        <v>0</v>
      </c>
      <c r="TXO66" s="960">
        <f t="shared" ref="TXO66" si="7078">TXO60-TXO62</f>
        <v>0</v>
      </c>
      <c r="TXQ66" s="960">
        <f t="shared" ref="TXQ66" si="7079">TXQ60-TXQ62</f>
        <v>0</v>
      </c>
      <c r="TXS66" s="960">
        <f t="shared" ref="TXS66" si="7080">TXS60-TXS62</f>
        <v>0</v>
      </c>
      <c r="TXU66" s="960">
        <f t="shared" ref="TXU66" si="7081">TXU60-TXU62</f>
        <v>0</v>
      </c>
      <c r="TXW66" s="960">
        <f t="shared" ref="TXW66" si="7082">TXW60-TXW62</f>
        <v>0</v>
      </c>
      <c r="TXY66" s="960">
        <f t="shared" ref="TXY66" si="7083">TXY60-TXY62</f>
        <v>0</v>
      </c>
      <c r="TYA66" s="960">
        <f t="shared" ref="TYA66" si="7084">TYA60-TYA62</f>
        <v>0</v>
      </c>
      <c r="TYC66" s="960">
        <f t="shared" ref="TYC66" si="7085">TYC60-TYC62</f>
        <v>0</v>
      </c>
      <c r="TYE66" s="960">
        <f t="shared" ref="TYE66" si="7086">TYE60-TYE62</f>
        <v>0</v>
      </c>
      <c r="TYG66" s="960">
        <f t="shared" ref="TYG66" si="7087">TYG60-TYG62</f>
        <v>0</v>
      </c>
      <c r="TYI66" s="960">
        <f t="shared" ref="TYI66" si="7088">TYI60-TYI62</f>
        <v>0</v>
      </c>
      <c r="TYK66" s="960">
        <f t="shared" ref="TYK66" si="7089">TYK60-TYK62</f>
        <v>0</v>
      </c>
      <c r="TYM66" s="960">
        <f t="shared" ref="TYM66" si="7090">TYM60-TYM62</f>
        <v>0</v>
      </c>
      <c r="TYO66" s="960">
        <f t="shared" ref="TYO66" si="7091">TYO60-TYO62</f>
        <v>0</v>
      </c>
      <c r="TYQ66" s="960">
        <f t="shared" ref="TYQ66" si="7092">TYQ60-TYQ62</f>
        <v>0</v>
      </c>
      <c r="TYS66" s="960">
        <f t="shared" ref="TYS66" si="7093">TYS60-TYS62</f>
        <v>0</v>
      </c>
      <c r="TYU66" s="960">
        <f t="shared" ref="TYU66" si="7094">TYU60-TYU62</f>
        <v>0</v>
      </c>
      <c r="TYW66" s="960">
        <f t="shared" ref="TYW66" si="7095">TYW60-TYW62</f>
        <v>0</v>
      </c>
      <c r="TYY66" s="960">
        <f t="shared" ref="TYY66" si="7096">TYY60-TYY62</f>
        <v>0</v>
      </c>
      <c r="TZA66" s="960">
        <f t="shared" ref="TZA66" si="7097">TZA60-TZA62</f>
        <v>0</v>
      </c>
      <c r="TZC66" s="960">
        <f t="shared" ref="TZC66" si="7098">TZC60-TZC62</f>
        <v>0</v>
      </c>
      <c r="TZE66" s="960">
        <f t="shared" ref="TZE66" si="7099">TZE60-TZE62</f>
        <v>0</v>
      </c>
      <c r="TZG66" s="960">
        <f t="shared" ref="TZG66" si="7100">TZG60-TZG62</f>
        <v>0</v>
      </c>
      <c r="TZI66" s="960">
        <f t="shared" ref="TZI66" si="7101">TZI60-TZI62</f>
        <v>0</v>
      </c>
      <c r="TZK66" s="960">
        <f t="shared" ref="TZK66" si="7102">TZK60-TZK62</f>
        <v>0</v>
      </c>
      <c r="TZM66" s="960">
        <f t="shared" ref="TZM66" si="7103">TZM60-TZM62</f>
        <v>0</v>
      </c>
      <c r="TZO66" s="960">
        <f t="shared" ref="TZO66" si="7104">TZO60-TZO62</f>
        <v>0</v>
      </c>
      <c r="TZQ66" s="960">
        <f t="shared" ref="TZQ66" si="7105">TZQ60-TZQ62</f>
        <v>0</v>
      </c>
      <c r="TZS66" s="960">
        <f t="shared" ref="TZS66" si="7106">TZS60-TZS62</f>
        <v>0</v>
      </c>
      <c r="TZU66" s="960">
        <f t="shared" ref="TZU66" si="7107">TZU60-TZU62</f>
        <v>0</v>
      </c>
      <c r="TZW66" s="960">
        <f t="shared" ref="TZW66" si="7108">TZW60-TZW62</f>
        <v>0</v>
      </c>
      <c r="TZY66" s="960">
        <f t="shared" ref="TZY66" si="7109">TZY60-TZY62</f>
        <v>0</v>
      </c>
      <c r="UAA66" s="960">
        <f t="shared" ref="UAA66" si="7110">UAA60-UAA62</f>
        <v>0</v>
      </c>
      <c r="UAC66" s="960">
        <f t="shared" ref="UAC66" si="7111">UAC60-UAC62</f>
        <v>0</v>
      </c>
      <c r="UAE66" s="960">
        <f t="shared" ref="UAE66" si="7112">UAE60-UAE62</f>
        <v>0</v>
      </c>
      <c r="UAG66" s="960">
        <f t="shared" ref="UAG66" si="7113">UAG60-UAG62</f>
        <v>0</v>
      </c>
      <c r="UAI66" s="960">
        <f t="shared" ref="UAI66" si="7114">UAI60-UAI62</f>
        <v>0</v>
      </c>
      <c r="UAK66" s="960">
        <f t="shared" ref="UAK66" si="7115">UAK60-UAK62</f>
        <v>0</v>
      </c>
      <c r="UAM66" s="960">
        <f t="shared" ref="UAM66" si="7116">UAM60-UAM62</f>
        <v>0</v>
      </c>
      <c r="UAO66" s="960">
        <f t="shared" ref="UAO66" si="7117">UAO60-UAO62</f>
        <v>0</v>
      </c>
      <c r="UAQ66" s="960">
        <f t="shared" ref="UAQ66" si="7118">UAQ60-UAQ62</f>
        <v>0</v>
      </c>
      <c r="UAS66" s="960">
        <f t="shared" ref="UAS66" si="7119">UAS60-UAS62</f>
        <v>0</v>
      </c>
      <c r="UAU66" s="960">
        <f t="shared" ref="UAU66" si="7120">UAU60-UAU62</f>
        <v>0</v>
      </c>
      <c r="UAW66" s="960">
        <f t="shared" ref="UAW66" si="7121">UAW60-UAW62</f>
        <v>0</v>
      </c>
      <c r="UAY66" s="960">
        <f t="shared" ref="UAY66" si="7122">UAY60-UAY62</f>
        <v>0</v>
      </c>
      <c r="UBA66" s="960">
        <f t="shared" ref="UBA66" si="7123">UBA60-UBA62</f>
        <v>0</v>
      </c>
      <c r="UBC66" s="960">
        <f t="shared" ref="UBC66" si="7124">UBC60-UBC62</f>
        <v>0</v>
      </c>
      <c r="UBE66" s="960">
        <f t="shared" ref="UBE66" si="7125">UBE60-UBE62</f>
        <v>0</v>
      </c>
      <c r="UBG66" s="960">
        <f t="shared" ref="UBG66" si="7126">UBG60-UBG62</f>
        <v>0</v>
      </c>
      <c r="UBI66" s="960">
        <f t="shared" ref="UBI66" si="7127">UBI60-UBI62</f>
        <v>0</v>
      </c>
      <c r="UBK66" s="960">
        <f t="shared" ref="UBK66" si="7128">UBK60-UBK62</f>
        <v>0</v>
      </c>
      <c r="UBM66" s="960">
        <f t="shared" ref="UBM66" si="7129">UBM60-UBM62</f>
        <v>0</v>
      </c>
      <c r="UBO66" s="960">
        <f t="shared" ref="UBO66" si="7130">UBO60-UBO62</f>
        <v>0</v>
      </c>
      <c r="UBQ66" s="960">
        <f t="shared" ref="UBQ66" si="7131">UBQ60-UBQ62</f>
        <v>0</v>
      </c>
      <c r="UBS66" s="960">
        <f t="shared" ref="UBS66" si="7132">UBS60-UBS62</f>
        <v>0</v>
      </c>
      <c r="UBU66" s="960">
        <f t="shared" ref="UBU66" si="7133">UBU60-UBU62</f>
        <v>0</v>
      </c>
      <c r="UBW66" s="960">
        <f t="shared" ref="UBW66" si="7134">UBW60-UBW62</f>
        <v>0</v>
      </c>
      <c r="UBY66" s="960">
        <f t="shared" ref="UBY66" si="7135">UBY60-UBY62</f>
        <v>0</v>
      </c>
      <c r="UCA66" s="960">
        <f t="shared" ref="UCA66" si="7136">UCA60-UCA62</f>
        <v>0</v>
      </c>
      <c r="UCC66" s="960">
        <f t="shared" ref="UCC66" si="7137">UCC60-UCC62</f>
        <v>0</v>
      </c>
      <c r="UCE66" s="960">
        <f t="shared" ref="UCE66" si="7138">UCE60-UCE62</f>
        <v>0</v>
      </c>
      <c r="UCG66" s="960">
        <f t="shared" ref="UCG66" si="7139">UCG60-UCG62</f>
        <v>0</v>
      </c>
      <c r="UCI66" s="960">
        <f t="shared" ref="UCI66" si="7140">UCI60-UCI62</f>
        <v>0</v>
      </c>
      <c r="UCK66" s="960">
        <f t="shared" ref="UCK66" si="7141">UCK60-UCK62</f>
        <v>0</v>
      </c>
      <c r="UCM66" s="960">
        <f t="shared" ref="UCM66" si="7142">UCM60-UCM62</f>
        <v>0</v>
      </c>
      <c r="UCO66" s="960">
        <f t="shared" ref="UCO66" si="7143">UCO60-UCO62</f>
        <v>0</v>
      </c>
      <c r="UCQ66" s="960">
        <f t="shared" ref="UCQ66" si="7144">UCQ60-UCQ62</f>
        <v>0</v>
      </c>
      <c r="UCS66" s="960">
        <f t="shared" ref="UCS66" si="7145">UCS60-UCS62</f>
        <v>0</v>
      </c>
      <c r="UCU66" s="960">
        <f t="shared" ref="UCU66" si="7146">UCU60-UCU62</f>
        <v>0</v>
      </c>
      <c r="UCW66" s="960">
        <f t="shared" ref="UCW66" si="7147">UCW60-UCW62</f>
        <v>0</v>
      </c>
      <c r="UCY66" s="960">
        <f t="shared" ref="UCY66" si="7148">UCY60-UCY62</f>
        <v>0</v>
      </c>
      <c r="UDA66" s="960">
        <f t="shared" ref="UDA66" si="7149">UDA60-UDA62</f>
        <v>0</v>
      </c>
      <c r="UDC66" s="960">
        <f t="shared" ref="UDC66" si="7150">UDC60-UDC62</f>
        <v>0</v>
      </c>
      <c r="UDE66" s="960">
        <f t="shared" ref="UDE66" si="7151">UDE60-UDE62</f>
        <v>0</v>
      </c>
      <c r="UDG66" s="960">
        <f t="shared" ref="UDG66" si="7152">UDG60-UDG62</f>
        <v>0</v>
      </c>
      <c r="UDI66" s="960">
        <f t="shared" ref="UDI66" si="7153">UDI60-UDI62</f>
        <v>0</v>
      </c>
      <c r="UDK66" s="960">
        <f t="shared" ref="UDK66" si="7154">UDK60-UDK62</f>
        <v>0</v>
      </c>
      <c r="UDM66" s="960">
        <f t="shared" ref="UDM66" si="7155">UDM60-UDM62</f>
        <v>0</v>
      </c>
      <c r="UDO66" s="960">
        <f t="shared" ref="UDO66" si="7156">UDO60-UDO62</f>
        <v>0</v>
      </c>
      <c r="UDQ66" s="960">
        <f t="shared" ref="UDQ66" si="7157">UDQ60-UDQ62</f>
        <v>0</v>
      </c>
      <c r="UDS66" s="960">
        <f t="shared" ref="UDS66" si="7158">UDS60-UDS62</f>
        <v>0</v>
      </c>
      <c r="UDU66" s="960">
        <f t="shared" ref="UDU66" si="7159">UDU60-UDU62</f>
        <v>0</v>
      </c>
      <c r="UDW66" s="960">
        <f t="shared" ref="UDW66" si="7160">UDW60-UDW62</f>
        <v>0</v>
      </c>
      <c r="UDY66" s="960">
        <f t="shared" ref="UDY66" si="7161">UDY60-UDY62</f>
        <v>0</v>
      </c>
      <c r="UEA66" s="960">
        <f t="shared" ref="UEA66" si="7162">UEA60-UEA62</f>
        <v>0</v>
      </c>
      <c r="UEC66" s="960">
        <f t="shared" ref="UEC66" si="7163">UEC60-UEC62</f>
        <v>0</v>
      </c>
      <c r="UEE66" s="960">
        <f t="shared" ref="UEE66" si="7164">UEE60-UEE62</f>
        <v>0</v>
      </c>
      <c r="UEG66" s="960">
        <f t="shared" ref="UEG66" si="7165">UEG60-UEG62</f>
        <v>0</v>
      </c>
      <c r="UEI66" s="960">
        <f t="shared" ref="UEI66" si="7166">UEI60-UEI62</f>
        <v>0</v>
      </c>
      <c r="UEK66" s="960">
        <f t="shared" ref="UEK66" si="7167">UEK60-UEK62</f>
        <v>0</v>
      </c>
      <c r="UEM66" s="960">
        <f t="shared" ref="UEM66" si="7168">UEM60-UEM62</f>
        <v>0</v>
      </c>
      <c r="UEO66" s="960">
        <f t="shared" ref="UEO66" si="7169">UEO60-UEO62</f>
        <v>0</v>
      </c>
      <c r="UEQ66" s="960">
        <f t="shared" ref="UEQ66" si="7170">UEQ60-UEQ62</f>
        <v>0</v>
      </c>
      <c r="UES66" s="960">
        <f t="shared" ref="UES66" si="7171">UES60-UES62</f>
        <v>0</v>
      </c>
      <c r="UEU66" s="960">
        <f t="shared" ref="UEU66" si="7172">UEU60-UEU62</f>
        <v>0</v>
      </c>
      <c r="UEW66" s="960">
        <f t="shared" ref="UEW66" si="7173">UEW60-UEW62</f>
        <v>0</v>
      </c>
      <c r="UEY66" s="960">
        <f t="shared" ref="UEY66" si="7174">UEY60-UEY62</f>
        <v>0</v>
      </c>
      <c r="UFA66" s="960">
        <f t="shared" ref="UFA66" si="7175">UFA60-UFA62</f>
        <v>0</v>
      </c>
      <c r="UFC66" s="960">
        <f t="shared" ref="UFC66" si="7176">UFC60-UFC62</f>
        <v>0</v>
      </c>
      <c r="UFE66" s="960">
        <f t="shared" ref="UFE66" si="7177">UFE60-UFE62</f>
        <v>0</v>
      </c>
      <c r="UFG66" s="960">
        <f t="shared" ref="UFG66" si="7178">UFG60-UFG62</f>
        <v>0</v>
      </c>
      <c r="UFI66" s="960">
        <f t="shared" ref="UFI66" si="7179">UFI60-UFI62</f>
        <v>0</v>
      </c>
      <c r="UFK66" s="960">
        <f t="shared" ref="UFK66" si="7180">UFK60-UFK62</f>
        <v>0</v>
      </c>
      <c r="UFM66" s="960">
        <f t="shared" ref="UFM66" si="7181">UFM60-UFM62</f>
        <v>0</v>
      </c>
      <c r="UFO66" s="960">
        <f t="shared" ref="UFO66" si="7182">UFO60-UFO62</f>
        <v>0</v>
      </c>
      <c r="UFQ66" s="960">
        <f t="shared" ref="UFQ66" si="7183">UFQ60-UFQ62</f>
        <v>0</v>
      </c>
      <c r="UFS66" s="960">
        <f t="shared" ref="UFS66" si="7184">UFS60-UFS62</f>
        <v>0</v>
      </c>
      <c r="UFU66" s="960">
        <f t="shared" ref="UFU66" si="7185">UFU60-UFU62</f>
        <v>0</v>
      </c>
      <c r="UFW66" s="960">
        <f t="shared" ref="UFW66" si="7186">UFW60-UFW62</f>
        <v>0</v>
      </c>
      <c r="UFY66" s="960">
        <f t="shared" ref="UFY66" si="7187">UFY60-UFY62</f>
        <v>0</v>
      </c>
      <c r="UGA66" s="960">
        <f t="shared" ref="UGA66" si="7188">UGA60-UGA62</f>
        <v>0</v>
      </c>
      <c r="UGC66" s="960">
        <f t="shared" ref="UGC66" si="7189">UGC60-UGC62</f>
        <v>0</v>
      </c>
      <c r="UGE66" s="960">
        <f t="shared" ref="UGE66" si="7190">UGE60-UGE62</f>
        <v>0</v>
      </c>
      <c r="UGG66" s="960">
        <f t="shared" ref="UGG66" si="7191">UGG60-UGG62</f>
        <v>0</v>
      </c>
      <c r="UGI66" s="960">
        <f t="shared" ref="UGI66" si="7192">UGI60-UGI62</f>
        <v>0</v>
      </c>
      <c r="UGK66" s="960">
        <f t="shared" ref="UGK66" si="7193">UGK60-UGK62</f>
        <v>0</v>
      </c>
      <c r="UGM66" s="960">
        <f t="shared" ref="UGM66" si="7194">UGM60-UGM62</f>
        <v>0</v>
      </c>
      <c r="UGO66" s="960">
        <f t="shared" ref="UGO66" si="7195">UGO60-UGO62</f>
        <v>0</v>
      </c>
      <c r="UGQ66" s="960">
        <f t="shared" ref="UGQ66" si="7196">UGQ60-UGQ62</f>
        <v>0</v>
      </c>
      <c r="UGS66" s="960">
        <f t="shared" ref="UGS66" si="7197">UGS60-UGS62</f>
        <v>0</v>
      </c>
      <c r="UGU66" s="960">
        <f t="shared" ref="UGU66" si="7198">UGU60-UGU62</f>
        <v>0</v>
      </c>
      <c r="UGW66" s="960">
        <f t="shared" ref="UGW66" si="7199">UGW60-UGW62</f>
        <v>0</v>
      </c>
      <c r="UGY66" s="960">
        <f t="shared" ref="UGY66" si="7200">UGY60-UGY62</f>
        <v>0</v>
      </c>
      <c r="UHA66" s="960">
        <f t="shared" ref="UHA66" si="7201">UHA60-UHA62</f>
        <v>0</v>
      </c>
      <c r="UHC66" s="960">
        <f t="shared" ref="UHC66" si="7202">UHC60-UHC62</f>
        <v>0</v>
      </c>
      <c r="UHE66" s="960">
        <f t="shared" ref="UHE66" si="7203">UHE60-UHE62</f>
        <v>0</v>
      </c>
      <c r="UHG66" s="960">
        <f t="shared" ref="UHG66" si="7204">UHG60-UHG62</f>
        <v>0</v>
      </c>
      <c r="UHI66" s="960">
        <f t="shared" ref="UHI66" si="7205">UHI60-UHI62</f>
        <v>0</v>
      </c>
      <c r="UHK66" s="960">
        <f t="shared" ref="UHK66" si="7206">UHK60-UHK62</f>
        <v>0</v>
      </c>
      <c r="UHM66" s="960">
        <f t="shared" ref="UHM66" si="7207">UHM60-UHM62</f>
        <v>0</v>
      </c>
      <c r="UHO66" s="960">
        <f t="shared" ref="UHO66" si="7208">UHO60-UHO62</f>
        <v>0</v>
      </c>
      <c r="UHQ66" s="960">
        <f t="shared" ref="UHQ66" si="7209">UHQ60-UHQ62</f>
        <v>0</v>
      </c>
      <c r="UHS66" s="960">
        <f t="shared" ref="UHS66" si="7210">UHS60-UHS62</f>
        <v>0</v>
      </c>
      <c r="UHU66" s="960">
        <f t="shared" ref="UHU66" si="7211">UHU60-UHU62</f>
        <v>0</v>
      </c>
      <c r="UHW66" s="960">
        <f t="shared" ref="UHW66" si="7212">UHW60-UHW62</f>
        <v>0</v>
      </c>
      <c r="UHY66" s="960">
        <f t="shared" ref="UHY66" si="7213">UHY60-UHY62</f>
        <v>0</v>
      </c>
      <c r="UIA66" s="960">
        <f t="shared" ref="UIA66" si="7214">UIA60-UIA62</f>
        <v>0</v>
      </c>
      <c r="UIC66" s="960">
        <f t="shared" ref="UIC66" si="7215">UIC60-UIC62</f>
        <v>0</v>
      </c>
      <c r="UIE66" s="960">
        <f t="shared" ref="UIE66" si="7216">UIE60-UIE62</f>
        <v>0</v>
      </c>
      <c r="UIG66" s="960">
        <f t="shared" ref="UIG66" si="7217">UIG60-UIG62</f>
        <v>0</v>
      </c>
      <c r="UII66" s="960">
        <f t="shared" ref="UII66" si="7218">UII60-UII62</f>
        <v>0</v>
      </c>
      <c r="UIK66" s="960">
        <f t="shared" ref="UIK66" si="7219">UIK60-UIK62</f>
        <v>0</v>
      </c>
      <c r="UIM66" s="960">
        <f t="shared" ref="UIM66" si="7220">UIM60-UIM62</f>
        <v>0</v>
      </c>
      <c r="UIO66" s="960">
        <f t="shared" ref="UIO66" si="7221">UIO60-UIO62</f>
        <v>0</v>
      </c>
      <c r="UIQ66" s="960">
        <f t="shared" ref="UIQ66" si="7222">UIQ60-UIQ62</f>
        <v>0</v>
      </c>
      <c r="UIS66" s="960">
        <f t="shared" ref="UIS66" si="7223">UIS60-UIS62</f>
        <v>0</v>
      </c>
      <c r="UIU66" s="960">
        <f t="shared" ref="UIU66" si="7224">UIU60-UIU62</f>
        <v>0</v>
      </c>
      <c r="UIW66" s="960">
        <f t="shared" ref="UIW66" si="7225">UIW60-UIW62</f>
        <v>0</v>
      </c>
      <c r="UIY66" s="960">
        <f t="shared" ref="UIY66" si="7226">UIY60-UIY62</f>
        <v>0</v>
      </c>
      <c r="UJA66" s="960">
        <f t="shared" ref="UJA66" si="7227">UJA60-UJA62</f>
        <v>0</v>
      </c>
      <c r="UJC66" s="960">
        <f t="shared" ref="UJC66" si="7228">UJC60-UJC62</f>
        <v>0</v>
      </c>
      <c r="UJE66" s="960">
        <f t="shared" ref="UJE66" si="7229">UJE60-UJE62</f>
        <v>0</v>
      </c>
      <c r="UJG66" s="960">
        <f t="shared" ref="UJG66" si="7230">UJG60-UJG62</f>
        <v>0</v>
      </c>
      <c r="UJI66" s="960">
        <f t="shared" ref="UJI66" si="7231">UJI60-UJI62</f>
        <v>0</v>
      </c>
      <c r="UJK66" s="960">
        <f t="shared" ref="UJK66" si="7232">UJK60-UJK62</f>
        <v>0</v>
      </c>
      <c r="UJM66" s="960">
        <f t="shared" ref="UJM66" si="7233">UJM60-UJM62</f>
        <v>0</v>
      </c>
      <c r="UJO66" s="960">
        <f t="shared" ref="UJO66" si="7234">UJO60-UJO62</f>
        <v>0</v>
      </c>
      <c r="UJQ66" s="960">
        <f t="shared" ref="UJQ66" si="7235">UJQ60-UJQ62</f>
        <v>0</v>
      </c>
      <c r="UJS66" s="960">
        <f t="shared" ref="UJS66" si="7236">UJS60-UJS62</f>
        <v>0</v>
      </c>
      <c r="UJU66" s="960">
        <f t="shared" ref="UJU66" si="7237">UJU60-UJU62</f>
        <v>0</v>
      </c>
      <c r="UJW66" s="960">
        <f t="shared" ref="UJW66" si="7238">UJW60-UJW62</f>
        <v>0</v>
      </c>
      <c r="UJY66" s="960">
        <f t="shared" ref="UJY66" si="7239">UJY60-UJY62</f>
        <v>0</v>
      </c>
      <c r="UKA66" s="960">
        <f t="shared" ref="UKA66" si="7240">UKA60-UKA62</f>
        <v>0</v>
      </c>
      <c r="UKC66" s="960">
        <f t="shared" ref="UKC66" si="7241">UKC60-UKC62</f>
        <v>0</v>
      </c>
      <c r="UKE66" s="960">
        <f t="shared" ref="UKE66" si="7242">UKE60-UKE62</f>
        <v>0</v>
      </c>
      <c r="UKG66" s="960">
        <f t="shared" ref="UKG66" si="7243">UKG60-UKG62</f>
        <v>0</v>
      </c>
      <c r="UKI66" s="960">
        <f t="shared" ref="UKI66" si="7244">UKI60-UKI62</f>
        <v>0</v>
      </c>
      <c r="UKK66" s="960">
        <f t="shared" ref="UKK66" si="7245">UKK60-UKK62</f>
        <v>0</v>
      </c>
      <c r="UKM66" s="960">
        <f t="shared" ref="UKM66" si="7246">UKM60-UKM62</f>
        <v>0</v>
      </c>
      <c r="UKO66" s="960">
        <f t="shared" ref="UKO66" si="7247">UKO60-UKO62</f>
        <v>0</v>
      </c>
      <c r="UKQ66" s="960">
        <f t="shared" ref="UKQ66" si="7248">UKQ60-UKQ62</f>
        <v>0</v>
      </c>
      <c r="UKS66" s="960">
        <f t="shared" ref="UKS66" si="7249">UKS60-UKS62</f>
        <v>0</v>
      </c>
      <c r="UKU66" s="960">
        <f t="shared" ref="UKU66" si="7250">UKU60-UKU62</f>
        <v>0</v>
      </c>
      <c r="UKW66" s="960">
        <f t="shared" ref="UKW66" si="7251">UKW60-UKW62</f>
        <v>0</v>
      </c>
      <c r="UKY66" s="960">
        <f t="shared" ref="UKY66" si="7252">UKY60-UKY62</f>
        <v>0</v>
      </c>
      <c r="ULA66" s="960">
        <f t="shared" ref="ULA66" si="7253">ULA60-ULA62</f>
        <v>0</v>
      </c>
      <c r="ULC66" s="960">
        <f t="shared" ref="ULC66" si="7254">ULC60-ULC62</f>
        <v>0</v>
      </c>
      <c r="ULE66" s="960">
        <f t="shared" ref="ULE66" si="7255">ULE60-ULE62</f>
        <v>0</v>
      </c>
      <c r="ULG66" s="960">
        <f t="shared" ref="ULG66" si="7256">ULG60-ULG62</f>
        <v>0</v>
      </c>
      <c r="ULI66" s="960">
        <f t="shared" ref="ULI66" si="7257">ULI60-ULI62</f>
        <v>0</v>
      </c>
      <c r="ULK66" s="960">
        <f t="shared" ref="ULK66" si="7258">ULK60-ULK62</f>
        <v>0</v>
      </c>
      <c r="ULM66" s="960">
        <f t="shared" ref="ULM66" si="7259">ULM60-ULM62</f>
        <v>0</v>
      </c>
      <c r="ULO66" s="960">
        <f t="shared" ref="ULO66" si="7260">ULO60-ULO62</f>
        <v>0</v>
      </c>
      <c r="ULQ66" s="960">
        <f t="shared" ref="ULQ66" si="7261">ULQ60-ULQ62</f>
        <v>0</v>
      </c>
      <c r="ULS66" s="960">
        <f t="shared" ref="ULS66" si="7262">ULS60-ULS62</f>
        <v>0</v>
      </c>
      <c r="ULU66" s="960">
        <f t="shared" ref="ULU66" si="7263">ULU60-ULU62</f>
        <v>0</v>
      </c>
      <c r="ULW66" s="960">
        <f t="shared" ref="ULW66" si="7264">ULW60-ULW62</f>
        <v>0</v>
      </c>
      <c r="ULY66" s="960">
        <f t="shared" ref="ULY66" si="7265">ULY60-ULY62</f>
        <v>0</v>
      </c>
      <c r="UMA66" s="960">
        <f t="shared" ref="UMA66" si="7266">UMA60-UMA62</f>
        <v>0</v>
      </c>
      <c r="UMC66" s="960">
        <f t="shared" ref="UMC66" si="7267">UMC60-UMC62</f>
        <v>0</v>
      </c>
      <c r="UME66" s="960">
        <f t="shared" ref="UME66" si="7268">UME60-UME62</f>
        <v>0</v>
      </c>
      <c r="UMG66" s="960">
        <f t="shared" ref="UMG66" si="7269">UMG60-UMG62</f>
        <v>0</v>
      </c>
      <c r="UMI66" s="960">
        <f t="shared" ref="UMI66" si="7270">UMI60-UMI62</f>
        <v>0</v>
      </c>
      <c r="UMK66" s="960">
        <f t="shared" ref="UMK66" si="7271">UMK60-UMK62</f>
        <v>0</v>
      </c>
      <c r="UMM66" s="960">
        <f t="shared" ref="UMM66" si="7272">UMM60-UMM62</f>
        <v>0</v>
      </c>
      <c r="UMO66" s="960">
        <f t="shared" ref="UMO66" si="7273">UMO60-UMO62</f>
        <v>0</v>
      </c>
      <c r="UMQ66" s="960">
        <f t="shared" ref="UMQ66" si="7274">UMQ60-UMQ62</f>
        <v>0</v>
      </c>
      <c r="UMS66" s="960">
        <f t="shared" ref="UMS66" si="7275">UMS60-UMS62</f>
        <v>0</v>
      </c>
      <c r="UMU66" s="960">
        <f t="shared" ref="UMU66" si="7276">UMU60-UMU62</f>
        <v>0</v>
      </c>
      <c r="UMW66" s="960">
        <f t="shared" ref="UMW66" si="7277">UMW60-UMW62</f>
        <v>0</v>
      </c>
      <c r="UMY66" s="960">
        <f t="shared" ref="UMY66" si="7278">UMY60-UMY62</f>
        <v>0</v>
      </c>
      <c r="UNA66" s="960">
        <f t="shared" ref="UNA66" si="7279">UNA60-UNA62</f>
        <v>0</v>
      </c>
      <c r="UNC66" s="960">
        <f t="shared" ref="UNC66" si="7280">UNC60-UNC62</f>
        <v>0</v>
      </c>
      <c r="UNE66" s="960">
        <f t="shared" ref="UNE66" si="7281">UNE60-UNE62</f>
        <v>0</v>
      </c>
      <c r="UNG66" s="960">
        <f t="shared" ref="UNG66" si="7282">UNG60-UNG62</f>
        <v>0</v>
      </c>
      <c r="UNI66" s="960">
        <f t="shared" ref="UNI66" si="7283">UNI60-UNI62</f>
        <v>0</v>
      </c>
      <c r="UNK66" s="960">
        <f t="shared" ref="UNK66" si="7284">UNK60-UNK62</f>
        <v>0</v>
      </c>
      <c r="UNM66" s="960">
        <f t="shared" ref="UNM66" si="7285">UNM60-UNM62</f>
        <v>0</v>
      </c>
      <c r="UNO66" s="960">
        <f t="shared" ref="UNO66" si="7286">UNO60-UNO62</f>
        <v>0</v>
      </c>
      <c r="UNQ66" s="960">
        <f t="shared" ref="UNQ66" si="7287">UNQ60-UNQ62</f>
        <v>0</v>
      </c>
      <c r="UNS66" s="960">
        <f t="shared" ref="UNS66" si="7288">UNS60-UNS62</f>
        <v>0</v>
      </c>
      <c r="UNU66" s="960">
        <f t="shared" ref="UNU66" si="7289">UNU60-UNU62</f>
        <v>0</v>
      </c>
      <c r="UNW66" s="960">
        <f t="shared" ref="UNW66" si="7290">UNW60-UNW62</f>
        <v>0</v>
      </c>
      <c r="UNY66" s="960">
        <f t="shared" ref="UNY66" si="7291">UNY60-UNY62</f>
        <v>0</v>
      </c>
      <c r="UOA66" s="960">
        <f t="shared" ref="UOA66" si="7292">UOA60-UOA62</f>
        <v>0</v>
      </c>
      <c r="UOC66" s="960">
        <f t="shared" ref="UOC66" si="7293">UOC60-UOC62</f>
        <v>0</v>
      </c>
      <c r="UOE66" s="960">
        <f t="shared" ref="UOE66" si="7294">UOE60-UOE62</f>
        <v>0</v>
      </c>
      <c r="UOG66" s="960">
        <f t="shared" ref="UOG66" si="7295">UOG60-UOG62</f>
        <v>0</v>
      </c>
      <c r="UOI66" s="960">
        <f t="shared" ref="UOI66" si="7296">UOI60-UOI62</f>
        <v>0</v>
      </c>
      <c r="UOK66" s="960">
        <f t="shared" ref="UOK66" si="7297">UOK60-UOK62</f>
        <v>0</v>
      </c>
      <c r="UOM66" s="960">
        <f t="shared" ref="UOM66" si="7298">UOM60-UOM62</f>
        <v>0</v>
      </c>
      <c r="UOO66" s="960">
        <f t="shared" ref="UOO66" si="7299">UOO60-UOO62</f>
        <v>0</v>
      </c>
      <c r="UOQ66" s="960">
        <f t="shared" ref="UOQ66" si="7300">UOQ60-UOQ62</f>
        <v>0</v>
      </c>
      <c r="UOS66" s="960">
        <f t="shared" ref="UOS66" si="7301">UOS60-UOS62</f>
        <v>0</v>
      </c>
      <c r="UOU66" s="960">
        <f t="shared" ref="UOU66" si="7302">UOU60-UOU62</f>
        <v>0</v>
      </c>
      <c r="UOW66" s="960">
        <f t="shared" ref="UOW66" si="7303">UOW60-UOW62</f>
        <v>0</v>
      </c>
      <c r="UOY66" s="960">
        <f t="shared" ref="UOY66" si="7304">UOY60-UOY62</f>
        <v>0</v>
      </c>
      <c r="UPA66" s="960">
        <f t="shared" ref="UPA66" si="7305">UPA60-UPA62</f>
        <v>0</v>
      </c>
      <c r="UPC66" s="960">
        <f t="shared" ref="UPC66" si="7306">UPC60-UPC62</f>
        <v>0</v>
      </c>
      <c r="UPE66" s="960">
        <f t="shared" ref="UPE66" si="7307">UPE60-UPE62</f>
        <v>0</v>
      </c>
      <c r="UPG66" s="960">
        <f t="shared" ref="UPG66" si="7308">UPG60-UPG62</f>
        <v>0</v>
      </c>
      <c r="UPI66" s="960">
        <f t="shared" ref="UPI66" si="7309">UPI60-UPI62</f>
        <v>0</v>
      </c>
      <c r="UPK66" s="960">
        <f t="shared" ref="UPK66" si="7310">UPK60-UPK62</f>
        <v>0</v>
      </c>
      <c r="UPM66" s="960">
        <f t="shared" ref="UPM66" si="7311">UPM60-UPM62</f>
        <v>0</v>
      </c>
      <c r="UPO66" s="960">
        <f t="shared" ref="UPO66" si="7312">UPO60-UPO62</f>
        <v>0</v>
      </c>
      <c r="UPQ66" s="960">
        <f t="shared" ref="UPQ66" si="7313">UPQ60-UPQ62</f>
        <v>0</v>
      </c>
      <c r="UPS66" s="960">
        <f t="shared" ref="UPS66" si="7314">UPS60-UPS62</f>
        <v>0</v>
      </c>
      <c r="UPU66" s="960">
        <f t="shared" ref="UPU66" si="7315">UPU60-UPU62</f>
        <v>0</v>
      </c>
      <c r="UPW66" s="960">
        <f t="shared" ref="UPW66" si="7316">UPW60-UPW62</f>
        <v>0</v>
      </c>
      <c r="UPY66" s="960">
        <f t="shared" ref="UPY66" si="7317">UPY60-UPY62</f>
        <v>0</v>
      </c>
      <c r="UQA66" s="960">
        <f t="shared" ref="UQA66" si="7318">UQA60-UQA62</f>
        <v>0</v>
      </c>
      <c r="UQC66" s="960">
        <f t="shared" ref="UQC66" si="7319">UQC60-UQC62</f>
        <v>0</v>
      </c>
      <c r="UQE66" s="960">
        <f t="shared" ref="UQE66" si="7320">UQE60-UQE62</f>
        <v>0</v>
      </c>
      <c r="UQG66" s="960">
        <f t="shared" ref="UQG66" si="7321">UQG60-UQG62</f>
        <v>0</v>
      </c>
      <c r="UQI66" s="960">
        <f t="shared" ref="UQI66" si="7322">UQI60-UQI62</f>
        <v>0</v>
      </c>
      <c r="UQK66" s="960">
        <f t="shared" ref="UQK66" si="7323">UQK60-UQK62</f>
        <v>0</v>
      </c>
      <c r="UQM66" s="960">
        <f t="shared" ref="UQM66" si="7324">UQM60-UQM62</f>
        <v>0</v>
      </c>
      <c r="UQO66" s="960">
        <f t="shared" ref="UQO66" si="7325">UQO60-UQO62</f>
        <v>0</v>
      </c>
      <c r="UQQ66" s="960">
        <f t="shared" ref="UQQ66" si="7326">UQQ60-UQQ62</f>
        <v>0</v>
      </c>
      <c r="UQS66" s="960">
        <f t="shared" ref="UQS66" si="7327">UQS60-UQS62</f>
        <v>0</v>
      </c>
      <c r="UQU66" s="960">
        <f t="shared" ref="UQU66" si="7328">UQU60-UQU62</f>
        <v>0</v>
      </c>
      <c r="UQW66" s="960">
        <f t="shared" ref="UQW66" si="7329">UQW60-UQW62</f>
        <v>0</v>
      </c>
      <c r="UQY66" s="960">
        <f t="shared" ref="UQY66" si="7330">UQY60-UQY62</f>
        <v>0</v>
      </c>
      <c r="URA66" s="960">
        <f t="shared" ref="URA66" si="7331">URA60-URA62</f>
        <v>0</v>
      </c>
      <c r="URC66" s="960">
        <f t="shared" ref="URC66" si="7332">URC60-URC62</f>
        <v>0</v>
      </c>
      <c r="URE66" s="960">
        <f t="shared" ref="URE66" si="7333">URE60-URE62</f>
        <v>0</v>
      </c>
      <c r="URG66" s="960">
        <f t="shared" ref="URG66" si="7334">URG60-URG62</f>
        <v>0</v>
      </c>
      <c r="URI66" s="960">
        <f t="shared" ref="URI66" si="7335">URI60-URI62</f>
        <v>0</v>
      </c>
      <c r="URK66" s="960">
        <f t="shared" ref="URK66" si="7336">URK60-URK62</f>
        <v>0</v>
      </c>
      <c r="URM66" s="960">
        <f t="shared" ref="URM66" si="7337">URM60-URM62</f>
        <v>0</v>
      </c>
      <c r="URO66" s="960">
        <f t="shared" ref="URO66" si="7338">URO60-URO62</f>
        <v>0</v>
      </c>
      <c r="URQ66" s="960">
        <f t="shared" ref="URQ66" si="7339">URQ60-URQ62</f>
        <v>0</v>
      </c>
      <c r="URS66" s="960">
        <f t="shared" ref="URS66" si="7340">URS60-URS62</f>
        <v>0</v>
      </c>
      <c r="URU66" s="960">
        <f t="shared" ref="URU66" si="7341">URU60-URU62</f>
        <v>0</v>
      </c>
      <c r="URW66" s="960">
        <f t="shared" ref="URW66" si="7342">URW60-URW62</f>
        <v>0</v>
      </c>
      <c r="URY66" s="960">
        <f t="shared" ref="URY66" si="7343">URY60-URY62</f>
        <v>0</v>
      </c>
      <c r="USA66" s="960">
        <f t="shared" ref="USA66" si="7344">USA60-USA62</f>
        <v>0</v>
      </c>
      <c r="USC66" s="960">
        <f t="shared" ref="USC66" si="7345">USC60-USC62</f>
        <v>0</v>
      </c>
      <c r="USE66" s="960">
        <f t="shared" ref="USE66" si="7346">USE60-USE62</f>
        <v>0</v>
      </c>
      <c r="USG66" s="960">
        <f t="shared" ref="USG66" si="7347">USG60-USG62</f>
        <v>0</v>
      </c>
      <c r="USI66" s="960">
        <f t="shared" ref="USI66" si="7348">USI60-USI62</f>
        <v>0</v>
      </c>
      <c r="USK66" s="960">
        <f t="shared" ref="USK66" si="7349">USK60-USK62</f>
        <v>0</v>
      </c>
      <c r="USM66" s="960">
        <f t="shared" ref="USM66" si="7350">USM60-USM62</f>
        <v>0</v>
      </c>
      <c r="USO66" s="960">
        <f t="shared" ref="USO66" si="7351">USO60-USO62</f>
        <v>0</v>
      </c>
      <c r="USQ66" s="960">
        <f t="shared" ref="USQ66" si="7352">USQ60-USQ62</f>
        <v>0</v>
      </c>
      <c r="USS66" s="960">
        <f t="shared" ref="USS66" si="7353">USS60-USS62</f>
        <v>0</v>
      </c>
      <c r="USU66" s="960">
        <f t="shared" ref="USU66" si="7354">USU60-USU62</f>
        <v>0</v>
      </c>
      <c r="USW66" s="960">
        <f t="shared" ref="USW66" si="7355">USW60-USW62</f>
        <v>0</v>
      </c>
      <c r="USY66" s="960">
        <f t="shared" ref="USY66" si="7356">USY60-USY62</f>
        <v>0</v>
      </c>
      <c r="UTA66" s="960">
        <f t="shared" ref="UTA66" si="7357">UTA60-UTA62</f>
        <v>0</v>
      </c>
      <c r="UTC66" s="960">
        <f t="shared" ref="UTC66" si="7358">UTC60-UTC62</f>
        <v>0</v>
      </c>
      <c r="UTE66" s="960">
        <f t="shared" ref="UTE66" si="7359">UTE60-UTE62</f>
        <v>0</v>
      </c>
      <c r="UTG66" s="960">
        <f t="shared" ref="UTG66" si="7360">UTG60-UTG62</f>
        <v>0</v>
      </c>
      <c r="UTI66" s="960">
        <f t="shared" ref="UTI66" si="7361">UTI60-UTI62</f>
        <v>0</v>
      </c>
      <c r="UTK66" s="960">
        <f t="shared" ref="UTK66" si="7362">UTK60-UTK62</f>
        <v>0</v>
      </c>
      <c r="UTM66" s="960">
        <f t="shared" ref="UTM66" si="7363">UTM60-UTM62</f>
        <v>0</v>
      </c>
      <c r="UTO66" s="960">
        <f t="shared" ref="UTO66" si="7364">UTO60-UTO62</f>
        <v>0</v>
      </c>
      <c r="UTQ66" s="960">
        <f t="shared" ref="UTQ66" si="7365">UTQ60-UTQ62</f>
        <v>0</v>
      </c>
      <c r="UTS66" s="960">
        <f t="shared" ref="UTS66" si="7366">UTS60-UTS62</f>
        <v>0</v>
      </c>
      <c r="UTU66" s="960">
        <f t="shared" ref="UTU66" si="7367">UTU60-UTU62</f>
        <v>0</v>
      </c>
      <c r="UTW66" s="960">
        <f t="shared" ref="UTW66" si="7368">UTW60-UTW62</f>
        <v>0</v>
      </c>
      <c r="UTY66" s="960">
        <f t="shared" ref="UTY66" si="7369">UTY60-UTY62</f>
        <v>0</v>
      </c>
      <c r="UUA66" s="960">
        <f t="shared" ref="UUA66" si="7370">UUA60-UUA62</f>
        <v>0</v>
      </c>
      <c r="UUC66" s="960">
        <f t="shared" ref="UUC66" si="7371">UUC60-UUC62</f>
        <v>0</v>
      </c>
      <c r="UUE66" s="960">
        <f t="shared" ref="UUE66" si="7372">UUE60-UUE62</f>
        <v>0</v>
      </c>
      <c r="UUG66" s="960">
        <f t="shared" ref="UUG66" si="7373">UUG60-UUG62</f>
        <v>0</v>
      </c>
      <c r="UUI66" s="960">
        <f t="shared" ref="UUI66" si="7374">UUI60-UUI62</f>
        <v>0</v>
      </c>
      <c r="UUK66" s="960">
        <f t="shared" ref="UUK66" si="7375">UUK60-UUK62</f>
        <v>0</v>
      </c>
      <c r="UUM66" s="960">
        <f t="shared" ref="UUM66" si="7376">UUM60-UUM62</f>
        <v>0</v>
      </c>
      <c r="UUO66" s="960">
        <f t="shared" ref="UUO66" si="7377">UUO60-UUO62</f>
        <v>0</v>
      </c>
      <c r="UUQ66" s="960">
        <f t="shared" ref="UUQ66" si="7378">UUQ60-UUQ62</f>
        <v>0</v>
      </c>
      <c r="UUS66" s="960">
        <f t="shared" ref="UUS66" si="7379">UUS60-UUS62</f>
        <v>0</v>
      </c>
      <c r="UUU66" s="960">
        <f t="shared" ref="UUU66" si="7380">UUU60-UUU62</f>
        <v>0</v>
      </c>
      <c r="UUW66" s="960">
        <f t="shared" ref="UUW66" si="7381">UUW60-UUW62</f>
        <v>0</v>
      </c>
      <c r="UUY66" s="960">
        <f t="shared" ref="UUY66" si="7382">UUY60-UUY62</f>
        <v>0</v>
      </c>
      <c r="UVA66" s="960">
        <f t="shared" ref="UVA66" si="7383">UVA60-UVA62</f>
        <v>0</v>
      </c>
      <c r="UVC66" s="960">
        <f t="shared" ref="UVC66" si="7384">UVC60-UVC62</f>
        <v>0</v>
      </c>
      <c r="UVE66" s="960">
        <f t="shared" ref="UVE66" si="7385">UVE60-UVE62</f>
        <v>0</v>
      </c>
      <c r="UVG66" s="960">
        <f t="shared" ref="UVG66" si="7386">UVG60-UVG62</f>
        <v>0</v>
      </c>
      <c r="UVI66" s="960">
        <f t="shared" ref="UVI66" si="7387">UVI60-UVI62</f>
        <v>0</v>
      </c>
      <c r="UVK66" s="960">
        <f t="shared" ref="UVK66" si="7388">UVK60-UVK62</f>
        <v>0</v>
      </c>
      <c r="UVM66" s="960">
        <f t="shared" ref="UVM66" si="7389">UVM60-UVM62</f>
        <v>0</v>
      </c>
      <c r="UVO66" s="960">
        <f t="shared" ref="UVO66" si="7390">UVO60-UVO62</f>
        <v>0</v>
      </c>
      <c r="UVQ66" s="960">
        <f t="shared" ref="UVQ66" si="7391">UVQ60-UVQ62</f>
        <v>0</v>
      </c>
      <c r="UVS66" s="960">
        <f t="shared" ref="UVS66" si="7392">UVS60-UVS62</f>
        <v>0</v>
      </c>
      <c r="UVU66" s="960">
        <f t="shared" ref="UVU66" si="7393">UVU60-UVU62</f>
        <v>0</v>
      </c>
      <c r="UVW66" s="960">
        <f t="shared" ref="UVW66" si="7394">UVW60-UVW62</f>
        <v>0</v>
      </c>
      <c r="UVY66" s="960">
        <f t="shared" ref="UVY66" si="7395">UVY60-UVY62</f>
        <v>0</v>
      </c>
      <c r="UWA66" s="960">
        <f t="shared" ref="UWA66" si="7396">UWA60-UWA62</f>
        <v>0</v>
      </c>
      <c r="UWC66" s="960">
        <f t="shared" ref="UWC66" si="7397">UWC60-UWC62</f>
        <v>0</v>
      </c>
      <c r="UWE66" s="960">
        <f t="shared" ref="UWE66" si="7398">UWE60-UWE62</f>
        <v>0</v>
      </c>
      <c r="UWG66" s="960">
        <f t="shared" ref="UWG66" si="7399">UWG60-UWG62</f>
        <v>0</v>
      </c>
      <c r="UWI66" s="960">
        <f t="shared" ref="UWI66" si="7400">UWI60-UWI62</f>
        <v>0</v>
      </c>
      <c r="UWK66" s="960">
        <f t="shared" ref="UWK66" si="7401">UWK60-UWK62</f>
        <v>0</v>
      </c>
      <c r="UWM66" s="960">
        <f t="shared" ref="UWM66" si="7402">UWM60-UWM62</f>
        <v>0</v>
      </c>
      <c r="UWO66" s="960">
        <f t="shared" ref="UWO66" si="7403">UWO60-UWO62</f>
        <v>0</v>
      </c>
      <c r="UWQ66" s="960">
        <f t="shared" ref="UWQ66" si="7404">UWQ60-UWQ62</f>
        <v>0</v>
      </c>
      <c r="UWS66" s="960">
        <f t="shared" ref="UWS66" si="7405">UWS60-UWS62</f>
        <v>0</v>
      </c>
      <c r="UWU66" s="960">
        <f t="shared" ref="UWU66" si="7406">UWU60-UWU62</f>
        <v>0</v>
      </c>
      <c r="UWW66" s="960">
        <f t="shared" ref="UWW66" si="7407">UWW60-UWW62</f>
        <v>0</v>
      </c>
      <c r="UWY66" s="960">
        <f t="shared" ref="UWY66" si="7408">UWY60-UWY62</f>
        <v>0</v>
      </c>
      <c r="UXA66" s="960">
        <f t="shared" ref="UXA66" si="7409">UXA60-UXA62</f>
        <v>0</v>
      </c>
      <c r="UXC66" s="960">
        <f t="shared" ref="UXC66" si="7410">UXC60-UXC62</f>
        <v>0</v>
      </c>
      <c r="UXE66" s="960">
        <f t="shared" ref="UXE66" si="7411">UXE60-UXE62</f>
        <v>0</v>
      </c>
      <c r="UXG66" s="960">
        <f t="shared" ref="UXG66" si="7412">UXG60-UXG62</f>
        <v>0</v>
      </c>
      <c r="UXI66" s="960">
        <f t="shared" ref="UXI66" si="7413">UXI60-UXI62</f>
        <v>0</v>
      </c>
      <c r="UXK66" s="960">
        <f t="shared" ref="UXK66" si="7414">UXK60-UXK62</f>
        <v>0</v>
      </c>
      <c r="UXM66" s="960">
        <f t="shared" ref="UXM66" si="7415">UXM60-UXM62</f>
        <v>0</v>
      </c>
      <c r="UXO66" s="960">
        <f t="shared" ref="UXO66" si="7416">UXO60-UXO62</f>
        <v>0</v>
      </c>
      <c r="UXQ66" s="960">
        <f t="shared" ref="UXQ66" si="7417">UXQ60-UXQ62</f>
        <v>0</v>
      </c>
      <c r="UXS66" s="960">
        <f t="shared" ref="UXS66" si="7418">UXS60-UXS62</f>
        <v>0</v>
      </c>
      <c r="UXU66" s="960">
        <f t="shared" ref="UXU66" si="7419">UXU60-UXU62</f>
        <v>0</v>
      </c>
      <c r="UXW66" s="960">
        <f t="shared" ref="UXW66" si="7420">UXW60-UXW62</f>
        <v>0</v>
      </c>
      <c r="UXY66" s="960">
        <f t="shared" ref="UXY66" si="7421">UXY60-UXY62</f>
        <v>0</v>
      </c>
      <c r="UYA66" s="960">
        <f t="shared" ref="UYA66" si="7422">UYA60-UYA62</f>
        <v>0</v>
      </c>
      <c r="UYC66" s="960">
        <f t="shared" ref="UYC66" si="7423">UYC60-UYC62</f>
        <v>0</v>
      </c>
      <c r="UYE66" s="960">
        <f t="shared" ref="UYE66" si="7424">UYE60-UYE62</f>
        <v>0</v>
      </c>
      <c r="UYG66" s="960">
        <f t="shared" ref="UYG66" si="7425">UYG60-UYG62</f>
        <v>0</v>
      </c>
      <c r="UYI66" s="960">
        <f t="shared" ref="UYI66" si="7426">UYI60-UYI62</f>
        <v>0</v>
      </c>
      <c r="UYK66" s="960">
        <f t="shared" ref="UYK66" si="7427">UYK60-UYK62</f>
        <v>0</v>
      </c>
      <c r="UYM66" s="960">
        <f t="shared" ref="UYM66" si="7428">UYM60-UYM62</f>
        <v>0</v>
      </c>
      <c r="UYO66" s="960">
        <f t="shared" ref="UYO66" si="7429">UYO60-UYO62</f>
        <v>0</v>
      </c>
      <c r="UYQ66" s="960">
        <f t="shared" ref="UYQ66" si="7430">UYQ60-UYQ62</f>
        <v>0</v>
      </c>
      <c r="UYS66" s="960">
        <f t="shared" ref="UYS66" si="7431">UYS60-UYS62</f>
        <v>0</v>
      </c>
      <c r="UYU66" s="960">
        <f t="shared" ref="UYU66" si="7432">UYU60-UYU62</f>
        <v>0</v>
      </c>
      <c r="UYW66" s="960">
        <f t="shared" ref="UYW66" si="7433">UYW60-UYW62</f>
        <v>0</v>
      </c>
      <c r="UYY66" s="960">
        <f t="shared" ref="UYY66" si="7434">UYY60-UYY62</f>
        <v>0</v>
      </c>
      <c r="UZA66" s="960">
        <f t="shared" ref="UZA66" si="7435">UZA60-UZA62</f>
        <v>0</v>
      </c>
      <c r="UZC66" s="960">
        <f t="shared" ref="UZC66" si="7436">UZC60-UZC62</f>
        <v>0</v>
      </c>
      <c r="UZE66" s="960">
        <f t="shared" ref="UZE66" si="7437">UZE60-UZE62</f>
        <v>0</v>
      </c>
      <c r="UZG66" s="960">
        <f t="shared" ref="UZG66" si="7438">UZG60-UZG62</f>
        <v>0</v>
      </c>
      <c r="UZI66" s="960">
        <f t="shared" ref="UZI66" si="7439">UZI60-UZI62</f>
        <v>0</v>
      </c>
      <c r="UZK66" s="960">
        <f t="shared" ref="UZK66" si="7440">UZK60-UZK62</f>
        <v>0</v>
      </c>
      <c r="UZM66" s="960">
        <f t="shared" ref="UZM66" si="7441">UZM60-UZM62</f>
        <v>0</v>
      </c>
      <c r="UZO66" s="960">
        <f t="shared" ref="UZO66" si="7442">UZO60-UZO62</f>
        <v>0</v>
      </c>
      <c r="UZQ66" s="960">
        <f t="shared" ref="UZQ66" si="7443">UZQ60-UZQ62</f>
        <v>0</v>
      </c>
      <c r="UZS66" s="960">
        <f t="shared" ref="UZS66" si="7444">UZS60-UZS62</f>
        <v>0</v>
      </c>
      <c r="UZU66" s="960">
        <f t="shared" ref="UZU66" si="7445">UZU60-UZU62</f>
        <v>0</v>
      </c>
      <c r="UZW66" s="960">
        <f t="shared" ref="UZW66" si="7446">UZW60-UZW62</f>
        <v>0</v>
      </c>
      <c r="UZY66" s="960">
        <f t="shared" ref="UZY66" si="7447">UZY60-UZY62</f>
        <v>0</v>
      </c>
      <c r="VAA66" s="960">
        <f t="shared" ref="VAA66" si="7448">VAA60-VAA62</f>
        <v>0</v>
      </c>
      <c r="VAC66" s="960">
        <f t="shared" ref="VAC66" si="7449">VAC60-VAC62</f>
        <v>0</v>
      </c>
      <c r="VAE66" s="960">
        <f t="shared" ref="VAE66" si="7450">VAE60-VAE62</f>
        <v>0</v>
      </c>
      <c r="VAG66" s="960">
        <f t="shared" ref="VAG66" si="7451">VAG60-VAG62</f>
        <v>0</v>
      </c>
      <c r="VAI66" s="960">
        <f t="shared" ref="VAI66" si="7452">VAI60-VAI62</f>
        <v>0</v>
      </c>
      <c r="VAK66" s="960">
        <f t="shared" ref="VAK66" si="7453">VAK60-VAK62</f>
        <v>0</v>
      </c>
      <c r="VAM66" s="960">
        <f t="shared" ref="VAM66" si="7454">VAM60-VAM62</f>
        <v>0</v>
      </c>
      <c r="VAO66" s="960">
        <f t="shared" ref="VAO66" si="7455">VAO60-VAO62</f>
        <v>0</v>
      </c>
      <c r="VAQ66" s="960">
        <f t="shared" ref="VAQ66" si="7456">VAQ60-VAQ62</f>
        <v>0</v>
      </c>
      <c r="VAS66" s="960">
        <f t="shared" ref="VAS66" si="7457">VAS60-VAS62</f>
        <v>0</v>
      </c>
      <c r="VAU66" s="960">
        <f t="shared" ref="VAU66" si="7458">VAU60-VAU62</f>
        <v>0</v>
      </c>
      <c r="VAW66" s="960">
        <f t="shared" ref="VAW66" si="7459">VAW60-VAW62</f>
        <v>0</v>
      </c>
      <c r="VAY66" s="960">
        <f t="shared" ref="VAY66" si="7460">VAY60-VAY62</f>
        <v>0</v>
      </c>
      <c r="VBA66" s="960">
        <f t="shared" ref="VBA66" si="7461">VBA60-VBA62</f>
        <v>0</v>
      </c>
      <c r="VBC66" s="960">
        <f t="shared" ref="VBC66" si="7462">VBC60-VBC62</f>
        <v>0</v>
      </c>
      <c r="VBE66" s="960">
        <f t="shared" ref="VBE66" si="7463">VBE60-VBE62</f>
        <v>0</v>
      </c>
      <c r="VBG66" s="960">
        <f t="shared" ref="VBG66" si="7464">VBG60-VBG62</f>
        <v>0</v>
      </c>
      <c r="VBI66" s="960">
        <f t="shared" ref="VBI66" si="7465">VBI60-VBI62</f>
        <v>0</v>
      </c>
      <c r="VBK66" s="960">
        <f t="shared" ref="VBK66" si="7466">VBK60-VBK62</f>
        <v>0</v>
      </c>
      <c r="VBM66" s="960">
        <f t="shared" ref="VBM66" si="7467">VBM60-VBM62</f>
        <v>0</v>
      </c>
      <c r="VBO66" s="960">
        <f t="shared" ref="VBO66" si="7468">VBO60-VBO62</f>
        <v>0</v>
      </c>
      <c r="VBQ66" s="960">
        <f t="shared" ref="VBQ66" si="7469">VBQ60-VBQ62</f>
        <v>0</v>
      </c>
      <c r="VBS66" s="960">
        <f t="shared" ref="VBS66" si="7470">VBS60-VBS62</f>
        <v>0</v>
      </c>
      <c r="VBU66" s="960">
        <f t="shared" ref="VBU66" si="7471">VBU60-VBU62</f>
        <v>0</v>
      </c>
      <c r="VBW66" s="960">
        <f t="shared" ref="VBW66" si="7472">VBW60-VBW62</f>
        <v>0</v>
      </c>
      <c r="VBY66" s="960">
        <f t="shared" ref="VBY66" si="7473">VBY60-VBY62</f>
        <v>0</v>
      </c>
      <c r="VCA66" s="960">
        <f t="shared" ref="VCA66" si="7474">VCA60-VCA62</f>
        <v>0</v>
      </c>
      <c r="VCC66" s="960">
        <f t="shared" ref="VCC66" si="7475">VCC60-VCC62</f>
        <v>0</v>
      </c>
      <c r="VCE66" s="960">
        <f t="shared" ref="VCE66" si="7476">VCE60-VCE62</f>
        <v>0</v>
      </c>
      <c r="VCG66" s="960">
        <f t="shared" ref="VCG66" si="7477">VCG60-VCG62</f>
        <v>0</v>
      </c>
      <c r="VCI66" s="960">
        <f t="shared" ref="VCI66" si="7478">VCI60-VCI62</f>
        <v>0</v>
      </c>
      <c r="VCK66" s="960">
        <f t="shared" ref="VCK66" si="7479">VCK60-VCK62</f>
        <v>0</v>
      </c>
      <c r="VCM66" s="960">
        <f t="shared" ref="VCM66" si="7480">VCM60-VCM62</f>
        <v>0</v>
      </c>
      <c r="VCO66" s="960">
        <f t="shared" ref="VCO66" si="7481">VCO60-VCO62</f>
        <v>0</v>
      </c>
      <c r="VCQ66" s="960">
        <f t="shared" ref="VCQ66" si="7482">VCQ60-VCQ62</f>
        <v>0</v>
      </c>
      <c r="VCS66" s="960">
        <f t="shared" ref="VCS66" si="7483">VCS60-VCS62</f>
        <v>0</v>
      </c>
      <c r="VCU66" s="960">
        <f t="shared" ref="VCU66" si="7484">VCU60-VCU62</f>
        <v>0</v>
      </c>
      <c r="VCW66" s="960">
        <f t="shared" ref="VCW66" si="7485">VCW60-VCW62</f>
        <v>0</v>
      </c>
      <c r="VCY66" s="960">
        <f t="shared" ref="VCY66" si="7486">VCY60-VCY62</f>
        <v>0</v>
      </c>
      <c r="VDA66" s="960">
        <f t="shared" ref="VDA66" si="7487">VDA60-VDA62</f>
        <v>0</v>
      </c>
      <c r="VDC66" s="960">
        <f t="shared" ref="VDC66" si="7488">VDC60-VDC62</f>
        <v>0</v>
      </c>
      <c r="VDE66" s="960">
        <f t="shared" ref="VDE66" si="7489">VDE60-VDE62</f>
        <v>0</v>
      </c>
      <c r="VDG66" s="960">
        <f t="shared" ref="VDG66" si="7490">VDG60-VDG62</f>
        <v>0</v>
      </c>
      <c r="VDI66" s="960">
        <f t="shared" ref="VDI66" si="7491">VDI60-VDI62</f>
        <v>0</v>
      </c>
      <c r="VDK66" s="960">
        <f t="shared" ref="VDK66" si="7492">VDK60-VDK62</f>
        <v>0</v>
      </c>
      <c r="VDM66" s="960">
        <f t="shared" ref="VDM66" si="7493">VDM60-VDM62</f>
        <v>0</v>
      </c>
      <c r="VDO66" s="960">
        <f t="shared" ref="VDO66" si="7494">VDO60-VDO62</f>
        <v>0</v>
      </c>
      <c r="VDQ66" s="960">
        <f t="shared" ref="VDQ66" si="7495">VDQ60-VDQ62</f>
        <v>0</v>
      </c>
      <c r="VDS66" s="960">
        <f t="shared" ref="VDS66" si="7496">VDS60-VDS62</f>
        <v>0</v>
      </c>
      <c r="VDU66" s="960">
        <f t="shared" ref="VDU66" si="7497">VDU60-VDU62</f>
        <v>0</v>
      </c>
      <c r="VDW66" s="960">
        <f t="shared" ref="VDW66" si="7498">VDW60-VDW62</f>
        <v>0</v>
      </c>
      <c r="VDY66" s="960">
        <f t="shared" ref="VDY66" si="7499">VDY60-VDY62</f>
        <v>0</v>
      </c>
      <c r="VEA66" s="960">
        <f t="shared" ref="VEA66" si="7500">VEA60-VEA62</f>
        <v>0</v>
      </c>
      <c r="VEC66" s="960">
        <f t="shared" ref="VEC66" si="7501">VEC60-VEC62</f>
        <v>0</v>
      </c>
      <c r="VEE66" s="960">
        <f t="shared" ref="VEE66" si="7502">VEE60-VEE62</f>
        <v>0</v>
      </c>
      <c r="VEG66" s="960">
        <f t="shared" ref="VEG66" si="7503">VEG60-VEG62</f>
        <v>0</v>
      </c>
      <c r="VEI66" s="960">
        <f t="shared" ref="VEI66" si="7504">VEI60-VEI62</f>
        <v>0</v>
      </c>
      <c r="VEK66" s="960">
        <f t="shared" ref="VEK66" si="7505">VEK60-VEK62</f>
        <v>0</v>
      </c>
      <c r="VEM66" s="960">
        <f t="shared" ref="VEM66" si="7506">VEM60-VEM62</f>
        <v>0</v>
      </c>
      <c r="VEO66" s="960">
        <f t="shared" ref="VEO66" si="7507">VEO60-VEO62</f>
        <v>0</v>
      </c>
      <c r="VEQ66" s="960">
        <f t="shared" ref="VEQ66" si="7508">VEQ60-VEQ62</f>
        <v>0</v>
      </c>
      <c r="VES66" s="960">
        <f t="shared" ref="VES66" si="7509">VES60-VES62</f>
        <v>0</v>
      </c>
      <c r="VEU66" s="960">
        <f t="shared" ref="VEU66" si="7510">VEU60-VEU62</f>
        <v>0</v>
      </c>
      <c r="VEW66" s="960">
        <f t="shared" ref="VEW66" si="7511">VEW60-VEW62</f>
        <v>0</v>
      </c>
      <c r="VEY66" s="960">
        <f t="shared" ref="VEY66" si="7512">VEY60-VEY62</f>
        <v>0</v>
      </c>
      <c r="VFA66" s="960">
        <f t="shared" ref="VFA66" si="7513">VFA60-VFA62</f>
        <v>0</v>
      </c>
      <c r="VFC66" s="960">
        <f t="shared" ref="VFC66" si="7514">VFC60-VFC62</f>
        <v>0</v>
      </c>
      <c r="VFE66" s="960">
        <f t="shared" ref="VFE66" si="7515">VFE60-VFE62</f>
        <v>0</v>
      </c>
      <c r="VFG66" s="960">
        <f t="shared" ref="VFG66" si="7516">VFG60-VFG62</f>
        <v>0</v>
      </c>
      <c r="VFI66" s="960">
        <f t="shared" ref="VFI66" si="7517">VFI60-VFI62</f>
        <v>0</v>
      </c>
      <c r="VFK66" s="960">
        <f t="shared" ref="VFK66" si="7518">VFK60-VFK62</f>
        <v>0</v>
      </c>
      <c r="VFM66" s="960">
        <f t="shared" ref="VFM66" si="7519">VFM60-VFM62</f>
        <v>0</v>
      </c>
      <c r="VFO66" s="960">
        <f t="shared" ref="VFO66" si="7520">VFO60-VFO62</f>
        <v>0</v>
      </c>
      <c r="VFQ66" s="960">
        <f t="shared" ref="VFQ66" si="7521">VFQ60-VFQ62</f>
        <v>0</v>
      </c>
      <c r="VFS66" s="960">
        <f t="shared" ref="VFS66" si="7522">VFS60-VFS62</f>
        <v>0</v>
      </c>
      <c r="VFU66" s="960">
        <f t="shared" ref="VFU66" si="7523">VFU60-VFU62</f>
        <v>0</v>
      </c>
      <c r="VFW66" s="960">
        <f t="shared" ref="VFW66" si="7524">VFW60-VFW62</f>
        <v>0</v>
      </c>
      <c r="VFY66" s="960">
        <f t="shared" ref="VFY66" si="7525">VFY60-VFY62</f>
        <v>0</v>
      </c>
      <c r="VGA66" s="960">
        <f t="shared" ref="VGA66" si="7526">VGA60-VGA62</f>
        <v>0</v>
      </c>
      <c r="VGC66" s="960">
        <f t="shared" ref="VGC66" si="7527">VGC60-VGC62</f>
        <v>0</v>
      </c>
      <c r="VGE66" s="960">
        <f t="shared" ref="VGE66" si="7528">VGE60-VGE62</f>
        <v>0</v>
      </c>
      <c r="VGG66" s="960">
        <f t="shared" ref="VGG66" si="7529">VGG60-VGG62</f>
        <v>0</v>
      </c>
      <c r="VGI66" s="960">
        <f t="shared" ref="VGI66" si="7530">VGI60-VGI62</f>
        <v>0</v>
      </c>
      <c r="VGK66" s="960">
        <f t="shared" ref="VGK66" si="7531">VGK60-VGK62</f>
        <v>0</v>
      </c>
      <c r="VGM66" s="960">
        <f t="shared" ref="VGM66" si="7532">VGM60-VGM62</f>
        <v>0</v>
      </c>
      <c r="VGO66" s="960">
        <f t="shared" ref="VGO66" si="7533">VGO60-VGO62</f>
        <v>0</v>
      </c>
      <c r="VGQ66" s="960">
        <f t="shared" ref="VGQ66" si="7534">VGQ60-VGQ62</f>
        <v>0</v>
      </c>
      <c r="VGS66" s="960">
        <f t="shared" ref="VGS66" si="7535">VGS60-VGS62</f>
        <v>0</v>
      </c>
      <c r="VGU66" s="960">
        <f t="shared" ref="VGU66" si="7536">VGU60-VGU62</f>
        <v>0</v>
      </c>
      <c r="VGW66" s="960">
        <f t="shared" ref="VGW66" si="7537">VGW60-VGW62</f>
        <v>0</v>
      </c>
      <c r="VGY66" s="960">
        <f t="shared" ref="VGY66" si="7538">VGY60-VGY62</f>
        <v>0</v>
      </c>
      <c r="VHA66" s="960">
        <f t="shared" ref="VHA66" si="7539">VHA60-VHA62</f>
        <v>0</v>
      </c>
      <c r="VHC66" s="960">
        <f t="shared" ref="VHC66" si="7540">VHC60-VHC62</f>
        <v>0</v>
      </c>
      <c r="VHE66" s="960">
        <f t="shared" ref="VHE66" si="7541">VHE60-VHE62</f>
        <v>0</v>
      </c>
      <c r="VHG66" s="960">
        <f t="shared" ref="VHG66" si="7542">VHG60-VHG62</f>
        <v>0</v>
      </c>
      <c r="VHI66" s="960">
        <f t="shared" ref="VHI66" si="7543">VHI60-VHI62</f>
        <v>0</v>
      </c>
      <c r="VHK66" s="960">
        <f t="shared" ref="VHK66" si="7544">VHK60-VHK62</f>
        <v>0</v>
      </c>
      <c r="VHM66" s="960">
        <f t="shared" ref="VHM66" si="7545">VHM60-VHM62</f>
        <v>0</v>
      </c>
      <c r="VHO66" s="960">
        <f t="shared" ref="VHO66" si="7546">VHO60-VHO62</f>
        <v>0</v>
      </c>
      <c r="VHQ66" s="960">
        <f t="shared" ref="VHQ66" si="7547">VHQ60-VHQ62</f>
        <v>0</v>
      </c>
      <c r="VHS66" s="960">
        <f t="shared" ref="VHS66" si="7548">VHS60-VHS62</f>
        <v>0</v>
      </c>
      <c r="VHU66" s="960">
        <f t="shared" ref="VHU66" si="7549">VHU60-VHU62</f>
        <v>0</v>
      </c>
      <c r="VHW66" s="960">
        <f t="shared" ref="VHW66" si="7550">VHW60-VHW62</f>
        <v>0</v>
      </c>
      <c r="VHY66" s="960">
        <f t="shared" ref="VHY66" si="7551">VHY60-VHY62</f>
        <v>0</v>
      </c>
      <c r="VIA66" s="960">
        <f t="shared" ref="VIA66" si="7552">VIA60-VIA62</f>
        <v>0</v>
      </c>
      <c r="VIC66" s="960">
        <f t="shared" ref="VIC66" si="7553">VIC60-VIC62</f>
        <v>0</v>
      </c>
      <c r="VIE66" s="960">
        <f t="shared" ref="VIE66" si="7554">VIE60-VIE62</f>
        <v>0</v>
      </c>
      <c r="VIG66" s="960">
        <f t="shared" ref="VIG66" si="7555">VIG60-VIG62</f>
        <v>0</v>
      </c>
      <c r="VII66" s="960">
        <f t="shared" ref="VII66" si="7556">VII60-VII62</f>
        <v>0</v>
      </c>
      <c r="VIK66" s="960">
        <f t="shared" ref="VIK66" si="7557">VIK60-VIK62</f>
        <v>0</v>
      </c>
      <c r="VIM66" s="960">
        <f t="shared" ref="VIM66" si="7558">VIM60-VIM62</f>
        <v>0</v>
      </c>
      <c r="VIO66" s="960">
        <f t="shared" ref="VIO66" si="7559">VIO60-VIO62</f>
        <v>0</v>
      </c>
      <c r="VIQ66" s="960">
        <f t="shared" ref="VIQ66" si="7560">VIQ60-VIQ62</f>
        <v>0</v>
      </c>
      <c r="VIS66" s="960">
        <f t="shared" ref="VIS66" si="7561">VIS60-VIS62</f>
        <v>0</v>
      </c>
      <c r="VIU66" s="960">
        <f t="shared" ref="VIU66" si="7562">VIU60-VIU62</f>
        <v>0</v>
      </c>
      <c r="VIW66" s="960">
        <f t="shared" ref="VIW66" si="7563">VIW60-VIW62</f>
        <v>0</v>
      </c>
      <c r="VIY66" s="960">
        <f t="shared" ref="VIY66" si="7564">VIY60-VIY62</f>
        <v>0</v>
      </c>
      <c r="VJA66" s="960">
        <f t="shared" ref="VJA66" si="7565">VJA60-VJA62</f>
        <v>0</v>
      </c>
      <c r="VJC66" s="960">
        <f t="shared" ref="VJC66" si="7566">VJC60-VJC62</f>
        <v>0</v>
      </c>
      <c r="VJE66" s="960">
        <f t="shared" ref="VJE66" si="7567">VJE60-VJE62</f>
        <v>0</v>
      </c>
      <c r="VJG66" s="960">
        <f t="shared" ref="VJG66" si="7568">VJG60-VJG62</f>
        <v>0</v>
      </c>
      <c r="VJI66" s="960">
        <f t="shared" ref="VJI66" si="7569">VJI60-VJI62</f>
        <v>0</v>
      </c>
      <c r="VJK66" s="960">
        <f t="shared" ref="VJK66" si="7570">VJK60-VJK62</f>
        <v>0</v>
      </c>
      <c r="VJM66" s="960">
        <f t="shared" ref="VJM66" si="7571">VJM60-VJM62</f>
        <v>0</v>
      </c>
      <c r="VJO66" s="960">
        <f t="shared" ref="VJO66" si="7572">VJO60-VJO62</f>
        <v>0</v>
      </c>
      <c r="VJQ66" s="960">
        <f t="shared" ref="VJQ66" si="7573">VJQ60-VJQ62</f>
        <v>0</v>
      </c>
      <c r="VJS66" s="960">
        <f t="shared" ref="VJS66" si="7574">VJS60-VJS62</f>
        <v>0</v>
      </c>
      <c r="VJU66" s="960">
        <f t="shared" ref="VJU66" si="7575">VJU60-VJU62</f>
        <v>0</v>
      </c>
      <c r="VJW66" s="960">
        <f t="shared" ref="VJW66" si="7576">VJW60-VJW62</f>
        <v>0</v>
      </c>
      <c r="VJY66" s="960">
        <f t="shared" ref="VJY66" si="7577">VJY60-VJY62</f>
        <v>0</v>
      </c>
      <c r="VKA66" s="960">
        <f t="shared" ref="VKA66" si="7578">VKA60-VKA62</f>
        <v>0</v>
      </c>
      <c r="VKC66" s="960">
        <f t="shared" ref="VKC66" si="7579">VKC60-VKC62</f>
        <v>0</v>
      </c>
      <c r="VKE66" s="960">
        <f t="shared" ref="VKE66" si="7580">VKE60-VKE62</f>
        <v>0</v>
      </c>
      <c r="VKG66" s="960">
        <f t="shared" ref="VKG66" si="7581">VKG60-VKG62</f>
        <v>0</v>
      </c>
      <c r="VKI66" s="960">
        <f t="shared" ref="VKI66" si="7582">VKI60-VKI62</f>
        <v>0</v>
      </c>
      <c r="VKK66" s="960">
        <f t="shared" ref="VKK66" si="7583">VKK60-VKK62</f>
        <v>0</v>
      </c>
      <c r="VKM66" s="960">
        <f t="shared" ref="VKM66" si="7584">VKM60-VKM62</f>
        <v>0</v>
      </c>
      <c r="VKO66" s="960">
        <f t="shared" ref="VKO66" si="7585">VKO60-VKO62</f>
        <v>0</v>
      </c>
      <c r="VKQ66" s="960">
        <f t="shared" ref="VKQ66" si="7586">VKQ60-VKQ62</f>
        <v>0</v>
      </c>
      <c r="VKS66" s="960">
        <f t="shared" ref="VKS66" si="7587">VKS60-VKS62</f>
        <v>0</v>
      </c>
      <c r="VKU66" s="960">
        <f t="shared" ref="VKU66" si="7588">VKU60-VKU62</f>
        <v>0</v>
      </c>
      <c r="VKW66" s="960">
        <f t="shared" ref="VKW66" si="7589">VKW60-VKW62</f>
        <v>0</v>
      </c>
      <c r="VKY66" s="960">
        <f t="shared" ref="VKY66" si="7590">VKY60-VKY62</f>
        <v>0</v>
      </c>
      <c r="VLA66" s="960">
        <f t="shared" ref="VLA66" si="7591">VLA60-VLA62</f>
        <v>0</v>
      </c>
      <c r="VLC66" s="960">
        <f t="shared" ref="VLC66" si="7592">VLC60-VLC62</f>
        <v>0</v>
      </c>
      <c r="VLE66" s="960">
        <f t="shared" ref="VLE66" si="7593">VLE60-VLE62</f>
        <v>0</v>
      </c>
      <c r="VLG66" s="960">
        <f t="shared" ref="VLG66" si="7594">VLG60-VLG62</f>
        <v>0</v>
      </c>
      <c r="VLI66" s="960">
        <f t="shared" ref="VLI66" si="7595">VLI60-VLI62</f>
        <v>0</v>
      </c>
      <c r="VLK66" s="960">
        <f t="shared" ref="VLK66" si="7596">VLK60-VLK62</f>
        <v>0</v>
      </c>
      <c r="VLM66" s="960">
        <f t="shared" ref="VLM66" si="7597">VLM60-VLM62</f>
        <v>0</v>
      </c>
      <c r="VLO66" s="960">
        <f t="shared" ref="VLO66" si="7598">VLO60-VLO62</f>
        <v>0</v>
      </c>
      <c r="VLQ66" s="960">
        <f t="shared" ref="VLQ66" si="7599">VLQ60-VLQ62</f>
        <v>0</v>
      </c>
      <c r="VLS66" s="960">
        <f t="shared" ref="VLS66" si="7600">VLS60-VLS62</f>
        <v>0</v>
      </c>
      <c r="VLU66" s="960">
        <f t="shared" ref="VLU66" si="7601">VLU60-VLU62</f>
        <v>0</v>
      </c>
      <c r="VLW66" s="960">
        <f t="shared" ref="VLW66" si="7602">VLW60-VLW62</f>
        <v>0</v>
      </c>
      <c r="VLY66" s="960">
        <f t="shared" ref="VLY66" si="7603">VLY60-VLY62</f>
        <v>0</v>
      </c>
      <c r="VMA66" s="960">
        <f t="shared" ref="VMA66" si="7604">VMA60-VMA62</f>
        <v>0</v>
      </c>
      <c r="VMC66" s="960">
        <f t="shared" ref="VMC66" si="7605">VMC60-VMC62</f>
        <v>0</v>
      </c>
      <c r="VME66" s="960">
        <f t="shared" ref="VME66" si="7606">VME60-VME62</f>
        <v>0</v>
      </c>
      <c r="VMG66" s="960">
        <f t="shared" ref="VMG66" si="7607">VMG60-VMG62</f>
        <v>0</v>
      </c>
      <c r="VMI66" s="960">
        <f t="shared" ref="VMI66" si="7608">VMI60-VMI62</f>
        <v>0</v>
      </c>
      <c r="VMK66" s="960">
        <f t="shared" ref="VMK66" si="7609">VMK60-VMK62</f>
        <v>0</v>
      </c>
      <c r="VMM66" s="960">
        <f t="shared" ref="VMM66" si="7610">VMM60-VMM62</f>
        <v>0</v>
      </c>
      <c r="VMO66" s="960">
        <f t="shared" ref="VMO66" si="7611">VMO60-VMO62</f>
        <v>0</v>
      </c>
      <c r="VMQ66" s="960">
        <f t="shared" ref="VMQ66" si="7612">VMQ60-VMQ62</f>
        <v>0</v>
      </c>
      <c r="VMS66" s="960">
        <f t="shared" ref="VMS66" si="7613">VMS60-VMS62</f>
        <v>0</v>
      </c>
      <c r="VMU66" s="960">
        <f t="shared" ref="VMU66" si="7614">VMU60-VMU62</f>
        <v>0</v>
      </c>
      <c r="VMW66" s="960">
        <f t="shared" ref="VMW66" si="7615">VMW60-VMW62</f>
        <v>0</v>
      </c>
      <c r="VMY66" s="960">
        <f t="shared" ref="VMY66" si="7616">VMY60-VMY62</f>
        <v>0</v>
      </c>
      <c r="VNA66" s="960">
        <f t="shared" ref="VNA66" si="7617">VNA60-VNA62</f>
        <v>0</v>
      </c>
      <c r="VNC66" s="960">
        <f t="shared" ref="VNC66" si="7618">VNC60-VNC62</f>
        <v>0</v>
      </c>
      <c r="VNE66" s="960">
        <f t="shared" ref="VNE66" si="7619">VNE60-VNE62</f>
        <v>0</v>
      </c>
      <c r="VNG66" s="960">
        <f t="shared" ref="VNG66" si="7620">VNG60-VNG62</f>
        <v>0</v>
      </c>
      <c r="VNI66" s="960">
        <f t="shared" ref="VNI66" si="7621">VNI60-VNI62</f>
        <v>0</v>
      </c>
      <c r="VNK66" s="960">
        <f t="shared" ref="VNK66" si="7622">VNK60-VNK62</f>
        <v>0</v>
      </c>
      <c r="VNM66" s="960">
        <f t="shared" ref="VNM66" si="7623">VNM60-VNM62</f>
        <v>0</v>
      </c>
      <c r="VNO66" s="960">
        <f t="shared" ref="VNO66" si="7624">VNO60-VNO62</f>
        <v>0</v>
      </c>
      <c r="VNQ66" s="960">
        <f t="shared" ref="VNQ66" si="7625">VNQ60-VNQ62</f>
        <v>0</v>
      </c>
      <c r="VNS66" s="960">
        <f t="shared" ref="VNS66" si="7626">VNS60-VNS62</f>
        <v>0</v>
      </c>
      <c r="VNU66" s="960">
        <f t="shared" ref="VNU66" si="7627">VNU60-VNU62</f>
        <v>0</v>
      </c>
      <c r="VNW66" s="960">
        <f t="shared" ref="VNW66" si="7628">VNW60-VNW62</f>
        <v>0</v>
      </c>
      <c r="VNY66" s="960">
        <f t="shared" ref="VNY66" si="7629">VNY60-VNY62</f>
        <v>0</v>
      </c>
      <c r="VOA66" s="960">
        <f t="shared" ref="VOA66" si="7630">VOA60-VOA62</f>
        <v>0</v>
      </c>
      <c r="VOC66" s="960">
        <f t="shared" ref="VOC66" si="7631">VOC60-VOC62</f>
        <v>0</v>
      </c>
      <c r="VOE66" s="960">
        <f t="shared" ref="VOE66" si="7632">VOE60-VOE62</f>
        <v>0</v>
      </c>
      <c r="VOG66" s="960">
        <f t="shared" ref="VOG66" si="7633">VOG60-VOG62</f>
        <v>0</v>
      </c>
      <c r="VOI66" s="960">
        <f t="shared" ref="VOI66" si="7634">VOI60-VOI62</f>
        <v>0</v>
      </c>
      <c r="VOK66" s="960">
        <f t="shared" ref="VOK66" si="7635">VOK60-VOK62</f>
        <v>0</v>
      </c>
      <c r="VOM66" s="960">
        <f t="shared" ref="VOM66" si="7636">VOM60-VOM62</f>
        <v>0</v>
      </c>
      <c r="VOO66" s="960">
        <f t="shared" ref="VOO66" si="7637">VOO60-VOO62</f>
        <v>0</v>
      </c>
      <c r="VOQ66" s="960">
        <f t="shared" ref="VOQ66" si="7638">VOQ60-VOQ62</f>
        <v>0</v>
      </c>
      <c r="VOS66" s="960">
        <f t="shared" ref="VOS66" si="7639">VOS60-VOS62</f>
        <v>0</v>
      </c>
      <c r="VOU66" s="960">
        <f t="shared" ref="VOU66" si="7640">VOU60-VOU62</f>
        <v>0</v>
      </c>
      <c r="VOW66" s="960">
        <f t="shared" ref="VOW66" si="7641">VOW60-VOW62</f>
        <v>0</v>
      </c>
      <c r="VOY66" s="960">
        <f t="shared" ref="VOY66" si="7642">VOY60-VOY62</f>
        <v>0</v>
      </c>
      <c r="VPA66" s="960">
        <f t="shared" ref="VPA66" si="7643">VPA60-VPA62</f>
        <v>0</v>
      </c>
      <c r="VPC66" s="960">
        <f t="shared" ref="VPC66" si="7644">VPC60-VPC62</f>
        <v>0</v>
      </c>
      <c r="VPE66" s="960">
        <f t="shared" ref="VPE66" si="7645">VPE60-VPE62</f>
        <v>0</v>
      </c>
      <c r="VPG66" s="960">
        <f t="shared" ref="VPG66" si="7646">VPG60-VPG62</f>
        <v>0</v>
      </c>
      <c r="VPI66" s="960">
        <f t="shared" ref="VPI66" si="7647">VPI60-VPI62</f>
        <v>0</v>
      </c>
      <c r="VPK66" s="960">
        <f t="shared" ref="VPK66" si="7648">VPK60-VPK62</f>
        <v>0</v>
      </c>
      <c r="VPM66" s="960">
        <f t="shared" ref="VPM66" si="7649">VPM60-VPM62</f>
        <v>0</v>
      </c>
      <c r="VPO66" s="960">
        <f t="shared" ref="VPO66" si="7650">VPO60-VPO62</f>
        <v>0</v>
      </c>
      <c r="VPQ66" s="960">
        <f t="shared" ref="VPQ66" si="7651">VPQ60-VPQ62</f>
        <v>0</v>
      </c>
      <c r="VPS66" s="960">
        <f t="shared" ref="VPS66" si="7652">VPS60-VPS62</f>
        <v>0</v>
      </c>
      <c r="VPU66" s="960">
        <f t="shared" ref="VPU66" si="7653">VPU60-VPU62</f>
        <v>0</v>
      </c>
      <c r="VPW66" s="960">
        <f t="shared" ref="VPW66" si="7654">VPW60-VPW62</f>
        <v>0</v>
      </c>
      <c r="VPY66" s="960">
        <f t="shared" ref="VPY66" si="7655">VPY60-VPY62</f>
        <v>0</v>
      </c>
      <c r="VQA66" s="960">
        <f t="shared" ref="VQA66" si="7656">VQA60-VQA62</f>
        <v>0</v>
      </c>
      <c r="VQC66" s="960">
        <f t="shared" ref="VQC66" si="7657">VQC60-VQC62</f>
        <v>0</v>
      </c>
      <c r="VQE66" s="960">
        <f t="shared" ref="VQE66" si="7658">VQE60-VQE62</f>
        <v>0</v>
      </c>
      <c r="VQG66" s="960">
        <f t="shared" ref="VQG66" si="7659">VQG60-VQG62</f>
        <v>0</v>
      </c>
      <c r="VQI66" s="960">
        <f t="shared" ref="VQI66" si="7660">VQI60-VQI62</f>
        <v>0</v>
      </c>
      <c r="VQK66" s="960">
        <f t="shared" ref="VQK66" si="7661">VQK60-VQK62</f>
        <v>0</v>
      </c>
      <c r="VQM66" s="960">
        <f t="shared" ref="VQM66" si="7662">VQM60-VQM62</f>
        <v>0</v>
      </c>
      <c r="VQO66" s="960">
        <f t="shared" ref="VQO66" si="7663">VQO60-VQO62</f>
        <v>0</v>
      </c>
      <c r="VQQ66" s="960">
        <f t="shared" ref="VQQ66" si="7664">VQQ60-VQQ62</f>
        <v>0</v>
      </c>
      <c r="VQS66" s="960">
        <f t="shared" ref="VQS66" si="7665">VQS60-VQS62</f>
        <v>0</v>
      </c>
      <c r="VQU66" s="960">
        <f t="shared" ref="VQU66" si="7666">VQU60-VQU62</f>
        <v>0</v>
      </c>
      <c r="VQW66" s="960">
        <f t="shared" ref="VQW66" si="7667">VQW60-VQW62</f>
        <v>0</v>
      </c>
      <c r="VQY66" s="960">
        <f t="shared" ref="VQY66" si="7668">VQY60-VQY62</f>
        <v>0</v>
      </c>
      <c r="VRA66" s="960">
        <f t="shared" ref="VRA66" si="7669">VRA60-VRA62</f>
        <v>0</v>
      </c>
      <c r="VRC66" s="960">
        <f t="shared" ref="VRC66" si="7670">VRC60-VRC62</f>
        <v>0</v>
      </c>
      <c r="VRE66" s="960">
        <f t="shared" ref="VRE66" si="7671">VRE60-VRE62</f>
        <v>0</v>
      </c>
      <c r="VRG66" s="960">
        <f t="shared" ref="VRG66" si="7672">VRG60-VRG62</f>
        <v>0</v>
      </c>
      <c r="VRI66" s="960">
        <f t="shared" ref="VRI66" si="7673">VRI60-VRI62</f>
        <v>0</v>
      </c>
      <c r="VRK66" s="960">
        <f t="shared" ref="VRK66" si="7674">VRK60-VRK62</f>
        <v>0</v>
      </c>
      <c r="VRM66" s="960">
        <f t="shared" ref="VRM66" si="7675">VRM60-VRM62</f>
        <v>0</v>
      </c>
      <c r="VRO66" s="960">
        <f t="shared" ref="VRO66" si="7676">VRO60-VRO62</f>
        <v>0</v>
      </c>
      <c r="VRQ66" s="960">
        <f t="shared" ref="VRQ66" si="7677">VRQ60-VRQ62</f>
        <v>0</v>
      </c>
      <c r="VRS66" s="960">
        <f t="shared" ref="VRS66" si="7678">VRS60-VRS62</f>
        <v>0</v>
      </c>
      <c r="VRU66" s="960">
        <f t="shared" ref="VRU66" si="7679">VRU60-VRU62</f>
        <v>0</v>
      </c>
      <c r="VRW66" s="960">
        <f t="shared" ref="VRW66" si="7680">VRW60-VRW62</f>
        <v>0</v>
      </c>
      <c r="VRY66" s="960">
        <f t="shared" ref="VRY66" si="7681">VRY60-VRY62</f>
        <v>0</v>
      </c>
      <c r="VSA66" s="960">
        <f t="shared" ref="VSA66" si="7682">VSA60-VSA62</f>
        <v>0</v>
      </c>
      <c r="VSC66" s="960">
        <f t="shared" ref="VSC66" si="7683">VSC60-VSC62</f>
        <v>0</v>
      </c>
      <c r="VSE66" s="960">
        <f t="shared" ref="VSE66" si="7684">VSE60-VSE62</f>
        <v>0</v>
      </c>
      <c r="VSG66" s="960">
        <f t="shared" ref="VSG66" si="7685">VSG60-VSG62</f>
        <v>0</v>
      </c>
      <c r="VSI66" s="960">
        <f t="shared" ref="VSI66" si="7686">VSI60-VSI62</f>
        <v>0</v>
      </c>
      <c r="VSK66" s="960">
        <f t="shared" ref="VSK66" si="7687">VSK60-VSK62</f>
        <v>0</v>
      </c>
      <c r="VSM66" s="960">
        <f t="shared" ref="VSM66" si="7688">VSM60-VSM62</f>
        <v>0</v>
      </c>
      <c r="VSO66" s="960">
        <f t="shared" ref="VSO66" si="7689">VSO60-VSO62</f>
        <v>0</v>
      </c>
      <c r="VSQ66" s="960">
        <f t="shared" ref="VSQ66" si="7690">VSQ60-VSQ62</f>
        <v>0</v>
      </c>
      <c r="VSS66" s="960">
        <f t="shared" ref="VSS66" si="7691">VSS60-VSS62</f>
        <v>0</v>
      </c>
      <c r="VSU66" s="960">
        <f t="shared" ref="VSU66" si="7692">VSU60-VSU62</f>
        <v>0</v>
      </c>
      <c r="VSW66" s="960">
        <f t="shared" ref="VSW66" si="7693">VSW60-VSW62</f>
        <v>0</v>
      </c>
      <c r="VSY66" s="960">
        <f t="shared" ref="VSY66" si="7694">VSY60-VSY62</f>
        <v>0</v>
      </c>
      <c r="VTA66" s="960">
        <f t="shared" ref="VTA66" si="7695">VTA60-VTA62</f>
        <v>0</v>
      </c>
      <c r="VTC66" s="960">
        <f t="shared" ref="VTC66" si="7696">VTC60-VTC62</f>
        <v>0</v>
      </c>
      <c r="VTE66" s="960">
        <f t="shared" ref="VTE66" si="7697">VTE60-VTE62</f>
        <v>0</v>
      </c>
      <c r="VTG66" s="960">
        <f t="shared" ref="VTG66" si="7698">VTG60-VTG62</f>
        <v>0</v>
      </c>
      <c r="VTI66" s="960">
        <f t="shared" ref="VTI66" si="7699">VTI60-VTI62</f>
        <v>0</v>
      </c>
      <c r="VTK66" s="960">
        <f t="shared" ref="VTK66" si="7700">VTK60-VTK62</f>
        <v>0</v>
      </c>
      <c r="VTM66" s="960">
        <f t="shared" ref="VTM66" si="7701">VTM60-VTM62</f>
        <v>0</v>
      </c>
      <c r="VTO66" s="960">
        <f t="shared" ref="VTO66" si="7702">VTO60-VTO62</f>
        <v>0</v>
      </c>
      <c r="VTQ66" s="960">
        <f t="shared" ref="VTQ66" si="7703">VTQ60-VTQ62</f>
        <v>0</v>
      </c>
      <c r="VTS66" s="960">
        <f t="shared" ref="VTS66" si="7704">VTS60-VTS62</f>
        <v>0</v>
      </c>
      <c r="VTU66" s="960">
        <f t="shared" ref="VTU66" si="7705">VTU60-VTU62</f>
        <v>0</v>
      </c>
      <c r="VTW66" s="960">
        <f t="shared" ref="VTW66" si="7706">VTW60-VTW62</f>
        <v>0</v>
      </c>
      <c r="VTY66" s="960">
        <f t="shared" ref="VTY66" si="7707">VTY60-VTY62</f>
        <v>0</v>
      </c>
      <c r="VUA66" s="960">
        <f t="shared" ref="VUA66" si="7708">VUA60-VUA62</f>
        <v>0</v>
      </c>
      <c r="VUC66" s="960">
        <f t="shared" ref="VUC66" si="7709">VUC60-VUC62</f>
        <v>0</v>
      </c>
      <c r="VUE66" s="960">
        <f t="shared" ref="VUE66" si="7710">VUE60-VUE62</f>
        <v>0</v>
      </c>
      <c r="VUG66" s="960">
        <f t="shared" ref="VUG66" si="7711">VUG60-VUG62</f>
        <v>0</v>
      </c>
      <c r="VUI66" s="960">
        <f t="shared" ref="VUI66" si="7712">VUI60-VUI62</f>
        <v>0</v>
      </c>
      <c r="VUK66" s="960">
        <f t="shared" ref="VUK66" si="7713">VUK60-VUK62</f>
        <v>0</v>
      </c>
      <c r="VUM66" s="960">
        <f t="shared" ref="VUM66" si="7714">VUM60-VUM62</f>
        <v>0</v>
      </c>
      <c r="VUO66" s="960">
        <f t="shared" ref="VUO66" si="7715">VUO60-VUO62</f>
        <v>0</v>
      </c>
      <c r="VUQ66" s="960">
        <f t="shared" ref="VUQ66" si="7716">VUQ60-VUQ62</f>
        <v>0</v>
      </c>
      <c r="VUS66" s="960">
        <f t="shared" ref="VUS66" si="7717">VUS60-VUS62</f>
        <v>0</v>
      </c>
      <c r="VUU66" s="960">
        <f t="shared" ref="VUU66" si="7718">VUU60-VUU62</f>
        <v>0</v>
      </c>
      <c r="VUW66" s="960">
        <f t="shared" ref="VUW66" si="7719">VUW60-VUW62</f>
        <v>0</v>
      </c>
      <c r="VUY66" s="960">
        <f t="shared" ref="VUY66" si="7720">VUY60-VUY62</f>
        <v>0</v>
      </c>
      <c r="VVA66" s="960">
        <f t="shared" ref="VVA66" si="7721">VVA60-VVA62</f>
        <v>0</v>
      </c>
      <c r="VVC66" s="960">
        <f t="shared" ref="VVC66" si="7722">VVC60-VVC62</f>
        <v>0</v>
      </c>
      <c r="VVE66" s="960">
        <f t="shared" ref="VVE66" si="7723">VVE60-VVE62</f>
        <v>0</v>
      </c>
      <c r="VVG66" s="960">
        <f t="shared" ref="VVG66" si="7724">VVG60-VVG62</f>
        <v>0</v>
      </c>
      <c r="VVI66" s="960">
        <f t="shared" ref="VVI66" si="7725">VVI60-VVI62</f>
        <v>0</v>
      </c>
      <c r="VVK66" s="960">
        <f t="shared" ref="VVK66" si="7726">VVK60-VVK62</f>
        <v>0</v>
      </c>
      <c r="VVM66" s="960">
        <f t="shared" ref="VVM66" si="7727">VVM60-VVM62</f>
        <v>0</v>
      </c>
      <c r="VVO66" s="960">
        <f t="shared" ref="VVO66" si="7728">VVO60-VVO62</f>
        <v>0</v>
      </c>
      <c r="VVQ66" s="960">
        <f t="shared" ref="VVQ66" si="7729">VVQ60-VVQ62</f>
        <v>0</v>
      </c>
      <c r="VVS66" s="960">
        <f t="shared" ref="VVS66" si="7730">VVS60-VVS62</f>
        <v>0</v>
      </c>
      <c r="VVU66" s="960">
        <f t="shared" ref="VVU66" si="7731">VVU60-VVU62</f>
        <v>0</v>
      </c>
      <c r="VVW66" s="960">
        <f t="shared" ref="VVW66" si="7732">VVW60-VVW62</f>
        <v>0</v>
      </c>
      <c r="VVY66" s="960">
        <f t="shared" ref="VVY66" si="7733">VVY60-VVY62</f>
        <v>0</v>
      </c>
      <c r="VWA66" s="960">
        <f t="shared" ref="VWA66" si="7734">VWA60-VWA62</f>
        <v>0</v>
      </c>
      <c r="VWC66" s="960">
        <f t="shared" ref="VWC66" si="7735">VWC60-VWC62</f>
        <v>0</v>
      </c>
      <c r="VWE66" s="960">
        <f t="shared" ref="VWE66" si="7736">VWE60-VWE62</f>
        <v>0</v>
      </c>
      <c r="VWG66" s="960">
        <f t="shared" ref="VWG66" si="7737">VWG60-VWG62</f>
        <v>0</v>
      </c>
      <c r="VWI66" s="960">
        <f t="shared" ref="VWI66" si="7738">VWI60-VWI62</f>
        <v>0</v>
      </c>
      <c r="VWK66" s="960">
        <f t="shared" ref="VWK66" si="7739">VWK60-VWK62</f>
        <v>0</v>
      </c>
      <c r="VWM66" s="960">
        <f t="shared" ref="VWM66" si="7740">VWM60-VWM62</f>
        <v>0</v>
      </c>
      <c r="VWO66" s="960">
        <f t="shared" ref="VWO66" si="7741">VWO60-VWO62</f>
        <v>0</v>
      </c>
      <c r="VWQ66" s="960">
        <f t="shared" ref="VWQ66" si="7742">VWQ60-VWQ62</f>
        <v>0</v>
      </c>
      <c r="VWS66" s="960">
        <f t="shared" ref="VWS66" si="7743">VWS60-VWS62</f>
        <v>0</v>
      </c>
      <c r="VWU66" s="960">
        <f t="shared" ref="VWU66" si="7744">VWU60-VWU62</f>
        <v>0</v>
      </c>
      <c r="VWW66" s="960">
        <f t="shared" ref="VWW66" si="7745">VWW60-VWW62</f>
        <v>0</v>
      </c>
      <c r="VWY66" s="960">
        <f t="shared" ref="VWY66" si="7746">VWY60-VWY62</f>
        <v>0</v>
      </c>
      <c r="VXA66" s="960">
        <f t="shared" ref="VXA66" si="7747">VXA60-VXA62</f>
        <v>0</v>
      </c>
      <c r="VXC66" s="960">
        <f t="shared" ref="VXC66" si="7748">VXC60-VXC62</f>
        <v>0</v>
      </c>
      <c r="VXE66" s="960">
        <f t="shared" ref="VXE66" si="7749">VXE60-VXE62</f>
        <v>0</v>
      </c>
      <c r="VXG66" s="960">
        <f t="shared" ref="VXG66" si="7750">VXG60-VXG62</f>
        <v>0</v>
      </c>
      <c r="VXI66" s="960">
        <f t="shared" ref="VXI66" si="7751">VXI60-VXI62</f>
        <v>0</v>
      </c>
      <c r="VXK66" s="960">
        <f t="shared" ref="VXK66" si="7752">VXK60-VXK62</f>
        <v>0</v>
      </c>
      <c r="VXM66" s="960">
        <f t="shared" ref="VXM66" si="7753">VXM60-VXM62</f>
        <v>0</v>
      </c>
      <c r="VXO66" s="960">
        <f t="shared" ref="VXO66" si="7754">VXO60-VXO62</f>
        <v>0</v>
      </c>
      <c r="VXQ66" s="960">
        <f t="shared" ref="VXQ66" si="7755">VXQ60-VXQ62</f>
        <v>0</v>
      </c>
      <c r="VXS66" s="960">
        <f t="shared" ref="VXS66" si="7756">VXS60-VXS62</f>
        <v>0</v>
      </c>
      <c r="VXU66" s="960">
        <f t="shared" ref="VXU66" si="7757">VXU60-VXU62</f>
        <v>0</v>
      </c>
      <c r="VXW66" s="960">
        <f t="shared" ref="VXW66" si="7758">VXW60-VXW62</f>
        <v>0</v>
      </c>
      <c r="VXY66" s="960">
        <f t="shared" ref="VXY66" si="7759">VXY60-VXY62</f>
        <v>0</v>
      </c>
      <c r="VYA66" s="960">
        <f t="shared" ref="VYA66" si="7760">VYA60-VYA62</f>
        <v>0</v>
      </c>
      <c r="VYC66" s="960">
        <f t="shared" ref="VYC66" si="7761">VYC60-VYC62</f>
        <v>0</v>
      </c>
      <c r="VYE66" s="960">
        <f t="shared" ref="VYE66" si="7762">VYE60-VYE62</f>
        <v>0</v>
      </c>
      <c r="VYG66" s="960">
        <f t="shared" ref="VYG66" si="7763">VYG60-VYG62</f>
        <v>0</v>
      </c>
      <c r="VYI66" s="960">
        <f t="shared" ref="VYI66" si="7764">VYI60-VYI62</f>
        <v>0</v>
      </c>
      <c r="VYK66" s="960">
        <f t="shared" ref="VYK66" si="7765">VYK60-VYK62</f>
        <v>0</v>
      </c>
      <c r="VYM66" s="960">
        <f t="shared" ref="VYM66" si="7766">VYM60-VYM62</f>
        <v>0</v>
      </c>
      <c r="VYO66" s="960">
        <f t="shared" ref="VYO66" si="7767">VYO60-VYO62</f>
        <v>0</v>
      </c>
      <c r="VYQ66" s="960">
        <f t="shared" ref="VYQ66" si="7768">VYQ60-VYQ62</f>
        <v>0</v>
      </c>
      <c r="VYS66" s="960">
        <f t="shared" ref="VYS66" si="7769">VYS60-VYS62</f>
        <v>0</v>
      </c>
      <c r="VYU66" s="960">
        <f t="shared" ref="VYU66" si="7770">VYU60-VYU62</f>
        <v>0</v>
      </c>
      <c r="VYW66" s="960">
        <f t="shared" ref="VYW66" si="7771">VYW60-VYW62</f>
        <v>0</v>
      </c>
      <c r="VYY66" s="960">
        <f t="shared" ref="VYY66" si="7772">VYY60-VYY62</f>
        <v>0</v>
      </c>
      <c r="VZA66" s="960">
        <f t="shared" ref="VZA66" si="7773">VZA60-VZA62</f>
        <v>0</v>
      </c>
      <c r="VZC66" s="960">
        <f t="shared" ref="VZC66" si="7774">VZC60-VZC62</f>
        <v>0</v>
      </c>
      <c r="VZE66" s="960">
        <f t="shared" ref="VZE66" si="7775">VZE60-VZE62</f>
        <v>0</v>
      </c>
      <c r="VZG66" s="960">
        <f t="shared" ref="VZG66" si="7776">VZG60-VZG62</f>
        <v>0</v>
      </c>
      <c r="VZI66" s="960">
        <f t="shared" ref="VZI66" si="7777">VZI60-VZI62</f>
        <v>0</v>
      </c>
      <c r="VZK66" s="960">
        <f t="shared" ref="VZK66" si="7778">VZK60-VZK62</f>
        <v>0</v>
      </c>
      <c r="VZM66" s="960">
        <f t="shared" ref="VZM66" si="7779">VZM60-VZM62</f>
        <v>0</v>
      </c>
      <c r="VZO66" s="960">
        <f t="shared" ref="VZO66" si="7780">VZO60-VZO62</f>
        <v>0</v>
      </c>
      <c r="VZQ66" s="960">
        <f t="shared" ref="VZQ66" si="7781">VZQ60-VZQ62</f>
        <v>0</v>
      </c>
      <c r="VZS66" s="960">
        <f t="shared" ref="VZS66" si="7782">VZS60-VZS62</f>
        <v>0</v>
      </c>
      <c r="VZU66" s="960">
        <f t="shared" ref="VZU66" si="7783">VZU60-VZU62</f>
        <v>0</v>
      </c>
      <c r="VZW66" s="960">
        <f t="shared" ref="VZW66" si="7784">VZW60-VZW62</f>
        <v>0</v>
      </c>
      <c r="VZY66" s="960">
        <f t="shared" ref="VZY66" si="7785">VZY60-VZY62</f>
        <v>0</v>
      </c>
      <c r="WAA66" s="960">
        <f t="shared" ref="WAA66" si="7786">WAA60-WAA62</f>
        <v>0</v>
      </c>
      <c r="WAC66" s="960">
        <f t="shared" ref="WAC66" si="7787">WAC60-WAC62</f>
        <v>0</v>
      </c>
      <c r="WAE66" s="960">
        <f t="shared" ref="WAE66" si="7788">WAE60-WAE62</f>
        <v>0</v>
      </c>
      <c r="WAG66" s="960">
        <f t="shared" ref="WAG66" si="7789">WAG60-WAG62</f>
        <v>0</v>
      </c>
      <c r="WAI66" s="960">
        <f t="shared" ref="WAI66" si="7790">WAI60-WAI62</f>
        <v>0</v>
      </c>
      <c r="WAK66" s="960">
        <f t="shared" ref="WAK66" si="7791">WAK60-WAK62</f>
        <v>0</v>
      </c>
      <c r="WAM66" s="960">
        <f t="shared" ref="WAM66" si="7792">WAM60-WAM62</f>
        <v>0</v>
      </c>
      <c r="WAO66" s="960">
        <f t="shared" ref="WAO66" si="7793">WAO60-WAO62</f>
        <v>0</v>
      </c>
      <c r="WAQ66" s="960">
        <f t="shared" ref="WAQ66" si="7794">WAQ60-WAQ62</f>
        <v>0</v>
      </c>
      <c r="WAS66" s="960">
        <f t="shared" ref="WAS66" si="7795">WAS60-WAS62</f>
        <v>0</v>
      </c>
      <c r="WAU66" s="960">
        <f t="shared" ref="WAU66" si="7796">WAU60-WAU62</f>
        <v>0</v>
      </c>
      <c r="WAW66" s="960">
        <f t="shared" ref="WAW66" si="7797">WAW60-WAW62</f>
        <v>0</v>
      </c>
      <c r="WAY66" s="960">
        <f t="shared" ref="WAY66" si="7798">WAY60-WAY62</f>
        <v>0</v>
      </c>
      <c r="WBA66" s="960">
        <f t="shared" ref="WBA66" si="7799">WBA60-WBA62</f>
        <v>0</v>
      </c>
      <c r="WBC66" s="960">
        <f t="shared" ref="WBC66" si="7800">WBC60-WBC62</f>
        <v>0</v>
      </c>
      <c r="WBE66" s="960">
        <f t="shared" ref="WBE66" si="7801">WBE60-WBE62</f>
        <v>0</v>
      </c>
      <c r="WBG66" s="960">
        <f t="shared" ref="WBG66" si="7802">WBG60-WBG62</f>
        <v>0</v>
      </c>
      <c r="WBI66" s="960">
        <f t="shared" ref="WBI66" si="7803">WBI60-WBI62</f>
        <v>0</v>
      </c>
      <c r="WBK66" s="960">
        <f t="shared" ref="WBK66" si="7804">WBK60-WBK62</f>
        <v>0</v>
      </c>
      <c r="WBM66" s="960">
        <f t="shared" ref="WBM66" si="7805">WBM60-WBM62</f>
        <v>0</v>
      </c>
      <c r="WBO66" s="960">
        <f t="shared" ref="WBO66" si="7806">WBO60-WBO62</f>
        <v>0</v>
      </c>
      <c r="WBQ66" s="960">
        <f t="shared" ref="WBQ66" si="7807">WBQ60-WBQ62</f>
        <v>0</v>
      </c>
      <c r="WBS66" s="960">
        <f t="shared" ref="WBS66" si="7808">WBS60-WBS62</f>
        <v>0</v>
      </c>
      <c r="WBU66" s="960">
        <f t="shared" ref="WBU66" si="7809">WBU60-WBU62</f>
        <v>0</v>
      </c>
      <c r="WBW66" s="960">
        <f t="shared" ref="WBW66" si="7810">WBW60-WBW62</f>
        <v>0</v>
      </c>
      <c r="WBY66" s="960">
        <f t="shared" ref="WBY66" si="7811">WBY60-WBY62</f>
        <v>0</v>
      </c>
      <c r="WCA66" s="960">
        <f t="shared" ref="WCA66" si="7812">WCA60-WCA62</f>
        <v>0</v>
      </c>
      <c r="WCC66" s="960">
        <f t="shared" ref="WCC66" si="7813">WCC60-WCC62</f>
        <v>0</v>
      </c>
      <c r="WCE66" s="960">
        <f t="shared" ref="WCE66" si="7814">WCE60-WCE62</f>
        <v>0</v>
      </c>
      <c r="WCG66" s="960">
        <f t="shared" ref="WCG66" si="7815">WCG60-WCG62</f>
        <v>0</v>
      </c>
      <c r="WCI66" s="960">
        <f t="shared" ref="WCI66" si="7816">WCI60-WCI62</f>
        <v>0</v>
      </c>
      <c r="WCK66" s="960">
        <f t="shared" ref="WCK66" si="7817">WCK60-WCK62</f>
        <v>0</v>
      </c>
      <c r="WCM66" s="960">
        <f t="shared" ref="WCM66" si="7818">WCM60-WCM62</f>
        <v>0</v>
      </c>
      <c r="WCO66" s="960">
        <f t="shared" ref="WCO66" si="7819">WCO60-WCO62</f>
        <v>0</v>
      </c>
      <c r="WCQ66" s="960">
        <f t="shared" ref="WCQ66" si="7820">WCQ60-WCQ62</f>
        <v>0</v>
      </c>
      <c r="WCS66" s="960">
        <f t="shared" ref="WCS66" si="7821">WCS60-WCS62</f>
        <v>0</v>
      </c>
      <c r="WCU66" s="960">
        <f t="shared" ref="WCU66" si="7822">WCU60-WCU62</f>
        <v>0</v>
      </c>
      <c r="WCW66" s="960">
        <f t="shared" ref="WCW66" si="7823">WCW60-WCW62</f>
        <v>0</v>
      </c>
      <c r="WCY66" s="960">
        <f t="shared" ref="WCY66" si="7824">WCY60-WCY62</f>
        <v>0</v>
      </c>
      <c r="WDA66" s="960">
        <f t="shared" ref="WDA66" si="7825">WDA60-WDA62</f>
        <v>0</v>
      </c>
      <c r="WDC66" s="960">
        <f t="shared" ref="WDC66" si="7826">WDC60-WDC62</f>
        <v>0</v>
      </c>
      <c r="WDE66" s="960">
        <f t="shared" ref="WDE66" si="7827">WDE60-WDE62</f>
        <v>0</v>
      </c>
      <c r="WDG66" s="960">
        <f t="shared" ref="WDG66" si="7828">WDG60-WDG62</f>
        <v>0</v>
      </c>
      <c r="WDI66" s="960">
        <f t="shared" ref="WDI66" si="7829">WDI60-WDI62</f>
        <v>0</v>
      </c>
      <c r="WDK66" s="960">
        <f t="shared" ref="WDK66" si="7830">WDK60-WDK62</f>
        <v>0</v>
      </c>
      <c r="WDM66" s="960">
        <f t="shared" ref="WDM66" si="7831">WDM60-WDM62</f>
        <v>0</v>
      </c>
      <c r="WDO66" s="960">
        <f t="shared" ref="WDO66" si="7832">WDO60-WDO62</f>
        <v>0</v>
      </c>
      <c r="WDQ66" s="960">
        <f t="shared" ref="WDQ66" si="7833">WDQ60-WDQ62</f>
        <v>0</v>
      </c>
      <c r="WDS66" s="960">
        <f t="shared" ref="WDS66" si="7834">WDS60-WDS62</f>
        <v>0</v>
      </c>
      <c r="WDU66" s="960">
        <f t="shared" ref="WDU66" si="7835">WDU60-WDU62</f>
        <v>0</v>
      </c>
      <c r="WDW66" s="960">
        <f t="shared" ref="WDW66" si="7836">WDW60-WDW62</f>
        <v>0</v>
      </c>
      <c r="WDY66" s="960">
        <f t="shared" ref="WDY66" si="7837">WDY60-WDY62</f>
        <v>0</v>
      </c>
      <c r="WEA66" s="960">
        <f t="shared" ref="WEA66" si="7838">WEA60-WEA62</f>
        <v>0</v>
      </c>
      <c r="WEC66" s="960">
        <f t="shared" ref="WEC66" si="7839">WEC60-WEC62</f>
        <v>0</v>
      </c>
      <c r="WEE66" s="960">
        <f t="shared" ref="WEE66" si="7840">WEE60-WEE62</f>
        <v>0</v>
      </c>
      <c r="WEG66" s="960">
        <f t="shared" ref="WEG66" si="7841">WEG60-WEG62</f>
        <v>0</v>
      </c>
      <c r="WEI66" s="960">
        <f t="shared" ref="WEI66" si="7842">WEI60-WEI62</f>
        <v>0</v>
      </c>
      <c r="WEK66" s="960">
        <f t="shared" ref="WEK66" si="7843">WEK60-WEK62</f>
        <v>0</v>
      </c>
      <c r="WEM66" s="960">
        <f t="shared" ref="WEM66" si="7844">WEM60-WEM62</f>
        <v>0</v>
      </c>
      <c r="WEO66" s="960">
        <f t="shared" ref="WEO66" si="7845">WEO60-WEO62</f>
        <v>0</v>
      </c>
      <c r="WEQ66" s="960">
        <f t="shared" ref="WEQ66" si="7846">WEQ60-WEQ62</f>
        <v>0</v>
      </c>
      <c r="WES66" s="960">
        <f t="shared" ref="WES66" si="7847">WES60-WES62</f>
        <v>0</v>
      </c>
      <c r="WEU66" s="960">
        <f t="shared" ref="WEU66" si="7848">WEU60-WEU62</f>
        <v>0</v>
      </c>
      <c r="WEW66" s="960">
        <f t="shared" ref="WEW66" si="7849">WEW60-WEW62</f>
        <v>0</v>
      </c>
      <c r="WEY66" s="960">
        <f t="shared" ref="WEY66" si="7850">WEY60-WEY62</f>
        <v>0</v>
      </c>
      <c r="WFA66" s="960">
        <f t="shared" ref="WFA66" si="7851">WFA60-WFA62</f>
        <v>0</v>
      </c>
      <c r="WFC66" s="960">
        <f t="shared" ref="WFC66" si="7852">WFC60-WFC62</f>
        <v>0</v>
      </c>
      <c r="WFE66" s="960">
        <f t="shared" ref="WFE66" si="7853">WFE60-WFE62</f>
        <v>0</v>
      </c>
      <c r="WFG66" s="960">
        <f t="shared" ref="WFG66" si="7854">WFG60-WFG62</f>
        <v>0</v>
      </c>
      <c r="WFI66" s="960">
        <f t="shared" ref="WFI66" si="7855">WFI60-WFI62</f>
        <v>0</v>
      </c>
      <c r="WFK66" s="960">
        <f t="shared" ref="WFK66" si="7856">WFK60-WFK62</f>
        <v>0</v>
      </c>
      <c r="WFM66" s="960">
        <f t="shared" ref="WFM66" si="7857">WFM60-WFM62</f>
        <v>0</v>
      </c>
      <c r="WFO66" s="960">
        <f t="shared" ref="WFO66" si="7858">WFO60-WFO62</f>
        <v>0</v>
      </c>
      <c r="WFQ66" s="960">
        <f t="shared" ref="WFQ66" si="7859">WFQ60-WFQ62</f>
        <v>0</v>
      </c>
      <c r="WFS66" s="960">
        <f t="shared" ref="WFS66" si="7860">WFS60-WFS62</f>
        <v>0</v>
      </c>
      <c r="WFU66" s="960">
        <f t="shared" ref="WFU66" si="7861">WFU60-WFU62</f>
        <v>0</v>
      </c>
      <c r="WFW66" s="960">
        <f t="shared" ref="WFW66" si="7862">WFW60-WFW62</f>
        <v>0</v>
      </c>
      <c r="WFY66" s="960">
        <f t="shared" ref="WFY66" si="7863">WFY60-WFY62</f>
        <v>0</v>
      </c>
      <c r="WGA66" s="960">
        <f t="shared" ref="WGA66" si="7864">WGA60-WGA62</f>
        <v>0</v>
      </c>
      <c r="WGC66" s="960">
        <f t="shared" ref="WGC66" si="7865">WGC60-WGC62</f>
        <v>0</v>
      </c>
      <c r="WGE66" s="960">
        <f t="shared" ref="WGE66" si="7866">WGE60-WGE62</f>
        <v>0</v>
      </c>
      <c r="WGG66" s="960">
        <f t="shared" ref="WGG66" si="7867">WGG60-WGG62</f>
        <v>0</v>
      </c>
      <c r="WGI66" s="960">
        <f t="shared" ref="WGI66" si="7868">WGI60-WGI62</f>
        <v>0</v>
      </c>
      <c r="WGK66" s="960">
        <f t="shared" ref="WGK66" si="7869">WGK60-WGK62</f>
        <v>0</v>
      </c>
      <c r="WGM66" s="960">
        <f t="shared" ref="WGM66" si="7870">WGM60-WGM62</f>
        <v>0</v>
      </c>
      <c r="WGO66" s="960">
        <f t="shared" ref="WGO66" si="7871">WGO60-WGO62</f>
        <v>0</v>
      </c>
      <c r="WGQ66" s="960">
        <f t="shared" ref="WGQ66" si="7872">WGQ60-WGQ62</f>
        <v>0</v>
      </c>
      <c r="WGS66" s="960">
        <f t="shared" ref="WGS66" si="7873">WGS60-WGS62</f>
        <v>0</v>
      </c>
      <c r="WGU66" s="960">
        <f t="shared" ref="WGU66" si="7874">WGU60-WGU62</f>
        <v>0</v>
      </c>
      <c r="WGW66" s="960">
        <f t="shared" ref="WGW66" si="7875">WGW60-WGW62</f>
        <v>0</v>
      </c>
      <c r="WGY66" s="960">
        <f t="shared" ref="WGY66" si="7876">WGY60-WGY62</f>
        <v>0</v>
      </c>
      <c r="WHA66" s="960">
        <f t="shared" ref="WHA66" si="7877">WHA60-WHA62</f>
        <v>0</v>
      </c>
      <c r="WHC66" s="960">
        <f t="shared" ref="WHC66" si="7878">WHC60-WHC62</f>
        <v>0</v>
      </c>
      <c r="WHE66" s="960">
        <f t="shared" ref="WHE66" si="7879">WHE60-WHE62</f>
        <v>0</v>
      </c>
      <c r="WHG66" s="960">
        <f t="shared" ref="WHG66" si="7880">WHG60-WHG62</f>
        <v>0</v>
      </c>
      <c r="WHI66" s="960">
        <f t="shared" ref="WHI66" si="7881">WHI60-WHI62</f>
        <v>0</v>
      </c>
      <c r="WHK66" s="960">
        <f t="shared" ref="WHK66" si="7882">WHK60-WHK62</f>
        <v>0</v>
      </c>
      <c r="WHM66" s="960">
        <f t="shared" ref="WHM66" si="7883">WHM60-WHM62</f>
        <v>0</v>
      </c>
      <c r="WHO66" s="960">
        <f t="shared" ref="WHO66" si="7884">WHO60-WHO62</f>
        <v>0</v>
      </c>
      <c r="WHQ66" s="960">
        <f t="shared" ref="WHQ66" si="7885">WHQ60-WHQ62</f>
        <v>0</v>
      </c>
      <c r="WHS66" s="960">
        <f t="shared" ref="WHS66" si="7886">WHS60-WHS62</f>
        <v>0</v>
      </c>
      <c r="WHU66" s="960">
        <f t="shared" ref="WHU66" si="7887">WHU60-WHU62</f>
        <v>0</v>
      </c>
      <c r="WHW66" s="960">
        <f t="shared" ref="WHW66" si="7888">WHW60-WHW62</f>
        <v>0</v>
      </c>
      <c r="WHY66" s="960">
        <f t="shared" ref="WHY66" si="7889">WHY60-WHY62</f>
        <v>0</v>
      </c>
      <c r="WIA66" s="960">
        <f t="shared" ref="WIA66" si="7890">WIA60-WIA62</f>
        <v>0</v>
      </c>
      <c r="WIC66" s="960">
        <f t="shared" ref="WIC66" si="7891">WIC60-WIC62</f>
        <v>0</v>
      </c>
      <c r="WIE66" s="960">
        <f t="shared" ref="WIE66" si="7892">WIE60-WIE62</f>
        <v>0</v>
      </c>
      <c r="WIG66" s="960">
        <f t="shared" ref="WIG66" si="7893">WIG60-WIG62</f>
        <v>0</v>
      </c>
      <c r="WII66" s="960">
        <f t="shared" ref="WII66" si="7894">WII60-WII62</f>
        <v>0</v>
      </c>
      <c r="WIK66" s="960">
        <f t="shared" ref="WIK66" si="7895">WIK60-WIK62</f>
        <v>0</v>
      </c>
      <c r="WIM66" s="960">
        <f t="shared" ref="WIM66" si="7896">WIM60-WIM62</f>
        <v>0</v>
      </c>
      <c r="WIO66" s="960">
        <f t="shared" ref="WIO66" si="7897">WIO60-WIO62</f>
        <v>0</v>
      </c>
      <c r="WIQ66" s="960">
        <f t="shared" ref="WIQ66" si="7898">WIQ60-WIQ62</f>
        <v>0</v>
      </c>
      <c r="WIS66" s="960">
        <f t="shared" ref="WIS66" si="7899">WIS60-WIS62</f>
        <v>0</v>
      </c>
      <c r="WIU66" s="960">
        <f t="shared" ref="WIU66" si="7900">WIU60-WIU62</f>
        <v>0</v>
      </c>
      <c r="WIW66" s="960">
        <f t="shared" ref="WIW66" si="7901">WIW60-WIW62</f>
        <v>0</v>
      </c>
      <c r="WIY66" s="960">
        <f t="shared" ref="WIY66" si="7902">WIY60-WIY62</f>
        <v>0</v>
      </c>
      <c r="WJA66" s="960">
        <f t="shared" ref="WJA66" si="7903">WJA60-WJA62</f>
        <v>0</v>
      </c>
      <c r="WJC66" s="960">
        <f t="shared" ref="WJC66" si="7904">WJC60-WJC62</f>
        <v>0</v>
      </c>
      <c r="WJE66" s="960">
        <f t="shared" ref="WJE66" si="7905">WJE60-WJE62</f>
        <v>0</v>
      </c>
      <c r="WJG66" s="960">
        <f t="shared" ref="WJG66" si="7906">WJG60-WJG62</f>
        <v>0</v>
      </c>
      <c r="WJI66" s="960">
        <f t="shared" ref="WJI66" si="7907">WJI60-WJI62</f>
        <v>0</v>
      </c>
      <c r="WJK66" s="960">
        <f t="shared" ref="WJK66" si="7908">WJK60-WJK62</f>
        <v>0</v>
      </c>
      <c r="WJM66" s="960">
        <f t="shared" ref="WJM66" si="7909">WJM60-WJM62</f>
        <v>0</v>
      </c>
      <c r="WJO66" s="960">
        <f t="shared" ref="WJO66" si="7910">WJO60-WJO62</f>
        <v>0</v>
      </c>
      <c r="WJQ66" s="960">
        <f t="shared" ref="WJQ66" si="7911">WJQ60-WJQ62</f>
        <v>0</v>
      </c>
      <c r="WJS66" s="960">
        <f t="shared" ref="WJS66" si="7912">WJS60-WJS62</f>
        <v>0</v>
      </c>
      <c r="WJU66" s="960">
        <f t="shared" ref="WJU66" si="7913">WJU60-WJU62</f>
        <v>0</v>
      </c>
      <c r="WJW66" s="960">
        <f t="shared" ref="WJW66" si="7914">WJW60-WJW62</f>
        <v>0</v>
      </c>
      <c r="WJY66" s="960">
        <f t="shared" ref="WJY66" si="7915">WJY60-WJY62</f>
        <v>0</v>
      </c>
      <c r="WKA66" s="960">
        <f t="shared" ref="WKA66" si="7916">WKA60-WKA62</f>
        <v>0</v>
      </c>
      <c r="WKC66" s="960">
        <f t="shared" ref="WKC66" si="7917">WKC60-WKC62</f>
        <v>0</v>
      </c>
      <c r="WKE66" s="960">
        <f t="shared" ref="WKE66" si="7918">WKE60-WKE62</f>
        <v>0</v>
      </c>
      <c r="WKG66" s="960">
        <f t="shared" ref="WKG66" si="7919">WKG60-WKG62</f>
        <v>0</v>
      </c>
      <c r="WKI66" s="960">
        <f t="shared" ref="WKI66" si="7920">WKI60-WKI62</f>
        <v>0</v>
      </c>
      <c r="WKK66" s="960">
        <f t="shared" ref="WKK66" si="7921">WKK60-WKK62</f>
        <v>0</v>
      </c>
      <c r="WKM66" s="960">
        <f t="shared" ref="WKM66" si="7922">WKM60-WKM62</f>
        <v>0</v>
      </c>
      <c r="WKO66" s="960">
        <f t="shared" ref="WKO66" si="7923">WKO60-WKO62</f>
        <v>0</v>
      </c>
      <c r="WKQ66" s="960">
        <f t="shared" ref="WKQ66" si="7924">WKQ60-WKQ62</f>
        <v>0</v>
      </c>
      <c r="WKS66" s="960">
        <f t="shared" ref="WKS66" si="7925">WKS60-WKS62</f>
        <v>0</v>
      </c>
      <c r="WKU66" s="960">
        <f t="shared" ref="WKU66" si="7926">WKU60-WKU62</f>
        <v>0</v>
      </c>
      <c r="WKW66" s="960">
        <f t="shared" ref="WKW66" si="7927">WKW60-WKW62</f>
        <v>0</v>
      </c>
      <c r="WKY66" s="960">
        <f t="shared" ref="WKY66" si="7928">WKY60-WKY62</f>
        <v>0</v>
      </c>
      <c r="WLA66" s="960">
        <f t="shared" ref="WLA66" si="7929">WLA60-WLA62</f>
        <v>0</v>
      </c>
      <c r="WLC66" s="960">
        <f t="shared" ref="WLC66" si="7930">WLC60-WLC62</f>
        <v>0</v>
      </c>
      <c r="WLE66" s="960">
        <f t="shared" ref="WLE66" si="7931">WLE60-WLE62</f>
        <v>0</v>
      </c>
      <c r="WLG66" s="960">
        <f t="shared" ref="WLG66" si="7932">WLG60-WLG62</f>
        <v>0</v>
      </c>
      <c r="WLI66" s="960">
        <f t="shared" ref="WLI66" si="7933">WLI60-WLI62</f>
        <v>0</v>
      </c>
      <c r="WLK66" s="960">
        <f t="shared" ref="WLK66" si="7934">WLK60-WLK62</f>
        <v>0</v>
      </c>
      <c r="WLM66" s="960">
        <f t="shared" ref="WLM66" si="7935">WLM60-WLM62</f>
        <v>0</v>
      </c>
      <c r="WLO66" s="960">
        <f t="shared" ref="WLO66" si="7936">WLO60-WLO62</f>
        <v>0</v>
      </c>
      <c r="WLQ66" s="960">
        <f t="shared" ref="WLQ66" si="7937">WLQ60-WLQ62</f>
        <v>0</v>
      </c>
      <c r="WLS66" s="960">
        <f t="shared" ref="WLS66" si="7938">WLS60-WLS62</f>
        <v>0</v>
      </c>
      <c r="WLU66" s="960">
        <f t="shared" ref="WLU66" si="7939">WLU60-WLU62</f>
        <v>0</v>
      </c>
      <c r="WLW66" s="960">
        <f t="shared" ref="WLW66" si="7940">WLW60-WLW62</f>
        <v>0</v>
      </c>
      <c r="WLY66" s="960">
        <f t="shared" ref="WLY66" si="7941">WLY60-WLY62</f>
        <v>0</v>
      </c>
      <c r="WMA66" s="960">
        <f t="shared" ref="WMA66" si="7942">WMA60-WMA62</f>
        <v>0</v>
      </c>
      <c r="WMC66" s="960">
        <f t="shared" ref="WMC66" si="7943">WMC60-WMC62</f>
        <v>0</v>
      </c>
      <c r="WME66" s="960">
        <f t="shared" ref="WME66" si="7944">WME60-WME62</f>
        <v>0</v>
      </c>
      <c r="WMG66" s="960">
        <f t="shared" ref="WMG66" si="7945">WMG60-WMG62</f>
        <v>0</v>
      </c>
      <c r="WMI66" s="960">
        <f t="shared" ref="WMI66" si="7946">WMI60-WMI62</f>
        <v>0</v>
      </c>
      <c r="WMK66" s="960">
        <f t="shared" ref="WMK66" si="7947">WMK60-WMK62</f>
        <v>0</v>
      </c>
      <c r="WMM66" s="960">
        <f t="shared" ref="WMM66" si="7948">WMM60-WMM62</f>
        <v>0</v>
      </c>
      <c r="WMO66" s="960">
        <f t="shared" ref="WMO66" si="7949">WMO60-WMO62</f>
        <v>0</v>
      </c>
      <c r="WMQ66" s="960">
        <f t="shared" ref="WMQ66" si="7950">WMQ60-WMQ62</f>
        <v>0</v>
      </c>
      <c r="WMS66" s="960">
        <f t="shared" ref="WMS66" si="7951">WMS60-WMS62</f>
        <v>0</v>
      </c>
      <c r="WMU66" s="960">
        <f t="shared" ref="WMU66" si="7952">WMU60-WMU62</f>
        <v>0</v>
      </c>
      <c r="WMW66" s="960">
        <f t="shared" ref="WMW66" si="7953">WMW60-WMW62</f>
        <v>0</v>
      </c>
      <c r="WMY66" s="960">
        <f t="shared" ref="WMY66" si="7954">WMY60-WMY62</f>
        <v>0</v>
      </c>
      <c r="WNA66" s="960">
        <f t="shared" ref="WNA66" si="7955">WNA60-WNA62</f>
        <v>0</v>
      </c>
      <c r="WNC66" s="960">
        <f t="shared" ref="WNC66" si="7956">WNC60-WNC62</f>
        <v>0</v>
      </c>
      <c r="WNE66" s="960">
        <f t="shared" ref="WNE66" si="7957">WNE60-WNE62</f>
        <v>0</v>
      </c>
      <c r="WNG66" s="960">
        <f t="shared" ref="WNG66" si="7958">WNG60-WNG62</f>
        <v>0</v>
      </c>
      <c r="WNI66" s="960">
        <f t="shared" ref="WNI66" si="7959">WNI60-WNI62</f>
        <v>0</v>
      </c>
      <c r="WNK66" s="960">
        <f t="shared" ref="WNK66" si="7960">WNK60-WNK62</f>
        <v>0</v>
      </c>
      <c r="WNM66" s="960">
        <f t="shared" ref="WNM66" si="7961">WNM60-WNM62</f>
        <v>0</v>
      </c>
      <c r="WNO66" s="960">
        <f t="shared" ref="WNO66" si="7962">WNO60-WNO62</f>
        <v>0</v>
      </c>
      <c r="WNQ66" s="960">
        <f t="shared" ref="WNQ66" si="7963">WNQ60-WNQ62</f>
        <v>0</v>
      </c>
      <c r="WNS66" s="960">
        <f t="shared" ref="WNS66" si="7964">WNS60-WNS62</f>
        <v>0</v>
      </c>
      <c r="WNU66" s="960">
        <f t="shared" ref="WNU66" si="7965">WNU60-WNU62</f>
        <v>0</v>
      </c>
      <c r="WNW66" s="960">
        <f t="shared" ref="WNW66" si="7966">WNW60-WNW62</f>
        <v>0</v>
      </c>
      <c r="WNY66" s="960">
        <f t="shared" ref="WNY66" si="7967">WNY60-WNY62</f>
        <v>0</v>
      </c>
      <c r="WOA66" s="960">
        <f t="shared" ref="WOA66" si="7968">WOA60-WOA62</f>
        <v>0</v>
      </c>
      <c r="WOC66" s="960">
        <f t="shared" ref="WOC66" si="7969">WOC60-WOC62</f>
        <v>0</v>
      </c>
      <c r="WOE66" s="960">
        <f t="shared" ref="WOE66" si="7970">WOE60-WOE62</f>
        <v>0</v>
      </c>
      <c r="WOG66" s="960">
        <f t="shared" ref="WOG66" si="7971">WOG60-WOG62</f>
        <v>0</v>
      </c>
      <c r="WOI66" s="960">
        <f t="shared" ref="WOI66" si="7972">WOI60-WOI62</f>
        <v>0</v>
      </c>
      <c r="WOK66" s="960">
        <f t="shared" ref="WOK66" si="7973">WOK60-WOK62</f>
        <v>0</v>
      </c>
      <c r="WOM66" s="960">
        <f t="shared" ref="WOM66" si="7974">WOM60-WOM62</f>
        <v>0</v>
      </c>
      <c r="WOO66" s="960">
        <f t="shared" ref="WOO66" si="7975">WOO60-WOO62</f>
        <v>0</v>
      </c>
      <c r="WOQ66" s="960">
        <f t="shared" ref="WOQ66" si="7976">WOQ60-WOQ62</f>
        <v>0</v>
      </c>
      <c r="WOS66" s="960">
        <f t="shared" ref="WOS66" si="7977">WOS60-WOS62</f>
        <v>0</v>
      </c>
      <c r="WOU66" s="960">
        <f t="shared" ref="WOU66" si="7978">WOU60-WOU62</f>
        <v>0</v>
      </c>
      <c r="WOW66" s="960">
        <f t="shared" ref="WOW66" si="7979">WOW60-WOW62</f>
        <v>0</v>
      </c>
      <c r="WOY66" s="960">
        <f t="shared" ref="WOY66" si="7980">WOY60-WOY62</f>
        <v>0</v>
      </c>
      <c r="WPA66" s="960">
        <f t="shared" ref="WPA66" si="7981">WPA60-WPA62</f>
        <v>0</v>
      </c>
      <c r="WPC66" s="960">
        <f t="shared" ref="WPC66" si="7982">WPC60-WPC62</f>
        <v>0</v>
      </c>
      <c r="WPE66" s="960">
        <f t="shared" ref="WPE66" si="7983">WPE60-WPE62</f>
        <v>0</v>
      </c>
      <c r="WPG66" s="960">
        <f t="shared" ref="WPG66" si="7984">WPG60-WPG62</f>
        <v>0</v>
      </c>
      <c r="WPI66" s="960">
        <f t="shared" ref="WPI66" si="7985">WPI60-WPI62</f>
        <v>0</v>
      </c>
      <c r="WPK66" s="960">
        <f t="shared" ref="WPK66" si="7986">WPK60-WPK62</f>
        <v>0</v>
      </c>
      <c r="WPM66" s="960">
        <f t="shared" ref="WPM66" si="7987">WPM60-WPM62</f>
        <v>0</v>
      </c>
      <c r="WPO66" s="960">
        <f t="shared" ref="WPO66" si="7988">WPO60-WPO62</f>
        <v>0</v>
      </c>
      <c r="WPQ66" s="960">
        <f t="shared" ref="WPQ66" si="7989">WPQ60-WPQ62</f>
        <v>0</v>
      </c>
      <c r="WPS66" s="960">
        <f t="shared" ref="WPS66" si="7990">WPS60-WPS62</f>
        <v>0</v>
      </c>
      <c r="WPU66" s="960">
        <f t="shared" ref="WPU66" si="7991">WPU60-WPU62</f>
        <v>0</v>
      </c>
      <c r="WPW66" s="960">
        <f t="shared" ref="WPW66" si="7992">WPW60-WPW62</f>
        <v>0</v>
      </c>
      <c r="WPY66" s="960">
        <f t="shared" ref="WPY66" si="7993">WPY60-WPY62</f>
        <v>0</v>
      </c>
      <c r="WQA66" s="960">
        <f t="shared" ref="WQA66" si="7994">WQA60-WQA62</f>
        <v>0</v>
      </c>
      <c r="WQC66" s="960">
        <f t="shared" ref="WQC66" si="7995">WQC60-WQC62</f>
        <v>0</v>
      </c>
      <c r="WQE66" s="960">
        <f t="shared" ref="WQE66" si="7996">WQE60-WQE62</f>
        <v>0</v>
      </c>
      <c r="WQG66" s="960">
        <f t="shared" ref="WQG66" si="7997">WQG60-WQG62</f>
        <v>0</v>
      </c>
      <c r="WQI66" s="960">
        <f t="shared" ref="WQI66" si="7998">WQI60-WQI62</f>
        <v>0</v>
      </c>
      <c r="WQK66" s="960">
        <f t="shared" ref="WQK66" si="7999">WQK60-WQK62</f>
        <v>0</v>
      </c>
      <c r="WQM66" s="960">
        <f t="shared" ref="WQM66" si="8000">WQM60-WQM62</f>
        <v>0</v>
      </c>
      <c r="WQO66" s="960">
        <f t="shared" ref="WQO66" si="8001">WQO60-WQO62</f>
        <v>0</v>
      </c>
      <c r="WQQ66" s="960">
        <f t="shared" ref="WQQ66" si="8002">WQQ60-WQQ62</f>
        <v>0</v>
      </c>
      <c r="WQS66" s="960">
        <f t="shared" ref="WQS66" si="8003">WQS60-WQS62</f>
        <v>0</v>
      </c>
      <c r="WQU66" s="960">
        <f t="shared" ref="WQU66" si="8004">WQU60-WQU62</f>
        <v>0</v>
      </c>
      <c r="WQW66" s="960">
        <f t="shared" ref="WQW66" si="8005">WQW60-WQW62</f>
        <v>0</v>
      </c>
      <c r="WQY66" s="960">
        <f t="shared" ref="WQY66" si="8006">WQY60-WQY62</f>
        <v>0</v>
      </c>
      <c r="WRA66" s="960">
        <f t="shared" ref="WRA66" si="8007">WRA60-WRA62</f>
        <v>0</v>
      </c>
      <c r="WRC66" s="960">
        <f t="shared" ref="WRC66" si="8008">WRC60-WRC62</f>
        <v>0</v>
      </c>
      <c r="WRE66" s="960">
        <f t="shared" ref="WRE66" si="8009">WRE60-WRE62</f>
        <v>0</v>
      </c>
      <c r="WRG66" s="960">
        <f t="shared" ref="WRG66" si="8010">WRG60-WRG62</f>
        <v>0</v>
      </c>
      <c r="WRI66" s="960">
        <f t="shared" ref="WRI66" si="8011">WRI60-WRI62</f>
        <v>0</v>
      </c>
      <c r="WRK66" s="960">
        <f t="shared" ref="WRK66" si="8012">WRK60-WRK62</f>
        <v>0</v>
      </c>
      <c r="WRM66" s="960">
        <f t="shared" ref="WRM66" si="8013">WRM60-WRM62</f>
        <v>0</v>
      </c>
      <c r="WRO66" s="960">
        <f t="shared" ref="WRO66" si="8014">WRO60-WRO62</f>
        <v>0</v>
      </c>
      <c r="WRQ66" s="960">
        <f t="shared" ref="WRQ66" si="8015">WRQ60-WRQ62</f>
        <v>0</v>
      </c>
      <c r="WRS66" s="960">
        <f t="shared" ref="WRS66" si="8016">WRS60-WRS62</f>
        <v>0</v>
      </c>
      <c r="WRU66" s="960">
        <f t="shared" ref="WRU66" si="8017">WRU60-WRU62</f>
        <v>0</v>
      </c>
      <c r="WRW66" s="960">
        <f t="shared" ref="WRW66" si="8018">WRW60-WRW62</f>
        <v>0</v>
      </c>
      <c r="WRY66" s="960">
        <f t="shared" ref="WRY66" si="8019">WRY60-WRY62</f>
        <v>0</v>
      </c>
      <c r="WSA66" s="960">
        <f t="shared" ref="WSA66" si="8020">WSA60-WSA62</f>
        <v>0</v>
      </c>
      <c r="WSC66" s="960">
        <f t="shared" ref="WSC66" si="8021">WSC60-WSC62</f>
        <v>0</v>
      </c>
      <c r="WSE66" s="960">
        <f t="shared" ref="WSE66" si="8022">WSE60-WSE62</f>
        <v>0</v>
      </c>
      <c r="WSG66" s="960">
        <f t="shared" ref="WSG66" si="8023">WSG60-WSG62</f>
        <v>0</v>
      </c>
      <c r="WSI66" s="960">
        <f t="shared" ref="WSI66" si="8024">WSI60-WSI62</f>
        <v>0</v>
      </c>
      <c r="WSK66" s="960">
        <f t="shared" ref="WSK66" si="8025">WSK60-WSK62</f>
        <v>0</v>
      </c>
      <c r="WSM66" s="960">
        <f t="shared" ref="WSM66" si="8026">WSM60-WSM62</f>
        <v>0</v>
      </c>
      <c r="WSO66" s="960">
        <f t="shared" ref="WSO66" si="8027">WSO60-WSO62</f>
        <v>0</v>
      </c>
      <c r="WSQ66" s="960">
        <f t="shared" ref="WSQ66" si="8028">WSQ60-WSQ62</f>
        <v>0</v>
      </c>
      <c r="WSS66" s="960">
        <f t="shared" ref="WSS66" si="8029">WSS60-WSS62</f>
        <v>0</v>
      </c>
      <c r="WSU66" s="960">
        <f t="shared" ref="WSU66" si="8030">WSU60-WSU62</f>
        <v>0</v>
      </c>
      <c r="WSW66" s="960">
        <f t="shared" ref="WSW66" si="8031">WSW60-WSW62</f>
        <v>0</v>
      </c>
      <c r="WSY66" s="960">
        <f t="shared" ref="WSY66" si="8032">WSY60-WSY62</f>
        <v>0</v>
      </c>
      <c r="WTA66" s="960">
        <f t="shared" ref="WTA66" si="8033">WTA60-WTA62</f>
        <v>0</v>
      </c>
      <c r="WTC66" s="960">
        <f t="shared" ref="WTC66" si="8034">WTC60-WTC62</f>
        <v>0</v>
      </c>
      <c r="WTE66" s="960">
        <f t="shared" ref="WTE66" si="8035">WTE60-WTE62</f>
        <v>0</v>
      </c>
      <c r="WTG66" s="960">
        <f t="shared" ref="WTG66" si="8036">WTG60-WTG62</f>
        <v>0</v>
      </c>
      <c r="WTI66" s="960">
        <f t="shared" ref="WTI66" si="8037">WTI60-WTI62</f>
        <v>0</v>
      </c>
      <c r="WTK66" s="960">
        <f t="shared" ref="WTK66" si="8038">WTK60-WTK62</f>
        <v>0</v>
      </c>
      <c r="WTM66" s="960">
        <f t="shared" ref="WTM66" si="8039">WTM60-WTM62</f>
        <v>0</v>
      </c>
      <c r="WTO66" s="960">
        <f t="shared" ref="WTO66" si="8040">WTO60-WTO62</f>
        <v>0</v>
      </c>
      <c r="WTQ66" s="960">
        <f t="shared" ref="WTQ66" si="8041">WTQ60-WTQ62</f>
        <v>0</v>
      </c>
      <c r="WTS66" s="960">
        <f t="shared" ref="WTS66" si="8042">WTS60-WTS62</f>
        <v>0</v>
      </c>
      <c r="WTU66" s="960">
        <f t="shared" ref="WTU66" si="8043">WTU60-WTU62</f>
        <v>0</v>
      </c>
      <c r="WTW66" s="960">
        <f t="shared" ref="WTW66" si="8044">WTW60-WTW62</f>
        <v>0</v>
      </c>
      <c r="WTY66" s="960">
        <f t="shared" ref="WTY66" si="8045">WTY60-WTY62</f>
        <v>0</v>
      </c>
      <c r="WUA66" s="960">
        <f t="shared" ref="WUA66" si="8046">WUA60-WUA62</f>
        <v>0</v>
      </c>
      <c r="WUC66" s="960">
        <f t="shared" ref="WUC66" si="8047">WUC60-WUC62</f>
        <v>0</v>
      </c>
      <c r="WUE66" s="960">
        <f t="shared" ref="WUE66" si="8048">WUE60-WUE62</f>
        <v>0</v>
      </c>
      <c r="WUG66" s="960">
        <f t="shared" ref="WUG66" si="8049">WUG60-WUG62</f>
        <v>0</v>
      </c>
      <c r="WUI66" s="960">
        <f t="shared" ref="WUI66" si="8050">WUI60-WUI62</f>
        <v>0</v>
      </c>
      <c r="WUK66" s="960">
        <f t="shared" ref="WUK66" si="8051">WUK60-WUK62</f>
        <v>0</v>
      </c>
      <c r="WUM66" s="960">
        <f t="shared" ref="WUM66" si="8052">WUM60-WUM62</f>
        <v>0</v>
      </c>
      <c r="WUO66" s="960">
        <f t="shared" ref="WUO66" si="8053">WUO60-WUO62</f>
        <v>0</v>
      </c>
      <c r="WUQ66" s="960">
        <f t="shared" ref="WUQ66" si="8054">WUQ60-WUQ62</f>
        <v>0</v>
      </c>
      <c r="WUS66" s="960">
        <f t="shared" ref="WUS66" si="8055">WUS60-WUS62</f>
        <v>0</v>
      </c>
      <c r="WUU66" s="960">
        <f t="shared" ref="WUU66" si="8056">WUU60-WUU62</f>
        <v>0</v>
      </c>
      <c r="WUW66" s="960">
        <f t="shared" ref="WUW66" si="8057">WUW60-WUW62</f>
        <v>0</v>
      </c>
      <c r="WUY66" s="960">
        <f t="shared" ref="WUY66" si="8058">WUY60-WUY62</f>
        <v>0</v>
      </c>
      <c r="WVA66" s="960">
        <f t="shared" ref="WVA66" si="8059">WVA60-WVA62</f>
        <v>0</v>
      </c>
      <c r="WVC66" s="960">
        <f t="shared" ref="WVC66" si="8060">WVC60-WVC62</f>
        <v>0</v>
      </c>
      <c r="WVE66" s="960">
        <f t="shared" ref="WVE66" si="8061">WVE60-WVE62</f>
        <v>0</v>
      </c>
      <c r="WVG66" s="960">
        <f t="shared" ref="WVG66" si="8062">WVG60-WVG62</f>
        <v>0</v>
      </c>
      <c r="WVI66" s="960">
        <f t="shared" ref="WVI66" si="8063">WVI60-WVI62</f>
        <v>0</v>
      </c>
      <c r="WVK66" s="960">
        <f t="shared" ref="WVK66" si="8064">WVK60-WVK62</f>
        <v>0</v>
      </c>
      <c r="WVM66" s="960">
        <f t="shared" ref="WVM66" si="8065">WVM60-WVM62</f>
        <v>0</v>
      </c>
      <c r="WVO66" s="960">
        <f t="shared" ref="WVO66" si="8066">WVO60-WVO62</f>
        <v>0</v>
      </c>
      <c r="WVQ66" s="960">
        <f t="shared" ref="WVQ66" si="8067">WVQ60-WVQ62</f>
        <v>0</v>
      </c>
      <c r="WVS66" s="960">
        <f t="shared" ref="WVS66" si="8068">WVS60-WVS62</f>
        <v>0</v>
      </c>
      <c r="WVU66" s="960">
        <f t="shared" ref="WVU66" si="8069">WVU60-WVU62</f>
        <v>0</v>
      </c>
      <c r="WVW66" s="960">
        <f t="shared" ref="WVW66" si="8070">WVW60-WVW62</f>
        <v>0</v>
      </c>
      <c r="WVY66" s="960">
        <f t="shared" ref="WVY66" si="8071">WVY60-WVY62</f>
        <v>0</v>
      </c>
      <c r="WWA66" s="960">
        <f t="shared" ref="WWA66" si="8072">WWA60-WWA62</f>
        <v>0</v>
      </c>
      <c r="WWC66" s="960">
        <f t="shared" ref="WWC66" si="8073">WWC60-WWC62</f>
        <v>0</v>
      </c>
      <c r="WWE66" s="960">
        <f t="shared" ref="WWE66" si="8074">WWE60-WWE62</f>
        <v>0</v>
      </c>
      <c r="WWG66" s="960">
        <f t="shared" ref="WWG66" si="8075">WWG60-WWG62</f>
        <v>0</v>
      </c>
      <c r="WWI66" s="960">
        <f t="shared" ref="WWI66" si="8076">WWI60-WWI62</f>
        <v>0</v>
      </c>
      <c r="WWK66" s="960">
        <f t="shared" ref="WWK66" si="8077">WWK60-WWK62</f>
        <v>0</v>
      </c>
      <c r="WWM66" s="960">
        <f t="shared" ref="WWM66" si="8078">WWM60-WWM62</f>
        <v>0</v>
      </c>
      <c r="WWO66" s="960">
        <f t="shared" ref="WWO66" si="8079">WWO60-WWO62</f>
        <v>0</v>
      </c>
      <c r="WWQ66" s="960">
        <f t="shared" ref="WWQ66" si="8080">WWQ60-WWQ62</f>
        <v>0</v>
      </c>
      <c r="WWS66" s="960">
        <f t="shared" ref="WWS66" si="8081">WWS60-WWS62</f>
        <v>0</v>
      </c>
      <c r="WWU66" s="960">
        <f t="shared" ref="WWU66" si="8082">WWU60-WWU62</f>
        <v>0</v>
      </c>
      <c r="WWW66" s="960">
        <f t="shared" ref="WWW66" si="8083">WWW60-WWW62</f>
        <v>0</v>
      </c>
      <c r="WWY66" s="960">
        <f t="shared" ref="WWY66" si="8084">WWY60-WWY62</f>
        <v>0</v>
      </c>
      <c r="WXA66" s="960">
        <f t="shared" ref="WXA66" si="8085">WXA60-WXA62</f>
        <v>0</v>
      </c>
      <c r="WXC66" s="960">
        <f t="shared" ref="WXC66" si="8086">WXC60-WXC62</f>
        <v>0</v>
      </c>
      <c r="WXE66" s="960">
        <f t="shared" ref="WXE66" si="8087">WXE60-WXE62</f>
        <v>0</v>
      </c>
      <c r="WXG66" s="960">
        <f t="shared" ref="WXG66" si="8088">WXG60-WXG62</f>
        <v>0</v>
      </c>
      <c r="WXI66" s="960">
        <f t="shared" ref="WXI66" si="8089">WXI60-WXI62</f>
        <v>0</v>
      </c>
      <c r="WXK66" s="960">
        <f t="shared" ref="WXK66" si="8090">WXK60-WXK62</f>
        <v>0</v>
      </c>
      <c r="WXM66" s="960">
        <f t="shared" ref="WXM66" si="8091">WXM60-WXM62</f>
        <v>0</v>
      </c>
      <c r="WXO66" s="960">
        <f t="shared" ref="WXO66" si="8092">WXO60-WXO62</f>
        <v>0</v>
      </c>
      <c r="WXQ66" s="960">
        <f t="shared" ref="WXQ66" si="8093">WXQ60-WXQ62</f>
        <v>0</v>
      </c>
      <c r="WXS66" s="960">
        <f t="shared" ref="WXS66" si="8094">WXS60-WXS62</f>
        <v>0</v>
      </c>
      <c r="WXU66" s="960">
        <f t="shared" ref="WXU66" si="8095">WXU60-WXU62</f>
        <v>0</v>
      </c>
      <c r="WXW66" s="960">
        <f t="shared" ref="WXW66" si="8096">WXW60-WXW62</f>
        <v>0</v>
      </c>
      <c r="WXY66" s="960">
        <f t="shared" ref="WXY66" si="8097">WXY60-WXY62</f>
        <v>0</v>
      </c>
      <c r="WYA66" s="960">
        <f t="shared" ref="WYA66" si="8098">WYA60-WYA62</f>
        <v>0</v>
      </c>
      <c r="WYC66" s="960">
        <f t="shared" ref="WYC66" si="8099">WYC60-WYC62</f>
        <v>0</v>
      </c>
      <c r="WYE66" s="960">
        <f t="shared" ref="WYE66" si="8100">WYE60-WYE62</f>
        <v>0</v>
      </c>
      <c r="WYG66" s="960">
        <f t="shared" ref="WYG66" si="8101">WYG60-WYG62</f>
        <v>0</v>
      </c>
      <c r="WYI66" s="960">
        <f t="shared" ref="WYI66" si="8102">WYI60-WYI62</f>
        <v>0</v>
      </c>
      <c r="WYK66" s="960">
        <f t="shared" ref="WYK66" si="8103">WYK60-WYK62</f>
        <v>0</v>
      </c>
      <c r="WYM66" s="960">
        <f t="shared" ref="WYM66" si="8104">WYM60-WYM62</f>
        <v>0</v>
      </c>
      <c r="WYO66" s="960">
        <f t="shared" ref="WYO66" si="8105">WYO60-WYO62</f>
        <v>0</v>
      </c>
      <c r="WYQ66" s="960">
        <f t="shared" ref="WYQ66" si="8106">WYQ60-WYQ62</f>
        <v>0</v>
      </c>
      <c r="WYS66" s="960">
        <f t="shared" ref="WYS66" si="8107">WYS60-WYS62</f>
        <v>0</v>
      </c>
      <c r="WYU66" s="960">
        <f t="shared" ref="WYU66" si="8108">WYU60-WYU62</f>
        <v>0</v>
      </c>
      <c r="WYW66" s="960">
        <f t="shared" ref="WYW66" si="8109">WYW60-WYW62</f>
        <v>0</v>
      </c>
      <c r="WYY66" s="960">
        <f t="shared" ref="WYY66" si="8110">WYY60-WYY62</f>
        <v>0</v>
      </c>
      <c r="WZA66" s="960">
        <f t="shared" ref="WZA66" si="8111">WZA60-WZA62</f>
        <v>0</v>
      </c>
      <c r="WZC66" s="960">
        <f t="shared" ref="WZC66" si="8112">WZC60-WZC62</f>
        <v>0</v>
      </c>
      <c r="WZE66" s="960">
        <f t="shared" ref="WZE66" si="8113">WZE60-WZE62</f>
        <v>0</v>
      </c>
      <c r="WZG66" s="960">
        <f t="shared" ref="WZG66" si="8114">WZG60-WZG62</f>
        <v>0</v>
      </c>
      <c r="WZI66" s="960">
        <f t="shared" ref="WZI66" si="8115">WZI60-WZI62</f>
        <v>0</v>
      </c>
      <c r="WZK66" s="960">
        <f t="shared" ref="WZK66" si="8116">WZK60-WZK62</f>
        <v>0</v>
      </c>
      <c r="WZM66" s="960">
        <f t="shared" ref="WZM66" si="8117">WZM60-WZM62</f>
        <v>0</v>
      </c>
      <c r="WZO66" s="960">
        <f t="shared" ref="WZO66" si="8118">WZO60-WZO62</f>
        <v>0</v>
      </c>
      <c r="WZQ66" s="960">
        <f t="shared" ref="WZQ66" si="8119">WZQ60-WZQ62</f>
        <v>0</v>
      </c>
      <c r="WZS66" s="960">
        <f t="shared" ref="WZS66" si="8120">WZS60-WZS62</f>
        <v>0</v>
      </c>
      <c r="WZU66" s="960">
        <f t="shared" ref="WZU66" si="8121">WZU60-WZU62</f>
        <v>0</v>
      </c>
      <c r="WZW66" s="960">
        <f t="shared" ref="WZW66" si="8122">WZW60-WZW62</f>
        <v>0</v>
      </c>
      <c r="WZY66" s="960">
        <f t="shared" ref="WZY66" si="8123">WZY60-WZY62</f>
        <v>0</v>
      </c>
      <c r="XAA66" s="960">
        <f t="shared" ref="XAA66" si="8124">XAA60-XAA62</f>
        <v>0</v>
      </c>
      <c r="XAC66" s="960">
        <f t="shared" ref="XAC66" si="8125">XAC60-XAC62</f>
        <v>0</v>
      </c>
      <c r="XAE66" s="960">
        <f t="shared" ref="XAE66" si="8126">XAE60-XAE62</f>
        <v>0</v>
      </c>
      <c r="XAG66" s="960">
        <f t="shared" ref="XAG66" si="8127">XAG60-XAG62</f>
        <v>0</v>
      </c>
      <c r="XAI66" s="960">
        <f t="shared" ref="XAI66" si="8128">XAI60-XAI62</f>
        <v>0</v>
      </c>
      <c r="XAK66" s="960">
        <f t="shared" ref="XAK66" si="8129">XAK60-XAK62</f>
        <v>0</v>
      </c>
      <c r="XAM66" s="960">
        <f t="shared" ref="XAM66" si="8130">XAM60-XAM62</f>
        <v>0</v>
      </c>
      <c r="XAO66" s="960">
        <f t="shared" ref="XAO66" si="8131">XAO60-XAO62</f>
        <v>0</v>
      </c>
      <c r="XAQ66" s="960">
        <f t="shared" ref="XAQ66" si="8132">XAQ60-XAQ62</f>
        <v>0</v>
      </c>
      <c r="XAS66" s="960">
        <f t="shared" ref="XAS66" si="8133">XAS60-XAS62</f>
        <v>0</v>
      </c>
      <c r="XAU66" s="960">
        <f t="shared" ref="XAU66" si="8134">XAU60-XAU62</f>
        <v>0</v>
      </c>
      <c r="XAW66" s="960">
        <f t="shared" ref="XAW66" si="8135">XAW60-XAW62</f>
        <v>0</v>
      </c>
      <c r="XAY66" s="960">
        <f t="shared" ref="XAY66" si="8136">XAY60-XAY62</f>
        <v>0</v>
      </c>
      <c r="XBA66" s="960">
        <f t="shared" ref="XBA66" si="8137">XBA60-XBA62</f>
        <v>0</v>
      </c>
      <c r="XBC66" s="960">
        <f t="shared" ref="XBC66" si="8138">XBC60-XBC62</f>
        <v>0</v>
      </c>
      <c r="XBE66" s="960">
        <f t="shared" ref="XBE66" si="8139">XBE60-XBE62</f>
        <v>0</v>
      </c>
      <c r="XBG66" s="960">
        <f t="shared" ref="XBG66" si="8140">XBG60-XBG62</f>
        <v>0</v>
      </c>
      <c r="XBI66" s="960">
        <f t="shared" ref="XBI66" si="8141">XBI60-XBI62</f>
        <v>0</v>
      </c>
      <c r="XBK66" s="960">
        <f t="shared" ref="XBK66" si="8142">XBK60-XBK62</f>
        <v>0</v>
      </c>
      <c r="XBM66" s="960">
        <f t="shared" ref="XBM66" si="8143">XBM60-XBM62</f>
        <v>0</v>
      </c>
      <c r="XBO66" s="960">
        <f t="shared" ref="XBO66" si="8144">XBO60-XBO62</f>
        <v>0</v>
      </c>
      <c r="XBQ66" s="960">
        <f t="shared" ref="XBQ66" si="8145">XBQ60-XBQ62</f>
        <v>0</v>
      </c>
      <c r="XBS66" s="960">
        <f t="shared" ref="XBS66" si="8146">XBS60-XBS62</f>
        <v>0</v>
      </c>
      <c r="XBU66" s="960">
        <f t="shared" ref="XBU66" si="8147">XBU60-XBU62</f>
        <v>0</v>
      </c>
      <c r="XBW66" s="960">
        <f t="shared" ref="XBW66" si="8148">XBW60-XBW62</f>
        <v>0</v>
      </c>
      <c r="XBY66" s="960">
        <f t="shared" ref="XBY66" si="8149">XBY60-XBY62</f>
        <v>0</v>
      </c>
      <c r="XCA66" s="960">
        <f t="shared" ref="XCA66" si="8150">XCA60-XCA62</f>
        <v>0</v>
      </c>
      <c r="XCC66" s="960">
        <f t="shared" ref="XCC66" si="8151">XCC60-XCC62</f>
        <v>0</v>
      </c>
      <c r="XCE66" s="960">
        <f t="shared" ref="XCE66" si="8152">XCE60-XCE62</f>
        <v>0</v>
      </c>
      <c r="XCG66" s="960">
        <f t="shared" ref="XCG66" si="8153">XCG60-XCG62</f>
        <v>0</v>
      </c>
      <c r="XCI66" s="960">
        <f t="shared" ref="XCI66" si="8154">XCI60-XCI62</f>
        <v>0</v>
      </c>
      <c r="XCK66" s="960">
        <f t="shared" ref="XCK66" si="8155">XCK60-XCK62</f>
        <v>0</v>
      </c>
      <c r="XCM66" s="960">
        <f t="shared" ref="XCM66" si="8156">XCM60-XCM62</f>
        <v>0</v>
      </c>
      <c r="XCO66" s="960">
        <f t="shared" ref="XCO66" si="8157">XCO60-XCO62</f>
        <v>0</v>
      </c>
      <c r="XCQ66" s="960">
        <f t="shared" ref="XCQ66" si="8158">XCQ60-XCQ62</f>
        <v>0</v>
      </c>
      <c r="XCS66" s="960">
        <f t="shared" ref="XCS66" si="8159">XCS60-XCS62</f>
        <v>0</v>
      </c>
      <c r="XCU66" s="960">
        <f t="shared" ref="XCU66" si="8160">XCU60-XCU62</f>
        <v>0</v>
      </c>
      <c r="XCW66" s="960">
        <f t="shared" ref="XCW66" si="8161">XCW60-XCW62</f>
        <v>0</v>
      </c>
      <c r="XCY66" s="960">
        <f t="shared" ref="XCY66" si="8162">XCY60-XCY62</f>
        <v>0</v>
      </c>
      <c r="XDA66" s="960">
        <f t="shared" ref="XDA66" si="8163">XDA60-XDA62</f>
        <v>0</v>
      </c>
      <c r="XDC66" s="960">
        <f t="shared" ref="XDC66" si="8164">XDC60-XDC62</f>
        <v>0</v>
      </c>
      <c r="XDE66" s="960">
        <f t="shared" ref="XDE66" si="8165">XDE60-XDE62</f>
        <v>0</v>
      </c>
      <c r="XDG66" s="960">
        <f t="shared" ref="XDG66" si="8166">XDG60-XDG62</f>
        <v>0</v>
      </c>
      <c r="XDI66" s="960">
        <f t="shared" ref="XDI66" si="8167">XDI60-XDI62</f>
        <v>0</v>
      </c>
      <c r="XDK66" s="960">
        <f t="shared" ref="XDK66" si="8168">XDK60-XDK62</f>
        <v>0</v>
      </c>
      <c r="XDM66" s="960">
        <f t="shared" ref="XDM66" si="8169">XDM60-XDM62</f>
        <v>0</v>
      </c>
      <c r="XDO66" s="960">
        <f t="shared" ref="XDO66" si="8170">XDO60-XDO62</f>
        <v>0</v>
      </c>
      <c r="XDQ66" s="960">
        <f t="shared" ref="XDQ66" si="8171">XDQ60-XDQ62</f>
        <v>0</v>
      </c>
      <c r="XDS66" s="960">
        <f t="shared" ref="XDS66" si="8172">XDS60-XDS62</f>
        <v>0</v>
      </c>
      <c r="XDU66" s="960">
        <f t="shared" ref="XDU66" si="8173">XDU60-XDU62</f>
        <v>0</v>
      </c>
      <c r="XDW66" s="960">
        <f t="shared" ref="XDW66" si="8174">XDW60-XDW62</f>
        <v>0</v>
      </c>
      <c r="XDY66" s="960">
        <f t="shared" ref="XDY66" si="8175">XDY60-XDY62</f>
        <v>0</v>
      </c>
      <c r="XEA66" s="960">
        <f t="shared" ref="XEA66" si="8176">XEA60-XEA62</f>
        <v>0</v>
      </c>
      <c r="XEC66" s="960">
        <f t="shared" ref="XEC66" si="8177">XEC60-XEC62</f>
        <v>0</v>
      </c>
      <c r="XEE66" s="960">
        <f t="shared" ref="XEE66" si="8178">XEE60-XEE62</f>
        <v>0</v>
      </c>
      <c r="XEG66" s="960">
        <f t="shared" ref="XEG66" si="8179">XEG60-XEG62</f>
        <v>0</v>
      </c>
      <c r="XEI66" s="960">
        <f t="shared" ref="XEI66" si="8180">XEI60-XEI62</f>
        <v>0</v>
      </c>
      <c r="XEK66" s="960">
        <f t="shared" ref="XEK66" si="8181">XEK60-XEK62</f>
        <v>0</v>
      </c>
      <c r="XEM66" s="960">
        <f t="shared" ref="XEM66" si="8182">XEM60-XEM62</f>
        <v>0</v>
      </c>
      <c r="XEO66" s="960">
        <f t="shared" ref="XEO66" si="8183">XEO60-XEO62</f>
        <v>0</v>
      </c>
      <c r="XEQ66" s="960">
        <f t="shared" ref="XEQ66" si="8184">XEQ60-XEQ62</f>
        <v>0</v>
      </c>
      <c r="XES66" s="960">
        <f t="shared" ref="XES66" si="8185">XES60-XES62</f>
        <v>0</v>
      </c>
      <c r="XEU66" s="960">
        <f t="shared" ref="XEU66" si="8186">XEU60-XEU62</f>
        <v>0</v>
      </c>
      <c r="XEW66" s="960">
        <f t="shared" ref="XEW66" si="8187">XEW60-XEW62</f>
        <v>0</v>
      </c>
      <c r="XEY66" s="960">
        <f t="shared" ref="XEY66" si="8188">XEY60-XEY62</f>
        <v>0</v>
      </c>
      <c r="XFA66" s="960">
        <f t="shared" ref="XFA66" si="8189">XFA60-XFA62</f>
        <v>0</v>
      </c>
      <c r="XFC66" s="960">
        <f t="shared" ref="XFC66" si="8190">XFC60-XFC62</f>
        <v>0</v>
      </c>
    </row>
    <row r="67" spans="1:1023 1025:2047 2049:3071 3073:4095 4097:5119 5121:6143 6145:7167 7169:8191 8193:9215 9217:10239 10241:11263 11265:12287 12289:13311 13313:14335 14337:15359 15361:16383"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1023 1025:2047 2049:3071 3073:4095 4097:5119 5121:6143 6145:7167 7169:8191 8193:9215 9217:10239 10241:11263 11265:12287 12289:13311 13313:14335 14337:15359 15361:16383" s="956" customFormat="1">
      <c r="A68" s="961"/>
      <c r="B68" s="961"/>
      <c r="C68" s="966"/>
      <c r="E68" s="961"/>
      <c r="G68" s="956">
        <f t="shared" ref="G68:AG69" si="8191">E68*$C$66</f>
        <v>0</v>
      </c>
      <c r="I68" s="956">
        <f t="shared" si="8191"/>
        <v>0</v>
      </c>
      <c r="K68" s="956">
        <f t="shared" si="8191"/>
        <v>0</v>
      </c>
      <c r="M68" s="956">
        <f t="shared" si="8191"/>
        <v>0</v>
      </c>
      <c r="O68" s="956">
        <f t="shared" si="8191"/>
        <v>0</v>
      </c>
      <c r="Q68" s="956">
        <f t="shared" si="8191"/>
        <v>0</v>
      </c>
      <c r="S68" s="956">
        <f t="shared" si="8191"/>
        <v>0</v>
      </c>
      <c r="U68" s="956">
        <f t="shared" si="8191"/>
        <v>0</v>
      </c>
      <c r="W68" s="956">
        <f t="shared" si="8191"/>
        <v>0</v>
      </c>
      <c r="Y68" s="956">
        <f t="shared" si="8191"/>
        <v>0</v>
      </c>
      <c r="AA68" s="956">
        <f t="shared" si="8191"/>
        <v>0</v>
      </c>
      <c r="AC68" s="956">
        <f t="shared" si="8191"/>
        <v>0</v>
      </c>
      <c r="AE68" s="956">
        <f t="shared" si="8191"/>
        <v>0</v>
      </c>
      <c r="AG68" s="956">
        <f t="shared" si="8191"/>
        <v>0</v>
      </c>
    </row>
    <row r="69" spans="1:1023 1025:2047 2049:3071 3073:4095 4097:5119 5121:6143 6145:7167 7169:8191 8193:9215 9217:10239 10241:11263 11265:12287 12289:13311 13313:14335 14337:15359 15361:16383" s="956" customFormat="1">
      <c r="A69" s="961"/>
      <c r="B69" s="961"/>
      <c r="C69" s="966"/>
      <c r="E69" s="963"/>
      <c r="G69" s="964">
        <f t="shared" si="8191"/>
        <v>0</v>
      </c>
      <c r="I69" s="964">
        <f t="shared" si="8191"/>
        <v>0</v>
      </c>
      <c r="K69" s="964">
        <f t="shared" si="8191"/>
        <v>0</v>
      </c>
      <c r="M69" s="964">
        <f t="shared" si="8191"/>
        <v>0</v>
      </c>
      <c r="O69" s="964">
        <f t="shared" si="8191"/>
        <v>0</v>
      </c>
      <c r="Q69" s="964">
        <f t="shared" si="8191"/>
        <v>0</v>
      </c>
      <c r="S69" s="964">
        <f t="shared" si="8191"/>
        <v>0</v>
      </c>
      <c r="U69" s="964">
        <f t="shared" si="8191"/>
        <v>0</v>
      </c>
      <c r="W69" s="964">
        <f t="shared" si="8191"/>
        <v>0</v>
      </c>
      <c r="Y69" s="964">
        <f t="shared" si="8191"/>
        <v>0</v>
      </c>
      <c r="AA69" s="964">
        <f t="shared" si="8191"/>
        <v>0</v>
      </c>
      <c r="AC69" s="964">
        <f t="shared" si="8191"/>
        <v>0</v>
      </c>
      <c r="AE69" s="964">
        <f t="shared" si="8191"/>
        <v>0</v>
      </c>
      <c r="AG69" s="964">
        <f t="shared" si="8191"/>
        <v>0</v>
      </c>
    </row>
    <row r="70" spans="1:1023 1025:2047 2049:3071 3073:4095 4097:5119 5121:6143 6145:7167 7169:8191 8193:9215 9217:10239 10241:11263 11265:12287 12289:13311 13313:14335 14337:15359 15361:16383" s="956" customFormat="1">
      <c r="A70" s="958" t="s">
        <v>853</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66238.797709705599</v>
      </c>
    </row>
    <row r="71" spans="1:1023 1025:2047 2049:3071 3073:4095 4097:5119 5121:6143 6145:7167 7169:8191 8193:9215 9217:10239 10241:11263 11265:12287 12289:13311 13313:14335 14337:15359 15361:16383" s="956" customFormat="1">
      <c r="A71" s="958"/>
      <c r="C71" s="966"/>
    </row>
    <row r="72" spans="1:1023 1025:2047 2049:3071 3073:4095 4097:5119 5121:6143 6145:7167 7169:8191 8193:9215 9217:10239 10241:11263 11265:12287 12289:13311 13313:14335 14337:15359 15361:16383"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1023 1025:2047 2049:3071 3073:4095 4097:5119 5121:6143 6145:7167 7169:8191 8193:9215 9217:10239 10241:11263 11265:12287 12289:13311 13313:14335 14337:15359 15361:16383" s="956" customFormat="1">
      <c r="A73" s="529"/>
      <c r="C73" s="966"/>
    </row>
    <row r="74" spans="1:1023 1025:2047 2049:3071 3073:4095 4097:5119 5121:6143 6145:7167 7169:8191 8193:9215 9217:10239 10241:11263 11265:12287 12289:13311 13313:14335 14337:15359 15361:16383" s="217" customFormat="1">
      <c r="A74" s="529"/>
      <c r="C74" s="183"/>
    </row>
    <row r="75" spans="1:1023 1025:2047 2049:3071 3073:4095 4097:5119 5121:6143 6145:7167 7169:8191 8193:9215 9217:10239 10241:11263 11265:12287 12289:13311 13313:14335 14337:15359 15361:16383" s="217" customFormat="1">
      <c r="A75" s="956" t="s">
        <v>1711</v>
      </c>
      <c r="C75" s="183"/>
    </row>
    <row r="76" spans="1:1023 1025:2047 2049:3071 3073:4095 4097:5119 5121:6143 6145:7167 7169:8191 8193:9215 9217:10239 10241:11263 11265:12287 12289:13311 13313:14335 14337:15359 15361:16383" s="217" customFormat="1">
      <c r="C76" s="183"/>
    </row>
    <row r="77" spans="1:1023 1025:2047 2049:3071 3073:4095 4097:5119 5121:6143 6145:7167 7169:8191 8193:9215 9217:10239 10241:11263 11265:12287 12289:13311 13313:14335 14337:15359 15361:16383" s="234" customFormat="1" ht="30" customHeight="1">
      <c r="A77" s="2683" t="s">
        <v>1710</v>
      </c>
      <c r="B77" s="2684"/>
      <c r="C77" s="2684"/>
      <c r="D77" s="2684"/>
      <c r="E77" s="2684"/>
      <c r="F77" s="2684"/>
      <c r="G77" s="2684"/>
      <c r="H77" s="2684"/>
      <c r="I77" s="2684"/>
      <c r="J77" s="2684"/>
      <c r="K77" s="2684"/>
      <c r="L77" s="2684"/>
      <c r="M77" s="2684"/>
      <c r="N77" s="2684"/>
      <c r="O77" s="2684"/>
      <c r="P77" s="2684"/>
      <c r="Q77" s="2684"/>
      <c r="R77" s="2684"/>
      <c r="S77" s="2684"/>
      <c r="T77" s="2684"/>
      <c r="U77" s="2684"/>
      <c r="V77" s="2684"/>
      <c r="W77" s="2684"/>
      <c r="X77" s="2684"/>
      <c r="Y77" s="2684"/>
      <c r="Z77" s="2684"/>
      <c r="AA77" s="2684"/>
      <c r="AB77" s="2684"/>
      <c r="AC77" s="2684"/>
      <c r="AD77" s="2684"/>
      <c r="AE77" s="2684"/>
      <c r="AF77" s="2684"/>
      <c r="AG77" s="268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0</v>
      </c>
      <c r="C9" s="270">
        <f>SUM(C5:C8)</f>
        <v>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0</v>
      </c>
      <c r="C13" s="270">
        <f>SUM(C9+C12)</f>
        <v>0</v>
      </c>
      <c r="D13" s="270">
        <f t="shared" si="0"/>
        <v>0</v>
      </c>
      <c r="E13" s="268"/>
      <c r="F13" s="267"/>
    </row>
    <row r="14" spans="1:6" s="352" customFormat="1">
      <c r="A14" s="366" t="s">
        <v>902</v>
      </c>
      <c r="B14" s="266">
        <f>'Sources and Uses Budget'!$C13</f>
        <v>20000</v>
      </c>
      <c r="C14" s="266">
        <f>'Sources and Uses Budget'!$C13</f>
        <v>20000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2500000</v>
      </c>
      <c r="C30" s="266">
        <f>'Sources and Uses Budget'!$C29</f>
        <v>2500000</v>
      </c>
      <c r="D30" s="270">
        <f t="shared" si="0"/>
        <v>0</v>
      </c>
      <c r="E30" s="268"/>
      <c r="F30" s="267"/>
    </row>
    <row r="31" spans="1:6" s="352" customFormat="1">
      <c r="A31" s="145" t="s">
        <v>599</v>
      </c>
      <c r="B31" s="266">
        <f>'Sources and Uses Budget'!$C30</f>
        <v>22958250</v>
      </c>
      <c r="C31" s="266">
        <f>'Sources and Uses Budget'!$C30</f>
        <v>22958250</v>
      </c>
      <c r="D31" s="270">
        <f t="shared" si="0"/>
        <v>0</v>
      </c>
      <c r="E31" s="268"/>
      <c r="F31" s="267"/>
    </row>
    <row r="32" spans="1:6" s="352" customFormat="1">
      <c r="A32" s="145" t="s">
        <v>600</v>
      </c>
      <c r="B32" s="266">
        <f>'Sources and Uses Budget'!$C31</f>
        <v>1420570</v>
      </c>
      <c r="C32" s="266">
        <f>'Sources and Uses Budget'!$C31</f>
        <v>1420570</v>
      </c>
      <c r="D32" s="270">
        <f t="shared" si="0"/>
        <v>0</v>
      </c>
      <c r="E32" s="268"/>
      <c r="F32" s="267"/>
    </row>
    <row r="33" spans="1:6" s="352" customFormat="1">
      <c r="A33" s="145" t="s">
        <v>137</v>
      </c>
      <c r="B33" s="266">
        <f>'Sources and Uses Budget'!$C32</f>
        <v>671971</v>
      </c>
      <c r="C33" s="266">
        <f>'Sources and Uses Budget'!$C32</f>
        <v>671971</v>
      </c>
      <c r="D33" s="270">
        <f t="shared" si="0"/>
        <v>0</v>
      </c>
      <c r="E33" s="268"/>
      <c r="F33" s="267"/>
    </row>
    <row r="34" spans="1:6" s="352" customFormat="1">
      <c r="A34" s="145" t="s">
        <v>138</v>
      </c>
      <c r="B34" s="266">
        <f>'Sources and Uses Budget'!$C33</f>
        <v>671970</v>
      </c>
      <c r="C34" s="266">
        <f>'Sources and Uses Budget'!$C33</f>
        <v>671970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649124</v>
      </c>
      <c r="C36" s="266">
        <f>'Sources and Uses Budget'!$C35</f>
        <v>649124</v>
      </c>
      <c r="D36" s="270">
        <f t="shared" si="0"/>
        <v>0</v>
      </c>
      <c r="E36" s="268"/>
      <c r="F36" s="267"/>
    </row>
    <row r="37" spans="1:6" s="352" customFormat="1">
      <c r="A37" s="283" t="s">
        <v>1629</v>
      </c>
      <c r="B37" s="266">
        <f>'Sources and Uses Budget'!$C36</f>
        <v>250000</v>
      </c>
      <c r="C37" s="266">
        <f>'Sources and Uses Budget'!$C36</f>
        <v>250000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29121885</v>
      </c>
      <c r="C39" s="270">
        <f>SUM(C30:C38)</f>
        <v>29121885</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1200000</v>
      </c>
      <c r="C41" s="266">
        <f>'Sources and Uses Budget'!$C40</f>
        <v>1200000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1200000</v>
      </c>
      <c r="C43" s="270">
        <f>SUM(C41:C42)</f>
        <v>1200000</v>
      </c>
      <c r="D43" s="270">
        <f t="shared" si="0"/>
        <v>0</v>
      </c>
      <c r="E43" s="268"/>
      <c r="F43" s="267"/>
    </row>
    <row r="44" spans="1:6" s="352" customFormat="1">
      <c r="A44" s="271" t="s">
        <v>148</v>
      </c>
      <c r="B44" s="266">
        <f>'Sources and Uses Budget'!$C43</f>
        <v>200000</v>
      </c>
      <c r="C44" s="266">
        <f>'Sources and Uses Budget'!$C43</f>
        <v>200000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2395626</v>
      </c>
      <c r="C46" s="266">
        <f>'Sources and Uses Budget'!$C45</f>
        <v>2395626</v>
      </c>
      <c r="D46" s="270">
        <f t="shared" si="0"/>
        <v>0</v>
      </c>
      <c r="E46" s="268"/>
      <c r="F46" s="267"/>
    </row>
    <row r="47" spans="1:6" s="352" customFormat="1">
      <c r="A47" s="145" t="s">
        <v>151</v>
      </c>
      <c r="B47" s="266">
        <f>'Sources and Uses Budget'!$C46</f>
        <v>334980</v>
      </c>
      <c r="C47" s="266">
        <f>'Sources and Uses Budget'!$C46</f>
        <v>334980</v>
      </c>
      <c r="D47" s="270">
        <f t="shared" si="0"/>
        <v>0</v>
      </c>
      <c r="E47" s="268"/>
      <c r="F47" s="267"/>
    </row>
    <row r="48" spans="1:6" s="352" customFormat="1" ht="12" customHeight="1">
      <c r="A48" s="186" t="s">
        <v>152</v>
      </c>
      <c r="B48" s="266">
        <f>'Sources and Uses Budget'!$C47</f>
        <v>25000</v>
      </c>
      <c r="C48" s="266">
        <f>'Sources and Uses Budget'!$C47</f>
        <v>25000</v>
      </c>
      <c r="D48" s="270">
        <f t="shared" si="0"/>
        <v>0</v>
      </c>
      <c r="E48" s="268"/>
      <c r="F48" s="267"/>
    </row>
    <row r="49" spans="1:6" s="352" customFormat="1">
      <c r="A49" s="145" t="s">
        <v>153</v>
      </c>
      <c r="B49" s="266">
        <f>'Sources and Uses Budget'!$C48</f>
        <v>282228</v>
      </c>
      <c r="C49" s="266">
        <f>'Sources and Uses Budget'!$C48</f>
        <v>282228</v>
      </c>
      <c r="D49" s="270">
        <f t="shared" si="0"/>
        <v>0</v>
      </c>
      <c r="E49" s="268"/>
      <c r="F49" s="267"/>
    </row>
    <row r="50" spans="1:6" s="352" customFormat="1">
      <c r="A50" s="145" t="s">
        <v>57</v>
      </c>
      <c r="B50" s="266">
        <f>'Sources and Uses Budget'!$C49</f>
        <v>340000</v>
      </c>
      <c r="C50" s="266">
        <f>'Sources and Uses Budget'!$C49</f>
        <v>340000</v>
      </c>
      <c r="D50" s="270">
        <f t="shared" si="0"/>
        <v>0</v>
      </c>
      <c r="E50" s="268"/>
      <c r="F50" s="267"/>
    </row>
    <row r="51" spans="1:6" s="352" customFormat="1">
      <c r="A51" s="145" t="s">
        <v>156</v>
      </c>
      <c r="B51" s="266">
        <f>'Sources and Uses Budget'!$C50</f>
        <v>50000</v>
      </c>
      <c r="C51" s="266">
        <f>'Sources and Uses Budget'!$C50</f>
        <v>50000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3427834</v>
      </c>
      <c r="C55" s="273">
        <f>SUM(C46:C54)</f>
        <v>3427834</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139367</v>
      </c>
      <c r="C57" s="266">
        <f>'Sources and Uses Budget'!$C56</f>
        <v>139367</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149367</v>
      </c>
      <c r="C63" s="270">
        <f>SUM(C57:C62)</f>
        <v>149367</v>
      </c>
      <c r="D63" s="270">
        <f t="shared" si="0"/>
        <v>0</v>
      </c>
      <c r="E63" s="268"/>
      <c r="F63" s="267"/>
    </row>
    <row r="64" spans="1:6" s="352" customFormat="1">
      <c r="A64" s="274" t="s">
        <v>302</v>
      </c>
      <c r="B64" s="270">
        <f>SUM(B9+B12+B14+B15+B17+B26+B28+B39+B43+B44+B55+B63)</f>
        <v>34119086</v>
      </c>
      <c r="C64" s="270">
        <f>SUM(C9+C12+C14+C15+C17+C26+C28+C39+C43+C44+C55+C63)</f>
        <v>34119086</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415000</v>
      </c>
      <c r="C66" s="266">
        <f>'Sources and Uses Budget'!$C65</f>
        <v>415000</v>
      </c>
      <c r="D66" s="270">
        <f t="shared" si="0"/>
        <v>0</v>
      </c>
      <c r="E66" s="268"/>
      <c r="F66" s="267"/>
    </row>
    <row r="67" spans="1:6" s="352" customFormat="1" ht="24">
      <c r="A67" s="283" t="s">
        <v>1630</v>
      </c>
      <c r="B67" s="266">
        <f>'Sources and Uses Budget'!$C66</f>
        <v>250000</v>
      </c>
      <c r="C67" s="266">
        <f>'Sources and Uses Budget'!$C66</f>
        <v>250000</v>
      </c>
      <c r="D67" s="270"/>
      <c r="E67" s="268"/>
      <c r="F67" s="267"/>
    </row>
    <row r="68" spans="1:6" s="352" customFormat="1" ht="24">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1634</v>
      </c>
      <c r="B71" s="270">
        <f>SUM(B66:B70)</f>
        <v>665000</v>
      </c>
      <c r="C71" s="270">
        <f>SUM(C66:C70)</f>
        <v>665000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428045</v>
      </c>
      <c r="C76" s="266">
        <f>'Sources and Uses Budget'!$C75</f>
        <v>428045</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428045</v>
      </c>
      <c r="C78" s="270">
        <f>SUM(C73:C77)</f>
        <v>428045</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1425249</v>
      </c>
      <c r="C80" s="266">
        <f>'Sources and Uses Budget'!$C79</f>
        <v>1425249</v>
      </c>
      <c r="D80" s="270">
        <f t="shared" si="1"/>
        <v>0</v>
      </c>
      <c r="E80" s="268"/>
      <c r="F80" s="267"/>
    </row>
    <row r="81" spans="1:6" s="352" customFormat="1">
      <c r="A81" s="510" t="s">
        <v>58</v>
      </c>
      <c r="B81" s="266">
        <f>'Sources and Uses Budget'!$C80</f>
        <v>500000</v>
      </c>
      <c r="C81" s="266">
        <f>'Sources and Uses Budget'!$C80</f>
        <v>500000</v>
      </c>
      <c r="D81" s="270">
        <f>C81-B81</f>
        <v>0</v>
      </c>
      <c r="E81" s="268"/>
      <c r="F81" s="267"/>
    </row>
    <row r="82" spans="1:6" s="352" customFormat="1">
      <c r="A82" s="271" t="s">
        <v>1209</v>
      </c>
      <c r="B82" s="270">
        <f>SUM(B80:B81)</f>
        <v>1925249</v>
      </c>
      <c r="C82" s="270">
        <f>SUM(C80:C81)</f>
        <v>1925249</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160539</v>
      </c>
      <c r="C84" s="266">
        <f>'Sources and Uses Budget'!$C83</f>
        <v>160539</v>
      </c>
      <c r="D84" s="270">
        <f t="shared" si="1"/>
        <v>0</v>
      </c>
      <c r="E84" s="268"/>
      <c r="F84" s="267"/>
    </row>
    <row r="85" spans="1:6" s="352" customFormat="1">
      <c r="A85" s="269" t="s">
        <v>767</v>
      </c>
      <c r="B85" s="266">
        <f>'Sources and Uses Budget'!$C84</f>
        <v>0</v>
      </c>
      <c r="C85" s="266">
        <f>'Sources and Uses Budget'!$C84</f>
        <v>0</v>
      </c>
      <c r="D85" s="270">
        <f t="shared" si="1"/>
        <v>0</v>
      </c>
      <c r="E85" s="268"/>
      <c r="F85" s="267"/>
    </row>
    <row r="86" spans="1:6" s="352" customFormat="1">
      <c r="A86" s="269" t="s">
        <v>768</v>
      </c>
      <c r="B86" s="266">
        <f>'Sources and Uses Budget'!$C85</f>
        <v>1800000</v>
      </c>
      <c r="C86" s="266">
        <f>'Sources and Uses Budget'!$C85</f>
        <v>1800000</v>
      </c>
      <c r="D86" s="270">
        <f t="shared" si="1"/>
        <v>0</v>
      </c>
      <c r="E86" s="268"/>
      <c r="F86" s="267"/>
    </row>
    <row r="87" spans="1:6" s="352" customFormat="1">
      <c r="A87" s="269" t="s">
        <v>769</v>
      </c>
      <c r="B87" s="266">
        <f>'Sources and Uses Budget'!$C86</f>
        <v>750000</v>
      </c>
      <c r="C87" s="266">
        <f>'Sources and Uses Budget'!$C86</f>
        <v>750000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50000</v>
      </c>
      <c r="C89" s="266">
        <f>'Sources and Uses Budget'!$C88</f>
        <v>50000</v>
      </c>
      <c r="D89" s="270">
        <f t="shared" si="1"/>
        <v>0</v>
      </c>
      <c r="E89" s="268"/>
      <c r="F89" s="267"/>
    </row>
    <row r="90" spans="1:6" s="352" customFormat="1">
      <c r="A90" s="269" t="s">
        <v>772</v>
      </c>
      <c r="B90" s="266">
        <f>'Sources and Uses Budget'!$C89</f>
        <v>70000</v>
      </c>
      <c r="C90" s="266">
        <f>'Sources and Uses Budget'!$C89</f>
        <v>70000</v>
      </c>
      <c r="D90" s="270">
        <f t="shared" si="1"/>
        <v>0</v>
      </c>
      <c r="E90" s="268"/>
      <c r="F90" s="267"/>
    </row>
    <row r="91" spans="1:6" s="352" customFormat="1">
      <c r="A91" s="269" t="s">
        <v>773</v>
      </c>
      <c r="B91" s="266">
        <f>'Sources and Uses Budget'!$C90</f>
        <v>15000</v>
      </c>
      <c r="C91" s="266">
        <f>'Sources and Uses Budget'!$C90</f>
        <v>15000</v>
      </c>
      <c r="D91" s="270">
        <f t="shared" si="1"/>
        <v>0</v>
      </c>
      <c r="E91" s="268"/>
      <c r="F91" s="267"/>
    </row>
    <row r="92" spans="1:6" s="352" customFormat="1">
      <c r="A92" s="269" t="s">
        <v>372</v>
      </c>
      <c r="B92" s="266">
        <f>'Sources and Uses Budget'!$C91</f>
        <v>55000</v>
      </c>
      <c r="C92" s="266">
        <f>'Sources and Uses Budget'!$C91</f>
        <v>55000</v>
      </c>
      <c r="D92" s="270">
        <f t="shared" si="1"/>
        <v>0</v>
      </c>
      <c r="E92" s="268"/>
      <c r="F92" s="267"/>
    </row>
    <row r="93" spans="1:6" s="352" customFormat="1">
      <c r="A93" s="510" t="s">
        <v>1211</v>
      </c>
      <c r="B93" s="266">
        <f>'Sources and Uses Budget'!$C92</f>
        <v>15000</v>
      </c>
      <c r="C93" s="266">
        <f>'Sources and Uses Budget'!$C92</f>
        <v>15000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2915539</v>
      </c>
      <c r="C97" s="270">
        <f>SUM(C84:C96)</f>
        <v>2915539</v>
      </c>
      <c r="D97" s="270">
        <f t="shared" si="1"/>
        <v>0</v>
      </c>
      <c r="E97" s="268"/>
      <c r="F97" s="267"/>
    </row>
    <row r="98" spans="1:6" s="352" customFormat="1">
      <c r="A98" s="271" t="s">
        <v>775</v>
      </c>
      <c r="B98" s="270">
        <f>SUM(B64+B71+B78+B82+B97)</f>
        <v>40052919</v>
      </c>
      <c r="C98" s="270">
        <f>SUM(C64+C71+C78+C82+C97)</f>
        <v>40052919</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5648985</v>
      </c>
      <c r="C100" s="266">
        <f>'Sources and Uses Budget'!$C99</f>
        <v>5648985</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5648985</v>
      </c>
      <c r="C105" s="270">
        <f>SUM(C100:C104)</f>
        <v>5648985</v>
      </c>
      <c r="D105" s="270">
        <f t="shared" si="1"/>
        <v>0</v>
      </c>
      <c r="E105" s="268"/>
      <c r="F105" s="267"/>
    </row>
    <row r="106" spans="1:6" s="352" customFormat="1">
      <c r="A106" s="271" t="s">
        <v>780</v>
      </c>
      <c r="B106" s="273">
        <f>SUM(B98+B105)</f>
        <v>45701904</v>
      </c>
      <c r="C106" s="273">
        <f>SUM(C98+C105)</f>
        <v>45701904</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533" t="s">
        <v>1843</v>
      </c>
      <c r="B1" s="1534"/>
      <c r="C1" s="1534"/>
      <c r="D1" s="1534"/>
      <c r="E1" s="1534"/>
      <c r="F1" s="1534"/>
      <c r="G1" s="1534"/>
      <c r="H1" s="1534"/>
      <c r="I1" s="1534"/>
      <c r="J1" s="1534"/>
    </row>
    <row r="2" spans="1:10" ht="15">
      <c r="A2" s="1537" t="s">
        <v>1268</v>
      </c>
      <c r="B2" s="1538"/>
      <c r="C2" s="1538"/>
      <c r="D2" s="1538"/>
      <c r="E2" s="1538"/>
      <c r="F2" s="1538"/>
      <c r="G2" s="1538"/>
      <c r="H2" s="1538"/>
      <c r="I2" s="1538"/>
      <c r="J2" s="1538"/>
    </row>
    <row r="3" spans="1:10" ht="12.75"/>
    <row r="4" spans="1:10" ht="12.75" customHeight="1">
      <c r="A4" s="1535" t="s">
        <v>2006</v>
      </c>
      <c r="B4" s="1535"/>
      <c r="C4" s="1535"/>
      <c r="D4" s="1535"/>
      <c r="E4" s="1535"/>
      <c r="F4" s="1535"/>
      <c r="G4" s="1535"/>
      <c r="H4" s="1535"/>
      <c r="I4" s="1535"/>
      <c r="J4" s="1535"/>
    </row>
    <row r="5" spans="1:10" ht="12.75">
      <c r="A5" s="1535"/>
      <c r="B5" s="1535"/>
      <c r="C5" s="1535"/>
      <c r="D5" s="1535"/>
      <c r="E5" s="1535"/>
      <c r="F5" s="1535"/>
      <c r="G5" s="1535"/>
      <c r="H5" s="1535"/>
      <c r="I5" s="1535"/>
      <c r="J5" s="1535"/>
    </row>
    <row r="6" spans="1:10" ht="30" customHeight="1">
      <c r="A6" s="1535"/>
      <c r="B6" s="1535"/>
      <c r="C6" s="1535"/>
      <c r="D6" s="1535"/>
      <c r="E6" s="1535"/>
      <c r="F6" s="1535"/>
      <c r="G6" s="1535"/>
      <c r="H6" s="1535"/>
      <c r="I6" s="1535"/>
      <c r="J6" s="1535"/>
    </row>
    <row r="7" spans="1:10" ht="12.75">
      <c r="A7" s="416"/>
      <c r="B7" s="416"/>
      <c r="C7" s="416"/>
      <c r="D7" s="416"/>
      <c r="E7" s="416"/>
      <c r="F7" s="416"/>
      <c r="G7" s="416"/>
      <c r="H7" s="416"/>
      <c r="I7" s="416"/>
      <c r="J7" s="416"/>
    </row>
    <row r="8" spans="1:10" ht="12.75" customHeight="1">
      <c r="A8" s="402" t="s">
        <v>1846</v>
      </c>
      <c r="B8" s="416"/>
      <c r="C8" s="416"/>
      <c r="D8" s="416"/>
      <c r="E8" s="416"/>
      <c r="F8" s="416"/>
      <c r="G8" s="416"/>
      <c r="H8" s="416"/>
      <c r="I8" s="416"/>
      <c r="J8" s="416"/>
    </row>
    <row r="9" spans="1:10" ht="12.75"/>
    <row r="10" spans="1:10" ht="12.75" customHeight="1">
      <c r="A10" s="1539" t="s">
        <v>1848</v>
      </c>
      <c r="B10" s="1539"/>
      <c r="C10" s="1539"/>
      <c r="D10" s="1539"/>
      <c r="E10" s="1539"/>
      <c r="F10" s="1539"/>
      <c r="G10" s="1539"/>
      <c r="H10" s="1539"/>
      <c r="I10" s="1539"/>
      <c r="J10" s="1539"/>
    </row>
    <row r="11" spans="1:10" ht="12.75">
      <c r="A11" s="1539"/>
      <c r="B11" s="1539"/>
      <c r="C11" s="1539"/>
      <c r="D11" s="1539"/>
      <c r="E11" s="1539"/>
      <c r="F11" s="1539"/>
      <c r="G11" s="1539"/>
      <c r="H11" s="1539"/>
      <c r="I11" s="1539"/>
      <c r="J11" s="1539"/>
    </row>
    <row r="12" spans="1:10" ht="12.75">
      <c r="A12" s="1539"/>
      <c r="B12" s="1539"/>
      <c r="C12" s="1539"/>
      <c r="D12" s="1539"/>
      <c r="E12" s="1539"/>
      <c r="F12" s="1539"/>
      <c r="G12" s="1539"/>
      <c r="H12" s="1539"/>
      <c r="I12" s="1539"/>
      <c r="J12" s="1539"/>
    </row>
    <row r="13" spans="1:10" ht="12.75">
      <c r="A13" s="1539"/>
      <c r="B13" s="1539"/>
      <c r="C13" s="1539"/>
      <c r="D13" s="1539"/>
      <c r="E13" s="1539"/>
      <c r="F13" s="1539"/>
      <c r="G13" s="1539"/>
      <c r="H13" s="1539"/>
      <c r="I13" s="1539"/>
      <c r="J13" s="1539"/>
    </row>
    <row r="14" spans="1:10" ht="12.75">
      <c r="A14" s="1539"/>
      <c r="B14" s="1539"/>
      <c r="C14" s="1539"/>
      <c r="D14" s="1539"/>
      <c r="E14" s="1539"/>
      <c r="F14" s="1539"/>
      <c r="G14" s="1539"/>
      <c r="H14" s="1539"/>
      <c r="I14" s="1539"/>
      <c r="J14" s="1539"/>
    </row>
    <row r="15" spans="1:10" ht="12.75">
      <c r="A15" s="1539"/>
      <c r="B15" s="1539"/>
      <c r="C15" s="1539"/>
      <c r="D15" s="1539"/>
      <c r="E15" s="1539"/>
      <c r="F15" s="1539"/>
      <c r="G15" s="1539"/>
      <c r="H15" s="1539"/>
      <c r="I15" s="1539"/>
      <c r="J15" s="1539"/>
    </row>
    <row r="16" spans="1:10" ht="12.75">
      <c r="A16" s="524"/>
      <c r="B16" s="524"/>
      <c r="C16" s="524"/>
      <c r="D16" s="524"/>
      <c r="E16" s="524"/>
      <c r="F16" s="524"/>
      <c r="G16" s="524"/>
      <c r="H16" s="524"/>
      <c r="I16" s="524"/>
      <c r="J16" s="524"/>
    </row>
    <row r="17" spans="1:10" ht="12.75">
      <c r="A17" s="476" t="s">
        <v>1847</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538" t="s">
        <v>1189</v>
      </c>
      <c r="B19" s="1538"/>
      <c r="C19" s="1538"/>
      <c r="D19" s="1538"/>
      <c r="E19" s="1538"/>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535" t="s">
        <v>1190</v>
      </c>
      <c r="B76" s="1535"/>
      <c r="C76" s="1535"/>
      <c r="D76" s="1535"/>
      <c r="E76" s="1535"/>
      <c r="F76" s="1535"/>
      <c r="G76" s="1535"/>
      <c r="H76" s="1535"/>
      <c r="I76" s="1535"/>
      <c r="J76" s="1535"/>
    </row>
    <row r="77" spans="1:10" ht="12.75">
      <c r="A77" s="1535"/>
      <c r="B77" s="1535"/>
      <c r="C77" s="1535"/>
      <c r="D77" s="1535"/>
      <c r="E77" s="1535"/>
      <c r="F77" s="1535"/>
      <c r="G77" s="1535"/>
      <c r="H77" s="1535"/>
      <c r="I77" s="1535"/>
      <c r="J77" s="1535"/>
    </row>
    <row r="78" spans="1:10" ht="12.75">
      <c r="A78" s="1535"/>
      <c r="B78" s="1535"/>
      <c r="C78" s="1535"/>
      <c r="D78" s="1535"/>
      <c r="E78" s="1535"/>
      <c r="F78" s="1535"/>
      <c r="G78" s="1535"/>
      <c r="H78" s="1535"/>
      <c r="I78" s="1535"/>
      <c r="J78" s="1535"/>
    </row>
    <row r="79" spans="1:10" ht="12.75"/>
    <row r="80" spans="1:10" ht="12.75">
      <c r="A80" s="402" t="s">
        <v>1189</v>
      </c>
    </row>
    <row r="81" spans="1:9" ht="12.75"/>
    <row r="82" spans="1:9" ht="12.75"/>
    <row r="83" spans="1:9" ht="12.75"/>
    <row r="84" spans="1:9" ht="12.75"/>
    <row r="85" spans="1:9" ht="12.75"/>
    <row r="86" spans="1:9" ht="12.75"/>
    <row r="87" spans="1:9" ht="12.75"/>
    <row r="88" spans="1:9" ht="12.75"/>
    <row r="89" spans="1:9" ht="12.75">
      <c r="A89" s="1536" t="s">
        <v>1844</v>
      </c>
      <c r="B89" s="1536"/>
      <c r="C89" s="1536"/>
      <c r="D89" s="1536"/>
      <c r="E89" s="1536"/>
      <c r="F89" s="1536"/>
      <c r="G89" s="1536"/>
      <c r="H89" s="1536"/>
      <c r="I89" s="1536"/>
    </row>
    <row r="90" spans="1:9" ht="12.75">
      <c r="A90" s="1528" t="s">
        <v>2004</v>
      </c>
      <c r="B90" s="1528"/>
      <c r="C90" s="1528"/>
      <c r="D90" s="1528"/>
      <c r="E90" s="1528"/>
    </row>
    <row r="91" spans="1:9" ht="12.75">
      <c r="A91" s="1528" t="s">
        <v>2005</v>
      </c>
      <c r="B91" s="1528"/>
      <c r="C91" s="1528"/>
      <c r="D91" s="1528"/>
      <c r="E91" s="1528"/>
    </row>
    <row r="92" spans="1:9" ht="12.75">
      <c r="A92" s="1528" t="s">
        <v>1845</v>
      </c>
      <c r="B92" s="1528"/>
      <c r="C92" s="1528"/>
      <c r="D92" s="1528"/>
      <c r="E92" s="1528"/>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652" zoomScale="160" zoomScaleNormal="160" workbookViewId="0">
      <selection activeCell="D669" sqref="D669:F672"/>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591" t="s">
        <v>2605</v>
      </c>
      <c r="B2" s="1591"/>
      <c r="C2" s="1591"/>
      <c r="D2" s="1591"/>
      <c r="E2" s="1591"/>
      <c r="F2" s="1591"/>
      <c r="G2" s="1591"/>
      <c r="H2" s="1591"/>
      <c r="I2" s="1591"/>
    </row>
    <row r="3" spans="1:13">
      <c r="A3" s="1581" t="s">
        <v>2173</v>
      </c>
      <c r="B3" s="1581"/>
      <c r="C3" s="1581"/>
      <c r="D3" s="1581"/>
      <c r="E3" s="1581"/>
      <c r="F3" s="1581"/>
      <c r="G3" s="1581"/>
      <c r="H3" s="1581"/>
      <c r="I3" s="1581"/>
    </row>
    <row r="4" spans="1:13">
      <c r="A4" s="1581"/>
      <c r="B4" s="1581"/>
      <c r="C4" s="1538"/>
      <c r="D4" s="1538"/>
      <c r="E4" s="1538"/>
      <c r="F4" s="1538"/>
      <c r="G4" s="1538"/>
    </row>
    <row r="5" spans="1:13">
      <c r="A5" s="1581"/>
      <c r="B5" s="1581"/>
      <c r="C5" s="1538"/>
      <c r="D5" s="1538"/>
      <c r="E5" s="1538"/>
      <c r="F5" s="1538"/>
      <c r="G5" s="1538"/>
    </row>
    <row r="6" spans="1:13" ht="12.75" customHeight="1">
      <c r="A6" s="1584" t="s">
        <v>2172</v>
      </c>
      <c r="B6" s="1584"/>
      <c r="C6" s="1584"/>
      <c r="D6" s="1584"/>
      <c r="E6" s="1584"/>
      <c r="F6" s="1584"/>
      <c r="G6" s="1584"/>
      <c r="I6" s="490"/>
    </row>
    <row r="7" spans="1:13">
      <c r="A7" s="1584"/>
      <c r="B7" s="1584"/>
      <c r="C7" s="1584"/>
      <c r="D7" s="1584"/>
      <c r="E7" s="1584"/>
      <c r="F7" s="1584"/>
      <c r="G7" s="1584"/>
      <c r="I7" s="490"/>
    </row>
    <row r="8" spans="1:13">
      <c r="A8" s="481"/>
      <c r="B8" s="481"/>
      <c r="C8" s="482"/>
      <c r="D8" s="482"/>
      <c r="E8" s="482"/>
      <c r="F8" s="482"/>
    </row>
    <row r="9" spans="1:13">
      <c r="A9" s="1560" t="s">
        <v>1101</v>
      </c>
      <c r="B9" s="1560"/>
      <c r="C9" s="1560"/>
      <c r="D9" s="1560"/>
      <c r="E9" s="1560"/>
      <c r="F9" s="1560"/>
      <c r="G9" s="1560"/>
      <c r="H9" s="1023"/>
      <c r="I9" s="1024"/>
    </row>
    <row r="10" spans="1:13">
      <c r="A10" s="482"/>
      <c r="B10" s="482"/>
      <c r="E10" s="404"/>
    </row>
    <row r="11" spans="1:13" ht="13.7" customHeight="1">
      <c r="C11" s="482"/>
      <c r="D11" s="1583" t="s">
        <v>1100</v>
      </c>
      <c r="E11" s="1583"/>
      <c r="F11" s="1583"/>
    </row>
    <row r="12" spans="1:13">
      <c r="C12" s="482"/>
      <c r="D12" s="1583"/>
      <c r="E12" s="1583"/>
      <c r="F12" s="1583"/>
    </row>
    <row r="13" spans="1:13">
      <c r="A13" s="483"/>
      <c r="B13" s="483"/>
      <c r="C13" s="483"/>
      <c r="D13" s="1561" t="s">
        <v>1090</v>
      </c>
      <c r="E13" s="1561"/>
      <c r="F13" s="1561"/>
      <c r="M13" s="96"/>
    </row>
    <row r="14" spans="1:13">
      <c r="A14" s="483"/>
      <c r="B14" s="483"/>
      <c r="C14" s="483"/>
      <c r="D14" s="476"/>
      <c r="L14" s="312"/>
    </row>
    <row r="15" spans="1:13" ht="14.25">
      <c r="A15" s="484"/>
      <c r="B15" s="485" t="s">
        <v>2741</v>
      </c>
      <c r="C15" s="483"/>
      <c r="D15" s="1559" t="s">
        <v>1895</v>
      </c>
      <c r="E15" s="1559"/>
      <c r="F15" s="1559"/>
      <c r="I15" s="490"/>
    </row>
    <row r="16" spans="1:13">
      <c r="A16" s="483"/>
      <c r="B16" s="483"/>
      <c r="C16" s="483"/>
      <c r="D16" s="1559"/>
      <c r="E16" s="1559"/>
      <c r="F16" s="1559"/>
      <c r="I16" s="490"/>
    </row>
    <row r="17" spans="1:9">
      <c r="A17" s="483"/>
      <c r="B17" s="483"/>
      <c r="C17" s="483"/>
      <c r="D17" s="1559"/>
      <c r="E17" s="1559"/>
      <c r="F17" s="1559"/>
      <c r="I17" s="490"/>
    </row>
    <row r="18" spans="1:9">
      <c r="A18" s="483"/>
      <c r="B18" s="483"/>
      <c r="C18" s="483"/>
      <c r="D18" s="445"/>
      <c r="E18" s="312" t="s">
        <v>1893</v>
      </c>
      <c r="F18" s="445"/>
      <c r="I18" s="490"/>
    </row>
    <row r="19" spans="1:9">
      <c r="A19" s="483"/>
      <c r="B19" s="483"/>
      <c r="C19" s="483"/>
      <c r="I19" s="490"/>
    </row>
    <row r="20" spans="1:9" ht="14.25">
      <c r="A20" s="484"/>
      <c r="B20" s="485" t="s">
        <v>2741</v>
      </c>
      <c r="D20" s="1559" t="s">
        <v>1896</v>
      </c>
      <c r="E20" s="1559"/>
      <c r="F20" s="1559"/>
      <c r="I20" s="490"/>
    </row>
    <row r="21" spans="1:9" ht="14.25">
      <c r="A21" s="484"/>
      <c r="D21" s="1559"/>
      <c r="E21" s="1559"/>
      <c r="F21" s="1559"/>
      <c r="I21" s="490"/>
    </row>
    <row r="22" spans="1:9" ht="14.25">
      <c r="A22" s="484"/>
      <c r="D22" s="392"/>
      <c r="E22" s="96" t="s">
        <v>1892</v>
      </c>
      <c r="F22" s="392"/>
      <c r="I22" s="490"/>
    </row>
    <row r="23" spans="1:9" ht="14.25">
      <c r="A23" s="484"/>
      <c r="B23" s="484"/>
      <c r="D23" s="446"/>
      <c r="I23" s="490"/>
    </row>
    <row r="24" spans="1:9" ht="14.25">
      <c r="A24" s="484"/>
      <c r="B24" s="485" t="s">
        <v>2690</v>
      </c>
      <c r="D24" s="1559" t="s">
        <v>1091</v>
      </c>
      <c r="E24" s="1559"/>
      <c r="F24" s="1559"/>
      <c r="I24" s="490"/>
    </row>
    <row r="25" spans="1:9" ht="14.25">
      <c r="A25" s="484"/>
      <c r="B25" s="484"/>
      <c r="D25" s="1559"/>
      <c r="E25" s="1559"/>
      <c r="F25" s="1559"/>
      <c r="I25" s="490"/>
    </row>
    <row r="26" spans="1:9">
      <c r="I26" s="490"/>
    </row>
    <row r="27" spans="1:9" ht="14.25">
      <c r="A27" s="484"/>
      <c r="B27" s="485" t="s">
        <v>2741</v>
      </c>
      <c r="D27" s="1559" t="s">
        <v>2007</v>
      </c>
      <c r="E27" s="1559"/>
      <c r="F27" s="1559"/>
      <c r="I27" s="490"/>
    </row>
    <row r="28" spans="1:9">
      <c r="D28" s="1559"/>
      <c r="E28" s="1559"/>
      <c r="F28" s="1559"/>
      <c r="I28" s="490"/>
    </row>
    <row r="29" spans="1:9">
      <c r="D29" s="1559"/>
      <c r="E29" s="1559"/>
      <c r="F29" s="1559"/>
      <c r="I29" s="490"/>
    </row>
    <row r="30" spans="1:9">
      <c r="D30" s="1559"/>
      <c r="E30" s="1559"/>
      <c r="F30" s="1559"/>
      <c r="I30" s="490"/>
    </row>
    <row r="31" spans="1:9">
      <c r="D31" s="1559"/>
      <c r="E31" s="1559"/>
      <c r="F31" s="1559"/>
      <c r="I31" s="490"/>
    </row>
    <row r="32" spans="1:9">
      <c r="D32" s="447"/>
      <c r="I32" s="490"/>
    </row>
    <row r="33" spans="1:9">
      <c r="B33" s="485" t="s">
        <v>2741</v>
      </c>
      <c r="D33" s="1559" t="s">
        <v>2008</v>
      </c>
      <c r="E33" s="1559"/>
      <c r="F33" s="1559"/>
      <c r="I33" s="490"/>
    </row>
    <row r="34" spans="1:9">
      <c r="D34" s="1559"/>
      <c r="E34" s="1559"/>
      <c r="F34" s="1559"/>
      <c r="I34" s="490"/>
    </row>
    <row r="35" spans="1:9" ht="14.25">
      <c r="A35" s="484"/>
      <c r="B35" s="484"/>
      <c r="D35" s="447"/>
      <c r="I35" s="490"/>
    </row>
    <row r="36" spans="1:9" ht="14.45" customHeight="1">
      <c r="A36" s="484"/>
      <c r="B36" s="485" t="s">
        <v>2741</v>
      </c>
      <c r="D36" s="1559" t="s">
        <v>1214</v>
      </c>
      <c r="E36" s="1559"/>
      <c r="F36" s="1559"/>
      <c r="I36" s="490"/>
    </row>
    <row r="37" spans="1:9" ht="14.25">
      <c r="A37" s="484"/>
      <c r="B37" s="484"/>
      <c r="D37" s="1559"/>
      <c r="E37" s="1559"/>
      <c r="F37" s="1559"/>
      <c r="I37" s="490"/>
    </row>
    <row r="38" spans="1:9" ht="14.25">
      <c r="A38" s="484"/>
      <c r="B38" s="484"/>
      <c r="D38" s="1559"/>
      <c r="E38" s="1559"/>
      <c r="F38" s="1559"/>
      <c r="I38" s="490"/>
    </row>
    <row r="39" spans="1:9" ht="14.25">
      <c r="A39" s="484"/>
      <c r="B39" s="484"/>
      <c r="D39" s="1559"/>
      <c r="E39" s="1559"/>
      <c r="F39" s="1559"/>
      <c r="I39" s="490"/>
    </row>
    <row r="40" spans="1:9" ht="14.25">
      <c r="A40" s="484"/>
      <c r="B40" s="484"/>
      <c r="I40" s="490"/>
    </row>
    <row r="41" spans="1:9" ht="14.25">
      <c r="A41" s="484"/>
      <c r="B41" s="485" t="s">
        <v>2741</v>
      </c>
      <c r="D41" s="1559" t="s">
        <v>1092</v>
      </c>
      <c r="E41" s="1559"/>
      <c r="F41" s="1559"/>
      <c r="I41" s="490"/>
    </row>
    <row r="42" spans="1:9" ht="14.25">
      <c r="A42" s="484"/>
      <c r="B42" s="484"/>
      <c r="D42" s="1559"/>
      <c r="E42" s="1559"/>
      <c r="F42" s="1559"/>
      <c r="I42" s="490"/>
    </row>
    <row r="43" spans="1:9" ht="14.25">
      <c r="A43" s="484"/>
      <c r="B43" s="484"/>
      <c r="D43" s="1559"/>
      <c r="E43" s="1559"/>
      <c r="F43" s="1559"/>
      <c r="I43" s="490"/>
    </row>
    <row r="44" spans="1:9" ht="14.25">
      <c r="A44" s="484"/>
      <c r="B44" s="484"/>
      <c r="D44" s="1559"/>
      <c r="E44" s="1559"/>
      <c r="F44" s="1559"/>
      <c r="I44" s="490"/>
    </row>
    <row r="45" spans="1:9" ht="14.25">
      <c r="A45" s="484"/>
      <c r="B45" s="484"/>
      <c r="D45" s="1559"/>
      <c r="E45" s="1559"/>
      <c r="F45" s="1559"/>
      <c r="I45" s="490"/>
    </row>
    <row r="46" spans="1:9" ht="14.25">
      <c r="A46" s="484"/>
      <c r="B46" s="484"/>
      <c r="D46" s="445"/>
      <c r="E46" s="445"/>
      <c r="F46" s="445"/>
      <c r="I46" s="490"/>
    </row>
    <row r="47" spans="1:9" ht="14.25">
      <c r="A47" s="484"/>
      <c r="B47" s="485" t="s">
        <v>2741</v>
      </c>
      <c r="D47" s="1559" t="s">
        <v>1093</v>
      </c>
      <c r="E47" s="1559"/>
      <c r="F47" s="1559"/>
      <c r="I47" s="490"/>
    </row>
    <row r="48" spans="1:9" ht="14.25">
      <c r="A48" s="484"/>
      <c r="B48" s="484"/>
      <c r="D48" s="1559"/>
      <c r="E48" s="1559"/>
      <c r="F48" s="1559"/>
      <c r="I48" s="490"/>
    </row>
    <row r="49" spans="1:9" ht="14.25">
      <c r="A49" s="484"/>
      <c r="B49" s="484"/>
      <c r="D49" s="1559"/>
      <c r="E49" s="1559"/>
      <c r="F49" s="1559"/>
      <c r="I49" s="490"/>
    </row>
    <row r="50" spans="1:9" ht="23.25" customHeight="1">
      <c r="A50" s="484"/>
      <c r="B50" s="484"/>
      <c r="D50" s="1559"/>
      <c r="E50" s="1559"/>
      <c r="F50" s="1559"/>
      <c r="I50" s="490"/>
    </row>
    <row r="51" spans="1:9" ht="14.25">
      <c r="A51" s="484"/>
      <c r="B51" s="484"/>
      <c r="D51" s="446"/>
      <c r="I51" s="490"/>
    </row>
    <row r="52" spans="1:9" ht="14.45" customHeight="1">
      <c r="A52" s="484"/>
      <c r="B52" s="485" t="s">
        <v>2690</v>
      </c>
      <c r="D52" s="1559" t="s">
        <v>1094</v>
      </c>
      <c r="E52" s="1559"/>
      <c r="F52" s="1559"/>
      <c r="I52" s="490"/>
    </row>
    <row r="53" spans="1:9" ht="14.25">
      <c r="A53" s="484"/>
      <c r="B53" s="484"/>
      <c r="D53" s="1559"/>
      <c r="E53" s="1559"/>
      <c r="F53" s="1559"/>
      <c r="I53" s="490"/>
    </row>
    <row r="54" spans="1:9" ht="14.25">
      <c r="A54" s="484"/>
      <c r="B54" s="484"/>
      <c r="D54" s="1559"/>
      <c r="E54" s="1559"/>
      <c r="F54" s="1559"/>
      <c r="I54" s="490"/>
    </row>
    <row r="55" spans="1:9" ht="14.25">
      <c r="A55" s="484"/>
      <c r="B55" s="484"/>
      <c r="I55" s="490"/>
    </row>
    <row r="56" spans="1:9" ht="14.25">
      <c r="A56" s="484"/>
      <c r="B56" s="485" t="s">
        <v>2741</v>
      </c>
      <c r="D56" s="1586" t="s">
        <v>1095</v>
      </c>
      <c r="E56" s="1586"/>
      <c r="F56" s="1586"/>
      <c r="I56" s="490"/>
    </row>
    <row r="57" spans="1:9" ht="14.25">
      <c r="A57" s="484"/>
      <c r="B57" s="484"/>
      <c r="D57" s="1586"/>
      <c r="E57" s="1586"/>
      <c r="F57" s="1586"/>
      <c r="I57" s="490"/>
    </row>
    <row r="58" spans="1:9" ht="14.25">
      <c r="A58" s="484"/>
      <c r="B58" s="484"/>
      <c r="D58" s="392" t="s">
        <v>1894</v>
      </c>
      <c r="E58" s="445"/>
      <c r="F58" s="445"/>
      <c r="I58" s="490"/>
    </row>
    <row r="59" spans="1:9" ht="14.25">
      <c r="A59" s="484"/>
      <c r="B59" s="484"/>
      <c r="D59" s="445"/>
      <c r="E59" s="312" t="s">
        <v>1893</v>
      </c>
      <c r="F59" s="445"/>
      <c r="I59" s="490"/>
    </row>
    <row r="60" spans="1:9">
      <c r="D60" s="447"/>
      <c r="I60" s="490"/>
    </row>
    <row r="61" spans="1:9" ht="14.25">
      <c r="A61" s="484"/>
      <c r="B61" s="485" t="s">
        <v>2741</v>
      </c>
      <c r="D61" s="1559" t="s">
        <v>1096</v>
      </c>
      <c r="E61" s="1559"/>
      <c r="F61" s="1559"/>
      <c r="I61" s="490"/>
    </row>
    <row r="62" spans="1:9">
      <c r="D62" s="1559"/>
      <c r="E62" s="1559"/>
      <c r="F62" s="1559"/>
      <c r="I62" s="490"/>
    </row>
    <row r="63" spans="1:9">
      <c r="D63" s="1559"/>
      <c r="E63" s="1559"/>
      <c r="F63" s="1559"/>
      <c r="I63" s="490"/>
    </row>
    <row r="64" spans="1:9">
      <c r="I64" s="490"/>
    </row>
    <row r="65" spans="1:9" ht="14.25">
      <c r="A65" s="484"/>
      <c r="B65" s="485" t="s">
        <v>2690</v>
      </c>
      <c r="D65" s="1559" t="s">
        <v>1097</v>
      </c>
      <c r="E65" s="1559"/>
      <c r="F65" s="1559"/>
      <c r="I65" s="490"/>
    </row>
    <row r="66" spans="1:9">
      <c r="D66" s="1559"/>
      <c r="E66" s="1559"/>
      <c r="F66" s="1559"/>
      <c r="I66" s="490"/>
    </row>
    <row r="67" spans="1:9">
      <c r="I67" s="490"/>
    </row>
    <row r="68" spans="1:9" ht="14.25">
      <c r="A68" s="484"/>
      <c r="B68" s="485" t="s">
        <v>2741</v>
      </c>
      <c r="D68" s="1559" t="s">
        <v>1098</v>
      </c>
      <c r="E68" s="1559"/>
      <c r="F68" s="1559"/>
      <c r="I68" s="490"/>
    </row>
    <row r="69" spans="1:9">
      <c r="D69" s="1559"/>
      <c r="E69" s="1559"/>
      <c r="F69" s="1559"/>
      <c r="I69" s="490"/>
    </row>
    <row r="70" spans="1:9">
      <c r="D70" s="1559"/>
      <c r="E70" s="1559"/>
      <c r="F70" s="1559"/>
      <c r="I70" s="490"/>
    </row>
    <row r="71" spans="1:9">
      <c r="I71" s="490"/>
    </row>
    <row r="72" spans="1:9" ht="14.25">
      <c r="A72" s="484"/>
      <c r="B72" s="485" t="s">
        <v>2741</v>
      </c>
      <c r="D72" s="1559" t="s">
        <v>1099</v>
      </c>
      <c r="E72" s="1559"/>
      <c r="F72" s="1559"/>
      <c r="I72" s="490"/>
    </row>
    <row r="73" spans="1:9">
      <c r="D73" s="1559"/>
      <c r="E73" s="1559"/>
      <c r="F73" s="1559"/>
      <c r="I73" s="490"/>
    </row>
    <row r="74" spans="1:9" ht="14.25">
      <c r="A74" s="484"/>
      <c r="B74" s="484"/>
      <c r="D74" s="446"/>
      <c r="I74" s="490"/>
    </row>
    <row r="75" spans="1:9">
      <c r="A75" s="1560" t="s">
        <v>1044</v>
      </c>
      <c r="B75" s="1560"/>
      <c r="C75" s="1560"/>
      <c r="D75" s="1560"/>
      <c r="E75" s="1560"/>
      <c r="F75" s="1560"/>
      <c r="G75" s="1560"/>
      <c r="H75" s="1023"/>
      <c r="I75" s="1147"/>
    </row>
    <row r="76" spans="1:9">
      <c r="I76" s="490"/>
    </row>
    <row r="77" spans="1:9">
      <c r="C77" s="486"/>
      <c r="D77" s="1579" t="s">
        <v>1102</v>
      </c>
      <c r="E77" s="1579"/>
      <c r="F77" s="1579"/>
      <c r="I77" s="490"/>
    </row>
    <row r="78" spans="1:9">
      <c r="A78" s="446"/>
      <c r="B78" s="446"/>
      <c r="D78" s="1559" t="s">
        <v>1117</v>
      </c>
      <c r="E78" s="1559"/>
      <c r="F78" s="1559"/>
      <c r="I78" s="490"/>
    </row>
    <row r="79" spans="1:9">
      <c r="A79" s="446"/>
      <c r="B79" s="446"/>
      <c r="I79" s="490"/>
    </row>
    <row r="80" spans="1:9" ht="13.7" customHeight="1">
      <c r="A80" s="484"/>
      <c r="B80" s="485" t="s">
        <v>2741</v>
      </c>
      <c r="D80" s="1559" t="s">
        <v>1245</v>
      </c>
      <c r="E80" s="1559"/>
      <c r="F80" s="1559"/>
      <c r="I80" s="490"/>
    </row>
    <row r="81" spans="1:9" ht="14.25">
      <c r="A81" s="484"/>
      <c r="B81" s="484"/>
      <c r="D81" s="1559"/>
      <c r="E81" s="1559"/>
      <c r="F81" s="1559"/>
      <c r="I81" s="490"/>
    </row>
    <row r="82" spans="1:9" ht="14.25">
      <c r="A82" s="484"/>
      <c r="B82" s="484"/>
      <c r="D82" s="1559"/>
      <c r="E82" s="1559"/>
      <c r="F82" s="1559"/>
      <c r="I82" s="490"/>
    </row>
    <row r="83" spans="1:9" ht="14.25">
      <c r="A83" s="484"/>
      <c r="B83" s="484"/>
      <c r="D83" s="1559"/>
      <c r="E83" s="1559"/>
      <c r="F83" s="1559"/>
      <c r="I83" s="490"/>
    </row>
    <row r="84" spans="1:9" ht="14.25">
      <c r="A84" s="484"/>
      <c r="B84" s="484"/>
      <c r="D84" s="1559"/>
      <c r="E84" s="1559"/>
      <c r="F84" s="1559"/>
      <c r="I84" s="490"/>
    </row>
    <row r="85" spans="1:9" ht="14.25">
      <c r="A85" s="484"/>
      <c r="B85" s="484"/>
      <c r="D85" s="1559"/>
      <c r="E85" s="1559"/>
      <c r="F85" s="1559"/>
      <c r="I85" s="490"/>
    </row>
    <row r="86" spans="1:9" ht="14.25">
      <c r="A86" s="484"/>
      <c r="B86" s="484"/>
      <c r="D86" s="1559"/>
      <c r="E86" s="1559"/>
      <c r="F86" s="1559"/>
      <c r="I86" s="490"/>
    </row>
    <row r="87" spans="1:9" ht="14.25">
      <c r="A87" s="484"/>
      <c r="B87" s="484"/>
      <c r="D87" s="1559"/>
      <c r="E87" s="1559"/>
      <c r="F87" s="1559"/>
      <c r="I87" s="490"/>
    </row>
    <row r="88" spans="1:9" ht="14.25">
      <c r="A88" s="484"/>
      <c r="B88" s="484"/>
      <c r="D88" s="385"/>
      <c r="E88" s="385"/>
      <c r="F88" s="385"/>
      <c r="I88" s="490"/>
    </row>
    <row r="89" spans="1:9" ht="15" customHeight="1">
      <c r="A89" s="484"/>
      <c r="B89" s="485" t="s">
        <v>2741</v>
      </c>
      <c r="D89" s="1559" t="s">
        <v>1731</v>
      </c>
      <c r="E89" s="1559"/>
      <c r="F89" s="1559"/>
      <c r="I89" s="490"/>
    </row>
    <row r="90" spans="1:9" ht="14.25">
      <c r="A90" s="484"/>
      <c r="B90" s="484"/>
      <c r="D90" s="1559"/>
      <c r="E90" s="1559"/>
      <c r="F90" s="1559"/>
      <c r="I90" s="490"/>
    </row>
    <row r="91" spans="1:9" ht="14.25">
      <c r="A91" s="484"/>
      <c r="B91" s="484"/>
      <c r="D91" s="445"/>
      <c r="E91" s="445"/>
      <c r="F91" s="445"/>
      <c r="I91" s="490"/>
    </row>
    <row r="92" spans="1:9" ht="14.25">
      <c r="A92" s="484"/>
      <c r="B92" s="485" t="s">
        <v>2690</v>
      </c>
      <c r="D92" s="1559" t="s">
        <v>1734</v>
      </c>
      <c r="E92" s="1559"/>
      <c r="F92" s="1559"/>
      <c r="I92" s="490"/>
    </row>
    <row r="93" spans="1:9" ht="14.25">
      <c r="A93" s="484"/>
      <c r="B93" s="484"/>
      <c r="D93" s="1559"/>
      <c r="E93" s="1559"/>
      <c r="F93" s="1559"/>
      <c r="I93" s="490"/>
    </row>
    <row r="94" spans="1:9" ht="14.25">
      <c r="A94" s="484"/>
      <c r="B94" s="484"/>
      <c r="D94" s="1559"/>
      <c r="E94" s="1559"/>
      <c r="F94" s="1559"/>
      <c r="I94" s="490"/>
    </row>
    <row r="95" spans="1:9" ht="14.25">
      <c r="A95" s="484"/>
      <c r="B95" s="484"/>
      <c r="D95" s="445"/>
      <c r="E95" s="445"/>
      <c r="F95" s="445"/>
      <c r="I95" s="490"/>
    </row>
    <row r="96" spans="1:9" ht="14.25">
      <c r="A96" s="484"/>
      <c r="B96" s="485" t="s">
        <v>2741</v>
      </c>
      <c r="D96" s="1559" t="s">
        <v>1733</v>
      </c>
      <c r="E96" s="1559"/>
      <c r="F96" s="1559"/>
      <c r="I96" s="490"/>
    </row>
    <row r="97" spans="1:9" s="982" customFormat="1" ht="14.25">
      <c r="A97" s="980"/>
      <c r="B97" s="980"/>
      <c r="C97" s="981"/>
      <c r="D97" s="1559"/>
      <c r="E97" s="1559"/>
      <c r="F97" s="1559"/>
      <c r="I97" s="1148"/>
    </row>
    <row r="98" spans="1:9" ht="14.25">
      <c r="A98" s="484"/>
      <c r="B98" s="484"/>
      <c r="D98" s="392"/>
      <c r="E98" s="312" t="s">
        <v>1897</v>
      </c>
      <c r="F98" s="445"/>
      <c r="I98" s="490"/>
    </row>
    <row r="99" spans="1:9" ht="14.25">
      <c r="A99" s="484"/>
      <c r="B99" s="484"/>
      <c r="D99" s="385"/>
      <c r="E99" s="385"/>
      <c r="F99" s="385"/>
      <c r="I99" s="490"/>
    </row>
    <row r="100" spans="1:9" ht="14.25">
      <c r="A100" s="484"/>
      <c r="B100" s="485" t="s">
        <v>2690</v>
      </c>
      <c r="D100" s="1559" t="s">
        <v>1732</v>
      </c>
      <c r="E100" s="1559"/>
      <c r="F100" s="1559"/>
      <c r="I100" s="490"/>
    </row>
    <row r="101" spans="1:9" ht="14.25">
      <c r="A101" s="484"/>
      <c r="B101" s="484"/>
      <c r="D101" s="1559"/>
      <c r="E101" s="1559"/>
      <c r="F101" s="1559"/>
      <c r="I101" s="490"/>
    </row>
    <row r="102" spans="1:9" ht="14.25">
      <c r="A102" s="484"/>
      <c r="B102" s="484"/>
      <c r="D102" s="445"/>
      <c r="E102" s="445"/>
      <c r="F102" s="445"/>
      <c r="I102" s="490"/>
    </row>
    <row r="103" spans="1:9" ht="14.45" customHeight="1">
      <c r="A103" s="484"/>
      <c r="B103" s="485" t="s">
        <v>2690</v>
      </c>
      <c r="D103" s="1559" t="s">
        <v>1194</v>
      </c>
      <c r="E103" s="1559"/>
      <c r="F103" s="1559"/>
      <c r="I103" s="490"/>
    </row>
    <row r="104" spans="1:9" ht="14.25">
      <c r="A104" s="484"/>
      <c r="B104" s="484"/>
      <c r="D104" s="1559"/>
      <c r="E104" s="1559"/>
      <c r="F104" s="1559"/>
      <c r="I104" s="490"/>
    </row>
    <row r="105" spans="1:9" ht="14.25">
      <c r="A105" s="484"/>
      <c r="B105" s="484"/>
      <c r="D105" s="1559"/>
      <c r="E105" s="1559"/>
      <c r="F105" s="1559"/>
      <c r="I105" s="490"/>
    </row>
    <row r="106" spans="1:9" ht="14.25">
      <c r="A106" s="484"/>
      <c r="B106" s="484"/>
      <c r="D106" s="1559"/>
      <c r="E106" s="1559"/>
      <c r="F106" s="1559"/>
      <c r="I106" s="490"/>
    </row>
    <row r="107" spans="1:9" ht="14.25">
      <c r="A107" s="484"/>
      <c r="B107" s="484"/>
      <c r="D107" s="1559"/>
      <c r="E107" s="1559"/>
      <c r="F107" s="1559"/>
      <c r="I107" s="490"/>
    </row>
    <row r="108" spans="1:9" ht="14.25">
      <c r="A108" s="484"/>
      <c r="B108" s="484"/>
      <c r="D108" s="1559"/>
      <c r="E108" s="1559"/>
      <c r="F108" s="1559"/>
      <c r="I108" s="490"/>
    </row>
    <row r="109" spans="1:9" ht="14.25">
      <c r="A109" s="484"/>
      <c r="B109" s="484"/>
      <c r="D109" s="1559"/>
      <c r="E109" s="1559"/>
      <c r="F109" s="1559"/>
      <c r="I109" s="490"/>
    </row>
    <row r="110" spans="1:9" ht="14.25">
      <c r="A110" s="484"/>
      <c r="B110" s="484"/>
      <c r="D110" s="1559"/>
      <c r="E110" s="1559"/>
      <c r="F110" s="1559"/>
      <c r="I110" s="490"/>
    </row>
    <row r="111" spans="1:9" ht="14.25">
      <c r="A111" s="484"/>
      <c r="B111" s="484"/>
      <c r="D111" s="1559"/>
      <c r="E111" s="1559"/>
      <c r="F111" s="1559"/>
      <c r="I111" s="490"/>
    </row>
    <row r="112" spans="1:9" ht="14.25">
      <c r="A112" s="484"/>
      <c r="B112" s="484"/>
      <c r="D112" s="1559"/>
      <c r="E112" s="1559"/>
      <c r="F112" s="1559"/>
      <c r="I112" s="490"/>
    </row>
    <row r="113" spans="1:9" ht="14.25">
      <c r="A113" s="484"/>
      <c r="B113" s="484"/>
      <c r="D113" s="1559"/>
      <c r="E113" s="1559"/>
      <c r="F113" s="1559"/>
      <c r="I113" s="490"/>
    </row>
    <row r="114" spans="1:9" ht="14.25">
      <c r="A114" s="484"/>
      <c r="B114" s="484"/>
      <c r="D114" s="1559"/>
      <c r="E114" s="1559"/>
      <c r="F114" s="1559"/>
      <c r="I114" s="490"/>
    </row>
    <row r="115" spans="1:9" ht="14.25">
      <c r="A115" s="484"/>
      <c r="B115" s="484"/>
      <c r="D115" s="1559"/>
      <c r="E115" s="1559"/>
      <c r="F115" s="1559"/>
      <c r="I115" s="490"/>
    </row>
    <row r="116" spans="1:9" ht="14.25">
      <c r="A116" s="484"/>
      <c r="B116" s="484"/>
      <c r="D116" s="1559"/>
      <c r="E116" s="1559"/>
      <c r="F116" s="1559"/>
      <c r="I116" s="490"/>
    </row>
    <row r="117" spans="1:9" ht="14.25">
      <c r="A117" s="484"/>
      <c r="B117" s="484"/>
      <c r="D117" s="1559"/>
      <c r="E117" s="1559"/>
      <c r="F117" s="1559"/>
      <c r="I117" s="490"/>
    </row>
    <row r="118" spans="1:9" ht="14.25">
      <c r="A118" s="484"/>
      <c r="B118" s="484"/>
      <c r="D118" s="524"/>
      <c r="E118" s="524"/>
      <c r="F118" s="524"/>
      <c r="I118" s="490"/>
    </row>
    <row r="119" spans="1:9" ht="14.25" customHeight="1">
      <c r="A119" s="484"/>
      <c r="B119" s="485" t="s">
        <v>2690</v>
      </c>
      <c r="D119" s="1585" t="s">
        <v>1103</v>
      </c>
      <c r="E119" s="1585"/>
      <c r="F119" s="1585"/>
      <c r="I119" s="490"/>
    </row>
    <row r="120" spans="1:9" ht="14.25">
      <c r="A120" s="484"/>
      <c r="B120" s="484"/>
      <c r="D120" s="1585"/>
      <c r="E120" s="1585"/>
      <c r="F120" s="1585"/>
      <c r="I120" s="490"/>
    </row>
    <row r="121" spans="1:9" ht="14.25">
      <c r="A121" s="484"/>
      <c r="B121" s="484"/>
      <c r="D121" s="1585"/>
      <c r="E121" s="1585"/>
      <c r="F121" s="1585"/>
      <c r="I121" s="490"/>
    </row>
    <row r="122" spans="1:9" ht="14.25">
      <c r="A122" s="484"/>
      <c r="B122" s="484"/>
      <c r="D122" s="1585"/>
      <c r="E122" s="1585"/>
      <c r="F122" s="1585"/>
      <c r="I122" s="490"/>
    </row>
    <row r="123" spans="1:9" ht="14.25">
      <c r="A123" s="484"/>
      <c r="B123" s="484"/>
      <c r="D123" s="1585"/>
      <c r="E123" s="1585"/>
      <c r="F123" s="1585"/>
      <c r="I123" s="490"/>
    </row>
    <row r="124" spans="1:9" ht="14.25">
      <c r="A124" s="484"/>
      <c r="B124" s="484"/>
      <c r="D124" s="1585"/>
      <c r="E124" s="1585"/>
      <c r="F124" s="1585"/>
      <c r="I124" s="490"/>
    </row>
    <row r="125" spans="1:9" ht="14.25">
      <c r="A125" s="484"/>
      <c r="B125" s="484"/>
      <c r="D125" s="1585"/>
      <c r="E125" s="1585"/>
      <c r="F125" s="1585"/>
      <c r="I125" s="490"/>
    </row>
    <row r="126" spans="1:9" ht="14.25">
      <c r="A126" s="484"/>
      <c r="B126" s="484"/>
      <c r="D126" s="1585"/>
      <c r="E126" s="1585"/>
      <c r="F126" s="1585"/>
      <c r="I126" s="490"/>
    </row>
    <row r="127" spans="1:9">
      <c r="C127" s="402"/>
      <c r="D127" s="525"/>
      <c r="E127" s="525"/>
      <c r="F127" s="525"/>
      <c r="I127" s="490"/>
    </row>
    <row r="128" spans="1:9" ht="14.25">
      <c r="A128" s="484"/>
      <c r="B128" s="485" t="s">
        <v>2741</v>
      </c>
      <c r="C128" s="402"/>
      <c r="D128" s="1585" t="s">
        <v>2009</v>
      </c>
      <c r="E128" s="1585"/>
      <c r="F128" s="1585"/>
      <c r="I128" s="490"/>
    </row>
    <row r="129" spans="1:9" ht="14.25">
      <c r="A129" s="484"/>
      <c r="B129" s="484"/>
      <c r="C129" s="402"/>
      <c r="D129" s="1585"/>
      <c r="E129" s="1585"/>
      <c r="F129" s="1585"/>
      <c r="I129" s="490"/>
    </row>
    <row r="130" spans="1:9">
      <c r="I130" s="490"/>
    </row>
    <row r="131" spans="1:9" ht="14.25">
      <c r="A131" s="484"/>
      <c r="B131" s="485" t="s">
        <v>2741</v>
      </c>
      <c r="D131" s="1559" t="s">
        <v>1104</v>
      </c>
      <c r="E131" s="1559"/>
      <c r="F131" s="1559"/>
      <c r="I131" s="490"/>
    </row>
    <row r="132" spans="1:9">
      <c r="D132" s="1559"/>
      <c r="E132" s="1559"/>
      <c r="F132" s="1559"/>
      <c r="I132" s="490"/>
    </row>
    <row r="133" spans="1:9">
      <c r="D133" s="1559"/>
      <c r="E133" s="1559"/>
      <c r="F133" s="1559"/>
      <c r="I133" s="490"/>
    </row>
    <row r="134" spans="1:9">
      <c r="D134" s="1559"/>
      <c r="E134" s="1559"/>
      <c r="F134" s="1559"/>
      <c r="I134" s="490"/>
    </row>
    <row r="135" spans="1:9">
      <c r="D135" s="1559"/>
      <c r="E135" s="1559"/>
      <c r="F135" s="1559"/>
      <c r="I135" s="490"/>
    </row>
    <row r="136" spans="1:9">
      <c r="I136" s="490"/>
    </row>
    <row r="137" spans="1:9" ht="14.25">
      <c r="A137" s="484"/>
      <c r="B137" s="485" t="s">
        <v>2741</v>
      </c>
      <c r="D137" s="1559" t="s">
        <v>1105</v>
      </c>
      <c r="E137" s="1559"/>
      <c r="F137" s="1559"/>
      <c r="I137" s="490"/>
    </row>
    <row r="138" spans="1:9" s="417" customFormat="1" ht="13.7" customHeight="1">
      <c r="A138" s="488"/>
      <c r="B138" s="488"/>
      <c r="C138" s="488"/>
      <c r="D138" s="1559"/>
      <c r="E138" s="1559"/>
      <c r="F138" s="1559"/>
      <c r="I138" s="1149"/>
    </row>
    <row r="139" spans="1:9" ht="13.7" customHeight="1">
      <c r="D139" s="1559"/>
      <c r="E139" s="1559"/>
      <c r="F139" s="1559"/>
      <c r="I139" s="490"/>
    </row>
    <row r="140" spans="1:9" ht="13.7" customHeight="1">
      <c r="D140" s="1559"/>
      <c r="E140" s="1559"/>
      <c r="F140" s="1559"/>
      <c r="I140" s="490"/>
    </row>
    <row r="141" spans="1:9" ht="13.7" customHeight="1">
      <c r="D141" s="1559"/>
      <c r="E141" s="1559"/>
      <c r="F141" s="1559"/>
      <c r="I141" s="490"/>
    </row>
    <row r="142" spans="1:9" ht="13.7" customHeight="1">
      <c r="A142" s="489"/>
      <c r="B142" s="489"/>
      <c r="D142" s="1559"/>
      <c r="E142" s="1559"/>
      <c r="F142" s="1559"/>
      <c r="I142" s="490"/>
    </row>
    <row r="143" spans="1:9" ht="13.7" customHeight="1">
      <c r="D143" s="1559"/>
      <c r="E143" s="1559"/>
      <c r="F143" s="1559"/>
      <c r="I143" s="490"/>
    </row>
    <row r="144" spans="1:9" ht="13.7" customHeight="1">
      <c r="D144" s="1559"/>
      <c r="E144" s="1559"/>
      <c r="F144" s="1559"/>
      <c r="I144" s="490"/>
    </row>
    <row r="145" spans="2:9" ht="13.7" customHeight="1">
      <c r="D145" s="1559"/>
      <c r="E145" s="1559"/>
      <c r="F145" s="1559"/>
      <c r="I145" s="490"/>
    </row>
    <row r="146" spans="2:9" ht="13.7" customHeight="1">
      <c r="D146" s="1559"/>
      <c r="E146" s="1559"/>
      <c r="F146" s="1559"/>
      <c r="I146" s="490"/>
    </row>
    <row r="147" spans="2:9" ht="13.7" customHeight="1">
      <c r="D147" s="1559"/>
      <c r="E147" s="1559"/>
      <c r="F147" s="1559"/>
      <c r="I147" s="490"/>
    </row>
    <row r="148" spans="2:9" ht="13.7" customHeight="1">
      <c r="D148" s="1559"/>
      <c r="E148" s="1559"/>
      <c r="F148" s="1559"/>
      <c r="I148" s="490"/>
    </row>
    <row r="149" spans="2:9" ht="13.7" customHeight="1">
      <c r="D149" s="1559"/>
      <c r="E149" s="1559"/>
      <c r="F149" s="1559"/>
      <c r="I149" s="490"/>
    </row>
    <row r="150" spans="2:9" ht="13.7" customHeight="1">
      <c r="D150" s="476"/>
      <c r="E150" s="446"/>
      <c r="F150" s="446"/>
      <c r="I150" s="490"/>
    </row>
    <row r="151" spans="2:9" ht="13.7" customHeight="1">
      <c r="B151" s="485" t="s">
        <v>2690</v>
      </c>
      <c r="D151" s="1559" t="s">
        <v>1177</v>
      </c>
      <c r="E151" s="1559"/>
      <c r="F151" s="1559"/>
      <c r="I151" s="490"/>
    </row>
    <row r="152" spans="2:9" ht="13.7" customHeight="1">
      <c r="D152" s="1559"/>
      <c r="E152" s="1559"/>
      <c r="F152" s="1559"/>
      <c r="I152" s="490"/>
    </row>
    <row r="153" spans="2:9" ht="13.7" customHeight="1">
      <c r="D153" s="1559"/>
      <c r="E153" s="1559"/>
      <c r="F153" s="1559"/>
      <c r="I153" s="490"/>
    </row>
    <row r="154" spans="2:9" ht="13.7" customHeight="1">
      <c r="D154" s="1559"/>
      <c r="E154" s="1559"/>
      <c r="F154" s="1559"/>
      <c r="I154" s="490"/>
    </row>
    <row r="155" spans="2:9" ht="13.7" customHeight="1">
      <c r="D155" s="1559"/>
      <c r="E155" s="1559"/>
      <c r="F155" s="1559"/>
      <c r="I155" s="490"/>
    </row>
    <row r="156" spans="2:9" ht="13.7" customHeight="1">
      <c r="D156" s="1559"/>
      <c r="E156" s="1559"/>
      <c r="F156" s="1559"/>
      <c r="I156" s="490"/>
    </row>
    <row r="157" spans="2:9" ht="13.7" customHeight="1">
      <c r="D157" s="1559"/>
      <c r="E157" s="1559"/>
      <c r="F157" s="1559"/>
      <c r="I157" s="490"/>
    </row>
    <row r="158" spans="2:9" ht="13.7" customHeight="1">
      <c r="D158" s="1559"/>
      <c r="E158" s="1559"/>
      <c r="F158" s="1559"/>
      <c r="I158" s="490"/>
    </row>
    <row r="159" spans="2:9" ht="13.7" customHeight="1">
      <c r="D159" s="1559"/>
      <c r="E159" s="1559"/>
      <c r="F159" s="1559"/>
      <c r="I159" s="490"/>
    </row>
    <row r="160" spans="2:9" ht="13.7" customHeight="1">
      <c r="D160" s="1559"/>
      <c r="E160" s="1559"/>
      <c r="F160" s="1559"/>
      <c r="I160" s="490"/>
    </row>
    <row r="161" spans="1:9" ht="13.7" customHeight="1">
      <c r="D161" s="1559"/>
      <c r="E161" s="1559"/>
      <c r="F161" s="1559"/>
      <c r="I161" s="490"/>
    </row>
    <row r="162" spans="1:9" ht="13.7" customHeight="1">
      <c r="D162" s="1559"/>
      <c r="E162" s="1559"/>
      <c r="F162" s="1559"/>
      <c r="I162" s="490"/>
    </row>
    <row r="163" spans="1:9" ht="13.7" customHeight="1">
      <c r="D163" s="1559"/>
      <c r="E163" s="1559"/>
      <c r="F163" s="1559"/>
      <c r="I163" s="490"/>
    </row>
    <row r="164" spans="1:9" ht="13.7" customHeight="1">
      <c r="D164" s="1559"/>
      <c r="E164" s="1559"/>
      <c r="F164" s="1559"/>
      <c r="I164" s="490"/>
    </row>
    <row r="165" spans="1:9" ht="13.7" customHeight="1">
      <c r="D165" s="1559"/>
      <c r="E165" s="1559"/>
      <c r="F165" s="1559"/>
      <c r="I165" s="490"/>
    </row>
    <row r="166" spans="1:9" ht="13.7" customHeight="1">
      <c r="D166" s="1559"/>
      <c r="E166" s="1559"/>
      <c r="F166" s="1559"/>
      <c r="I166" s="490"/>
    </row>
    <row r="167" spans="1:9" ht="13.7" customHeight="1">
      <c r="D167" s="1559"/>
      <c r="E167" s="1559"/>
      <c r="F167" s="1559"/>
      <c r="I167" s="490"/>
    </row>
    <row r="168" spans="1:9" ht="13.7" customHeight="1">
      <c r="D168" s="1559"/>
      <c r="E168" s="1559"/>
      <c r="F168" s="1559"/>
      <c r="I168" s="490"/>
    </row>
    <row r="169" spans="1:9" ht="13.7" customHeight="1">
      <c r="D169" s="1582" t="s">
        <v>2031</v>
      </c>
      <c r="E169" s="1582"/>
      <c r="F169" s="1582"/>
      <c r="G169" s="507"/>
      <c r="I169" s="490"/>
    </row>
    <row r="170" spans="1:9" ht="13.7" customHeight="1">
      <c r="D170" s="1569"/>
      <c r="E170" s="1569"/>
      <c r="F170" s="1569"/>
      <c r="G170" s="1569"/>
      <c r="I170" s="490"/>
    </row>
    <row r="171" spans="1:9" ht="14.45" customHeight="1">
      <c r="A171" s="489"/>
      <c r="B171" s="485" t="s">
        <v>2690</v>
      </c>
      <c r="C171" s="476"/>
      <c r="D171" s="1531" t="s">
        <v>2167</v>
      </c>
      <c r="E171" s="1531"/>
      <c r="F171" s="1531"/>
      <c r="G171" s="476"/>
      <c r="I171" s="490"/>
    </row>
    <row r="172" spans="1:9" ht="14.45" customHeight="1">
      <c r="A172" s="489"/>
      <c r="B172" s="489"/>
      <c r="C172" s="476"/>
      <c r="D172" s="1531"/>
      <c r="E172" s="1531"/>
      <c r="F172" s="1531"/>
      <c r="G172" s="476"/>
      <c r="I172" s="490"/>
    </row>
    <row r="173" spans="1:9" ht="14.45" customHeight="1">
      <c r="A173" s="489"/>
      <c r="B173" s="489"/>
      <c r="C173" s="476"/>
      <c r="D173" s="1531"/>
      <c r="E173" s="1531"/>
      <c r="F173" s="1531"/>
      <c r="G173" s="476"/>
      <c r="I173" s="490"/>
    </row>
    <row r="174" spans="1:9" ht="14.45" customHeight="1">
      <c r="A174" s="489"/>
      <c r="B174" s="489"/>
      <c r="C174" s="476"/>
      <c r="D174" s="1531"/>
      <c r="E174" s="1531"/>
      <c r="F174" s="1531"/>
      <c r="G174" s="476"/>
      <c r="I174" s="490"/>
    </row>
    <row r="175" spans="1:9" ht="13.7" customHeight="1">
      <c r="A175" s="489"/>
      <c r="B175" s="489"/>
      <c r="C175" s="476"/>
      <c r="D175" s="1531"/>
      <c r="E175" s="1531"/>
      <c r="F175" s="1531"/>
      <c r="G175" s="476"/>
      <c r="I175" s="490"/>
    </row>
    <row r="176" spans="1:9" ht="13.7" customHeight="1">
      <c r="A176" s="489"/>
      <c r="B176" s="489"/>
      <c r="C176" s="476"/>
      <c r="D176" s="476"/>
      <c r="E176" s="476"/>
      <c r="F176" s="476"/>
      <c r="G176" s="476"/>
      <c r="I176" s="490"/>
    </row>
    <row r="177" spans="1:9" ht="13.7" customHeight="1">
      <c r="A177" s="489"/>
      <c r="B177" s="485" t="s">
        <v>2690</v>
      </c>
      <c r="C177" s="476"/>
      <c r="D177" s="1531" t="s">
        <v>1106</v>
      </c>
      <c r="E177" s="1531"/>
      <c r="F177" s="1531"/>
      <c r="G177" s="476"/>
      <c r="I177" s="490"/>
    </row>
    <row r="178" spans="1:9" ht="13.7" customHeight="1">
      <c r="A178" s="489"/>
      <c r="B178" s="489"/>
      <c r="C178" s="476"/>
      <c r="D178" s="1531"/>
      <c r="E178" s="1531"/>
      <c r="F178" s="1531"/>
      <c r="G178" s="476"/>
      <c r="I178" s="490"/>
    </row>
    <row r="179" spans="1:9" ht="13.7" customHeight="1">
      <c r="A179" s="489"/>
      <c r="B179" s="489"/>
      <c r="C179" s="476"/>
      <c r="D179" s="1531"/>
      <c r="E179" s="1531"/>
      <c r="F179" s="1531"/>
      <c r="G179" s="476"/>
      <c r="I179" s="490"/>
    </row>
    <row r="180" spans="1:9" ht="13.7" customHeight="1">
      <c r="A180" s="489"/>
      <c r="B180" s="489"/>
      <c r="C180" s="476"/>
      <c r="D180" s="1531"/>
      <c r="E180" s="1531"/>
      <c r="F180" s="1531"/>
      <c r="G180" s="476"/>
      <c r="I180" s="490"/>
    </row>
    <row r="181" spans="1:9" ht="13.7" customHeight="1">
      <c r="D181" s="446"/>
      <c r="E181" s="446"/>
      <c r="F181" s="446"/>
      <c r="I181" s="490"/>
    </row>
    <row r="182" spans="1:9" ht="13.7" hidden="1" customHeight="1">
      <c r="B182" s="485" t="s">
        <v>307</v>
      </c>
      <c r="D182" s="1575" t="s">
        <v>2010</v>
      </c>
      <c r="E182" s="1575"/>
      <c r="F182" s="1575"/>
      <c r="I182" s="490"/>
    </row>
    <row r="183" spans="1:9" ht="13.7" hidden="1" customHeight="1">
      <c r="D183" s="1575"/>
      <c r="E183" s="1575"/>
      <c r="F183" s="1575"/>
      <c r="I183" s="490"/>
    </row>
    <row r="184" spans="1:9" ht="13.7" hidden="1" customHeight="1">
      <c r="D184" s="1575"/>
      <c r="E184" s="1575"/>
      <c r="F184" s="1575"/>
      <c r="I184" s="490"/>
    </row>
    <row r="185" spans="1:9" ht="13.7" customHeight="1">
      <c r="A185" s="490"/>
      <c r="B185" s="490"/>
      <c r="E185" s="446"/>
      <c r="F185" s="446"/>
      <c r="I185" s="490"/>
    </row>
    <row r="186" spans="1:9">
      <c r="A186" s="1560" t="s">
        <v>2011</v>
      </c>
      <c r="B186" s="1560"/>
      <c r="C186" s="1560"/>
      <c r="D186" s="1560"/>
      <c r="E186" s="1560"/>
      <c r="F186" s="1560"/>
      <c r="G186" s="1560"/>
      <c r="H186" s="1023"/>
      <c r="I186" s="1147"/>
    </row>
    <row r="187" spans="1:9" ht="12" customHeight="1">
      <c r="D187" s="446"/>
      <c r="E187" s="446"/>
      <c r="F187" s="446"/>
      <c r="I187" s="490"/>
    </row>
    <row r="188" spans="1:9">
      <c r="B188" s="1565" t="s">
        <v>446</v>
      </c>
      <c r="C188" s="1565"/>
      <c r="D188" s="1565"/>
      <c r="E188" s="1565"/>
      <c r="F188" s="1565"/>
      <c r="I188" s="490"/>
    </row>
    <row r="189" spans="1:9">
      <c r="B189" s="392" t="s">
        <v>1849</v>
      </c>
      <c r="C189" s="392"/>
      <c r="D189" s="392"/>
      <c r="E189" s="392"/>
      <c r="F189" s="392"/>
      <c r="I189" s="490"/>
    </row>
    <row r="190" spans="1:9" ht="12" customHeight="1">
      <c r="A190" s="482"/>
      <c r="B190" s="482"/>
      <c r="C190" s="482"/>
      <c r="I190" s="490"/>
    </row>
    <row r="191" spans="1:9">
      <c r="A191" s="1560" t="s">
        <v>1045</v>
      </c>
      <c r="B191" s="1560"/>
      <c r="C191" s="1560"/>
      <c r="D191" s="1560"/>
      <c r="E191" s="1560"/>
      <c r="F191" s="1560"/>
      <c r="G191" s="1560"/>
      <c r="H191" s="1023"/>
      <c r="I191" s="1147"/>
    </row>
    <row r="192" spans="1:9" ht="12" customHeight="1">
      <c r="A192" s="404"/>
      <c r="B192" s="404"/>
      <c r="E192" s="404"/>
      <c r="I192" s="490"/>
    </row>
    <row r="193" spans="1:9" ht="13.7" customHeight="1">
      <c r="A193" s="404"/>
      <c r="B193" s="404"/>
      <c r="D193" s="1579" t="s">
        <v>1735</v>
      </c>
      <c r="E193" s="1579"/>
      <c r="F193" s="1579"/>
      <c r="I193" s="490"/>
    </row>
    <row r="194" spans="1:9">
      <c r="A194" s="404"/>
      <c r="B194" s="404"/>
      <c r="D194" s="1579"/>
      <c r="E194" s="1579"/>
      <c r="F194" s="1579"/>
      <c r="I194" s="490"/>
    </row>
    <row r="195" spans="1:9">
      <c r="A195" s="404"/>
      <c r="B195" s="404"/>
      <c r="D195" s="1565" t="s">
        <v>1195</v>
      </c>
      <c r="E195" s="1565"/>
      <c r="F195" s="1565"/>
      <c r="I195" s="490"/>
    </row>
    <row r="196" spans="1:9">
      <c r="A196" s="404"/>
      <c r="B196" s="404"/>
      <c r="D196" s="392"/>
      <c r="E196" s="392"/>
      <c r="F196" s="392"/>
      <c r="I196" s="490"/>
    </row>
    <row r="197" spans="1:9">
      <c r="A197" s="404"/>
      <c r="B197" s="485" t="s">
        <v>2741</v>
      </c>
      <c r="D197" s="1549" t="s">
        <v>1736</v>
      </c>
      <c r="E197" s="1549"/>
      <c r="F197" s="1549"/>
      <c r="I197" s="490"/>
    </row>
    <row r="198" spans="1:9">
      <c r="A198" s="404"/>
      <c r="B198" s="404"/>
      <c r="D198" s="1540" t="s">
        <v>1875</v>
      </c>
      <c r="E198" s="1540"/>
      <c r="F198" s="1540"/>
      <c r="I198" s="490"/>
    </row>
    <row r="199" spans="1:9">
      <c r="A199" s="404"/>
      <c r="B199" s="404"/>
      <c r="D199" s="96" t="s">
        <v>1737</v>
      </c>
      <c r="E199" s="1587" t="s">
        <v>1898</v>
      </c>
      <c r="F199" s="1587"/>
      <c r="I199" s="490"/>
    </row>
    <row r="200" spans="1:9">
      <c r="A200" s="404"/>
      <c r="B200" s="404"/>
      <c r="D200" s="3"/>
      <c r="E200" s="3"/>
      <c r="F200" s="3"/>
      <c r="I200" s="490"/>
    </row>
    <row r="201" spans="1:9">
      <c r="A201" s="404"/>
      <c r="B201" s="485" t="s">
        <v>2690</v>
      </c>
      <c r="D201" s="1540" t="s">
        <v>1738</v>
      </c>
      <c r="E201" s="1540"/>
      <c r="F201" s="1540"/>
      <c r="I201" s="490"/>
    </row>
    <row r="202" spans="1:9">
      <c r="A202" s="404"/>
      <c r="B202" s="404"/>
      <c r="D202" s="1549" t="s">
        <v>1875</v>
      </c>
      <c r="E202" s="1549"/>
      <c r="F202" s="1549"/>
      <c r="I202" s="490"/>
    </row>
    <row r="203" spans="1:9">
      <c r="A203" s="404"/>
      <c r="B203" s="404"/>
      <c r="D203" s="57" t="s">
        <v>1739</v>
      </c>
      <c r="E203" s="1587" t="s">
        <v>1899</v>
      </c>
      <c r="F203" s="1587"/>
      <c r="I203" s="490"/>
    </row>
    <row r="204" spans="1:9">
      <c r="A204" s="404"/>
      <c r="B204" s="404"/>
      <c r="D204" s="3"/>
      <c r="E204" s="3"/>
      <c r="F204" s="3"/>
      <c r="I204" s="490"/>
    </row>
    <row r="205" spans="1:9">
      <c r="A205" s="404"/>
      <c r="B205" s="485" t="s">
        <v>2690</v>
      </c>
      <c r="D205" s="1540" t="s">
        <v>1740</v>
      </c>
      <c r="E205" s="1540"/>
      <c r="F205" s="1540"/>
      <c r="I205" s="490"/>
    </row>
    <row r="206" spans="1:9">
      <c r="A206" s="404"/>
      <c r="B206" s="404"/>
      <c r="D206" s="1549" t="s">
        <v>1875</v>
      </c>
      <c r="E206" s="1549"/>
      <c r="F206" s="1549"/>
      <c r="I206" s="490"/>
    </row>
    <row r="207" spans="1:9">
      <c r="A207" s="404"/>
      <c r="B207" s="404"/>
      <c r="D207" s="57" t="s">
        <v>1737</v>
      </c>
      <c r="E207" s="1587" t="s">
        <v>1900</v>
      </c>
      <c r="F207" s="1587"/>
      <c r="I207" s="490"/>
    </row>
    <row r="208" spans="1:9">
      <c r="A208" s="404"/>
      <c r="B208" s="404"/>
      <c r="D208" s="392"/>
      <c r="E208" s="392"/>
      <c r="F208" s="392"/>
      <c r="I208" s="490"/>
    </row>
    <row r="209" spans="1:9" ht="14.25" customHeight="1">
      <c r="A209" s="484"/>
      <c r="B209" s="485" t="s">
        <v>2690</v>
      </c>
      <c r="D209" s="386" t="s">
        <v>1868</v>
      </c>
      <c r="E209" s="385"/>
      <c r="F209" s="385"/>
      <c r="I209" s="490"/>
    </row>
    <row r="210" spans="1:9" ht="14.25">
      <c r="A210" s="484"/>
      <c r="B210" s="484"/>
      <c r="D210" s="1549" t="s">
        <v>1875</v>
      </c>
      <c r="E210" s="1549"/>
      <c r="F210" s="1549"/>
      <c r="I210" s="490"/>
    </row>
    <row r="211" spans="1:9">
      <c r="D211" s="385"/>
      <c r="E211" s="1587" t="s">
        <v>1901</v>
      </c>
      <c r="F211" s="1587"/>
      <c r="I211" s="490"/>
    </row>
    <row r="212" spans="1:9">
      <c r="D212" s="447"/>
      <c r="I212" s="490"/>
    </row>
    <row r="213" spans="1:9">
      <c r="B213" s="485" t="s">
        <v>2690</v>
      </c>
      <c r="D213" s="1540" t="s">
        <v>1741</v>
      </c>
      <c r="E213" s="1540"/>
      <c r="F213" s="1540"/>
      <c r="I213" s="490"/>
    </row>
    <row r="214" spans="1:9">
      <c r="D214" s="1549" t="s">
        <v>1875</v>
      </c>
      <c r="E214" s="1549"/>
      <c r="F214" s="1549"/>
      <c r="I214" s="490"/>
    </row>
    <row r="215" spans="1:9">
      <c r="D215" s="57" t="s">
        <v>1737</v>
      </c>
      <c r="E215" s="1587" t="s">
        <v>1902</v>
      </c>
      <c r="F215" s="1587"/>
      <c r="I215" s="490"/>
    </row>
    <row r="216" spans="1:9">
      <c r="D216" s="451"/>
      <c r="E216" s="451"/>
      <c r="F216" s="451"/>
      <c r="I216" s="490"/>
    </row>
    <row r="217" spans="1:9" ht="14.25">
      <c r="A217" s="484"/>
      <c r="B217" s="485" t="s">
        <v>2690</v>
      </c>
      <c r="D217" s="1559" t="s">
        <v>1216</v>
      </c>
      <c r="E217" s="1559"/>
      <c r="F217" s="1559"/>
      <c r="I217" s="490"/>
    </row>
    <row r="218" spans="1:9" ht="14.45" customHeight="1">
      <c r="A218" s="484"/>
      <c r="B218" s="402"/>
      <c r="D218" s="1559"/>
      <c r="E218" s="1559"/>
      <c r="F218" s="1559"/>
      <c r="I218" s="490"/>
    </row>
    <row r="219" spans="1:9" ht="14.25">
      <c r="A219" s="484"/>
      <c r="D219" s="1559"/>
      <c r="E219" s="1559"/>
      <c r="F219" s="1559"/>
      <c r="I219" s="490"/>
    </row>
    <row r="220" spans="1:9" ht="14.25">
      <c r="A220" s="484"/>
      <c r="D220" s="1559"/>
      <c r="E220" s="1559"/>
      <c r="F220" s="1559"/>
      <c r="I220" s="490"/>
    </row>
    <row r="221" spans="1:9">
      <c r="D221" s="451"/>
      <c r="E221" s="451"/>
      <c r="F221" s="451"/>
      <c r="I221" s="490"/>
    </row>
    <row r="222" spans="1:9">
      <c r="A222" s="1560" t="s">
        <v>1046</v>
      </c>
      <c r="B222" s="1560"/>
      <c r="C222" s="1560"/>
      <c r="D222" s="1560"/>
      <c r="E222" s="1560"/>
      <c r="F222" s="1560"/>
      <c r="G222" s="1560"/>
      <c r="H222" s="1023"/>
      <c r="I222" s="1147"/>
    </row>
    <row r="223" spans="1:9" ht="12" customHeight="1">
      <c r="D223" s="446"/>
      <c r="E223" s="446"/>
      <c r="F223" s="446"/>
      <c r="I223" s="490"/>
    </row>
    <row r="224" spans="1:9">
      <c r="C224" s="486"/>
      <c r="D224" s="1562" t="s">
        <v>208</v>
      </c>
      <c r="E224" s="1562"/>
      <c r="F224" s="1562"/>
      <c r="I224" s="490"/>
    </row>
    <row r="225" spans="1:9">
      <c r="A225" s="482"/>
      <c r="B225" s="482"/>
      <c r="C225" s="482"/>
      <c r="D225" s="1561" t="s">
        <v>1120</v>
      </c>
      <c r="E225" s="1561"/>
      <c r="F225" s="1561"/>
      <c r="I225" s="490"/>
    </row>
    <row r="226" spans="1:9" ht="12" customHeight="1">
      <c r="A226" s="490"/>
      <c r="B226" s="490"/>
      <c r="C226" s="490"/>
      <c r="I226" s="490"/>
    </row>
    <row r="227" spans="1:9" ht="13.7" customHeight="1">
      <c r="A227" s="490"/>
      <c r="C227" s="490"/>
      <c r="D227" s="1562" t="s">
        <v>546</v>
      </c>
      <c r="E227" s="1562"/>
      <c r="F227" s="1562"/>
      <c r="I227" s="490"/>
    </row>
    <row r="228" spans="1:9" ht="14.25">
      <c r="A228" s="484"/>
      <c r="B228" s="485" t="s">
        <v>2741</v>
      </c>
      <c r="D228" s="1559" t="s">
        <v>1742</v>
      </c>
      <c r="E228" s="1559"/>
      <c r="F228" s="1559"/>
      <c r="I228" s="490"/>
    </row>
    <row r="229" spans="1:9" ht="14.25" customHeight="1">
      <c r="A229" s="484"/>
      <c r="B229" s="484"/>
      <c r="D229" s="1559"/>
      <c r="E229" s="1559"/>
      <c r="F229" s="1559"/>
      <c r="I229" s="490"/>
    </row>
    <row r="230" spans="1:9" ht="14.25" customHeight="1">
      <c r="A230" s="484"/>
      <c r="B230" s="484"/>
      <c r="D230" s="1559"/>
      <c r="E230" s="1559"/>
      <c r="F230" s="1559"/>
      <c r="I230" s="490"/>
    </row>
    <row r="231" spans="1:9" ht="14.25">
      <c r="A231" s="484"/>
      <c r="B231" s="484"/>
      <c r="D231" s="1559"/>
      <c r="E231" s="1559"/>
      <c r="F231" s="1559"/>
      <c r="I231" s="490"/>
    </row>
    <row r="232" spans="1:9" ht="14.25">
      <c r="A232" s="484"/>
      <c r="B232" s="484"/>
      <c r="D232" s="445"/>
      <c r="E232" s="445"/>
      <c r="F232" s="445"/>
      <c r="I232" s="490"/>
    </row>
    <row r="233" spans="1:9" ht="14.25">
      <c r="A233" s="484"/>
      <c r="B233" s="485" t="s">
        <v>2741</v>
      </c>
      <c r="D233" s="1559" t="s">
        <v>1743</v>
      </c>
      <c r="E233" s="1559"/>
      <c r="F233" s="1559"/>
      <c r="I233" s="490"/>
    </row>
    <row r="234" spans="1:9" ht="14.25">
      <c r="A234" s="484"/>
      <c r="B234" s="484"/>
      <c r="D234" s="1559"/>
      <c r="E234" s="1559"/>
      <c r="F234" s="1559"/>
      <c r="I234" s="490"/>
    </row>
    <row r="235" spans="1:9" ht="14.25">
      <c r="A235" s="484"/>
      <c r="B235" s="484"/>
      <c r="D235" s="1559"/>
      <c r="E235" s="1559"/>
      <c r="F235" s="1559"/>
      <c r="I235" s="490"/>
    </row>
    <row r="236" spans="1:9" ht="14.25">
      <c r="A236" s="484"/>
      <c r="B236" s="484"/>
      <c r="D236" s="1559"/>
      <c r="E236" s="1559"/>
      <c r="F236" s="1559"/>
      <c r="I236" s="490"/>
    </row>
    <row r="237" spans="1:9" ht="14.25" customHeight="1">
      <c r="A237" s="484"/>
      <c r="B237" s="484"/>
      <c r="D237" s="1559"/>
      <c r="E237" s="1559"/>
      <c r="F237" s="1559"/>
      <c r="I237" s="490"/>
    </row>
    <row r="238" spans="1:9" ht="14.25" customHeight="1">
      <c r="A238" s="484"/>
      <c r="B238" s="484"/>
      <c r="D238" s="445"/>
      <c r="E238" s="445"/>
      <c r="F238" s="445"/>
      <c r="I238" s="490"/>
    </row>
    <row r="239" spans="1:9" ht="14.25">
      <c r="A239" s="484"/>
      <c r="B239" s="484"/>
      <c r="D239" s="1559" t="s">
        <v>1118</v>
      </c>
      <c r="E239" s="1559"/>
      <c r="F239" s="1559"/>
      <c r="I239" s="490"/>
    </row>
    <row r="240" spans="1:9" ht="14.25">
      <c r="A240" s="484"/>
      <c r="B240" s="484"/>
      <c r="D240" s="1559"/>
      <c r="E240" s="1559"/>
      <c r="F240" s="1559"/>
      <c r="I240" s="490"/>
    </row>
    <row r="241" spans="1:9" ht="14.25">
      <c r="A241" s="484"/>
      <c r="B241" s="484"/>
      <c r="D241" s="1559"/>
      <c r="E241" s="1559"/>
      <c r="F241" s="1559"/>
      <c r="I241" s="490"/>
    </row>
    <row r="242" spans="1:9" ht="14.25">
      <c r="A242" s="484"/>
      <c r="B242" s="484"/>
      <c r="D242" s="1559"/>
      <c r="E242" s="1559"/>
      <c r="F242" s="1559"/>
      <c r="I242" s="490"/>
    </row>
    <row r="243" spans="1:9" ht="14.25">
      <c r="A243" s="484"/>
      <c r="B243" s="484"/>
      <c r="D243" s="1559"/>
      <c r="E243" s="1559"/>
      <c r="F243" s="1559"/>
      <c r="I243" s="490"/>
    </row>
    <row r="244" spans="1:9" ht="14.25">
      <c r="A244" s="484"/>
      <c r="B244" s="484"/>
      <c r="D244" s="446"/>
      <c r="E244" s="446"/>
      <c r="F244" s="446"/>
      <c r="I244" s="490"/>
    </row>
    <row r="245" spans="1:9" ht="14.25">
      <c r="A245" s="484"/>
      <c r="B245" s="485" t="s">
        <v>2690</v>
      </c>
      <c r="D245" s="1559" t="s">
        <v>2012</v>
      </c>
      <c r="E245" s="1559"/>
      <c r="F245" s="1559"/>
      <c r="I245" s="490"/>
    </row>
    <row r="246" spans="1:9" ht="14.25">
      <c r="A246" s="484"/>
      <c r="B246" s="484"/>
      <c r="D246" s="1559"/>
      <c r="E246" s="1559"/>
      <c r="F246" s="1559"/>
      <c r="I246" s="490"/>
    </row>
    <row r="247" spans="1:9" ht="14.25">
      <c r="A247" s="484"/>
      <c r="B247" s="484"/>
      <c r="D247" s="1559"/>
      <c r="E247" s="1559"/>
      <c r="F247" s="1559"/>
      <c r="I247" s="490"/>
    </row>
    <row r="248" spans="1:9" ht="14.25">
      <c r="A248" s="484"/>
      <c r="B248" s="484"/>
      <c r="E248" s="1031" t="s">
        <v>1869</v>
      </c>
      <c r="I248" s="490"/>
    </row>
    <row r="249" spans="1:9" ht="14.25">
      <c r="A249" s="484"/>
      <c r="B249" s="484"/>
      <c r="D249" s="446"/>
      <c r="E249" s="446"/>
      <c r="F249" s="446"/>
      <c r="I249" s="490"/>
    </row>
    <row r="250" spans="1:9" ht="14.45" customHeight="1">
      <c r="A250" s="484"/>
      <c r="B250" s="485" t="s">
        <v>2690</v>
      </c>
      <c r="D250" s="1559" t="s">
        <v>2013</v>
      </c>
      <c r="E250" s="1559"/>
      <c r="F250" s="1559"/>
      <c r="I250" s="490"/>
    </row>
    <row r="251" spans="1:9" ht="14.25">
      <c r="A251" s="484"/>
      <c r="B251" s="484"/>
      <c r="D251" s="1559"/>
      <c r="E251" s="1559"/>
      <c r="F251" s="1559"/>
      <c r="I251" s="490"/>
    </row>
    <row r="252" spans="1:9" ht="14.25">
      <c r="A252" s="484"/>
      <c r="B252" s="484"/>
      <c r="D252" s="1559"/>
      <c r="E252" s="1559"/>
      <c r="F252" s="1559"/>
      <c r="I252" s="490"/>
    </row>
    <row r="253" spans="1:9" ht="14.25">
      <c r="A253" s="484"/>
      <c r="B253" s="484"/>
      <c r="D253" s="1559"/>
      <c r="E253" s="1559"/>
      <c r="F253" s="1559"/>
      <c r="I253" s="490"/>
    </row>
    <row r="254" spans="1:9" ht="14.25">
      <c r="A254" s="484"/>
      <c r="B254" s="484"/>
      <c r="D254" s="1559"/>
      <c r="E254" s="1559"/>
      <c r="F254" s="1559"/>
      <c r="I254" s="490"/>
    </row>
    <row r="255" spans="1:9" ht="14.25">
      <c r="A255" s="484"/>
      <c r="B255" s="484"/>
      <c r="D255" s="445"/>
      <c r="E255" s="445"/>
      <c r="F255" s="445"/>
      <c r="I255" s="490"/>
    </row>
    <row r="256" spans="1:9" ht="14.25">
      <c r="A256" s="484"/>
      <c r="B256" s="485" t="s">
        <v>2741</v>
      </c>
      <c r="D256" s="392" t="s">
        <v>2014</v>
      </c>
      <c r="E256" s="445"/>
      <c r="F256" s="445"/>
      <c r="I256" s="490"/>
    </row>
    <row r="257" spans="1:9" ht="14.25">
      <c r="A257" s="484"/>
      <c r="B257" s="484"/>
      <c r="E257" s="1031" t="s">
        <v>1870</v>
      </c>
      <c r="I257" s="490"/>
    </row>
    <row r="258" spans="1:9">
      <c r="D258" s="446"/>
      <c r="E258" s="446"/>
      <c r="F258" s="446"/>
      <c r="I258" s="490"/>
    </row>
    <row r="259" spans="1:9" ht="14.25">
      <c r="A259" s="484"/>
      <c r="B259" s="485" t="s">
        <v>2741</v>
      </c>
      <c r="D259" s="1559" t="s">
        <v>1119</v>
      </c>
      <c r="E259" s="1559"/>
      <c r="F259" s="1559"/>
      <c r="I259" s="490"/>
    </row>
    <row r="260" spans="1:9" ht="14.25">
      <c r="A260" s="484"/>
      <c r="B260" s="484"/>
      <c r="D260" s="1559"/>
      <c r="E260" s="1559"/>
      <c r="F260" s="1559"/>
      <c r="I260" s="490"/>
    </row>
    <row r="261" spans="1:9">
      <c r="D261" s="491"/>
      <c r="I261" s="490"/>
    </row>
    <row r="262" spans="1:9">
      <c r="A262" s="1560" t="s">
        <v>1047</v>
      </c>
      <c r="B262" s="1560"/>
      <c r="C262" s="1560"/>
      <c r="D262" s="1560"/>
      <c r="E262" s="1560"/>
      <c r="F262" s="1560"/>
      <c r="G262" s="1560"/>
      <c r="H262" s="1023"/>
      <c r="I262" s="1147"/>
    </row>
    <row r="263" spans="1:9">
      <c r="D263" s="491"/>
      <c r="I263" s="490"/>
    </row>
    <row r="264" spans="1:9">
      <c r="C264" s="486"/>
      <c r="D264" s="1562" t="s">
        <v>1121</v>
      </c>
      <c r="E264" s="1562"/>
      <c r="F264" s="1562"/>
      <c r="I264" s="490"/>
    </row>
    <row r="265" spans="1:9">
      <c r="A265" s="482"/>
      <c r="B265" s="482"/>
      <c r="C265" s="482"/>
      <c r="D265" s="446"/>
      <c r="E265" s="446"/>
      <c r="F265" s="446"/>
      <c r="I265" s="490"/>
    </row>
    <row r="266" spans="1:9">
      <c r="A266" s="483"/>
      <c r="B266" s="483"/>
      <c r="C266" s="483"/>
      <c r="D266" s="1562" t="s">
        <v>269</v>
      </c>
      <c r="E266" s="1562"/>
      <c r="F266" s="1562"/>
      <c r="I266" s="490"/>
    </row>
    <row r="267" spans="1:9" ht="14.45" customHeight="1">
      <c r="A267" s="484"/>
      <c r="B267" s="485" t="s">
        <v>2741</v>
      </c>
      <c r="D267" s="1559" t="s">
        <v>1196</v>
      </c>
      <c r="E267" s="1559"/>
      <c r="F267" s="1559"/>
      <c r="I267" s="490"/>
    </row>
    <row r="268" spans="1:9">
      <c r="D268" s="1559"/>
      <c r="E268" s="1559"/>
      <c r="F268" s="1559"/>
      <c r="I268" s="490"/>
    </row>
    <row r="269" spans="1:9">
      <c r="E269" s="1031" t="s">
        <v>1871</v>
      </c>
      <c r="I269" s="490"/>
    </row>
    <row r="270" spans="1:9">
      <c r="D270" s="446"/>
      <c r="E270" s="446"/>
      <c r="F270" s="446"/>
      <c r="I270" s="490"/>
    </row>
    <row r="271" spans="1:9" ht="14.45" customHeight="1">
      <c r="A271" s="484"/>
      <c r="B271" s="485" t="s">
        <v>2690</v>
      </c>
      <c r="D271" s="1559" t="s">
        <v>2015</v>
      </c>
      <c r="E271" s="1559"/>
      <c r="F271" s="1559"/>
      <c r="I271" s="490"/>
    </row>
    <row r="272" spans="1:9">
      <c r="D272" s="1559"/>
      <c r="E272" s="1559"/>
      <c r="F272" s="1559"/>
      <c r="I272" s="490"/>
    </row>
    <row r="273" spans="1:9">
      <c r="D273" s="1559"/>
      <c r="E273" s="1559"/>
      <c r="F273" s="1559"/>
      <c r="I273" s="490"/>
    </row>
    <row r="274" spans="1:9">
      <c r="D274" s="1559"/>
      <c r="E274" s="1559"/>
      <c r="F274" s="1559"/>
      <c r="I274" s="490"/>
    </row>
    <row r="275" spans="1:9">
      <c r="D275" s="1559"/>
      <c r="E275" s="1559"/>
      <c r="F275" s="1559"/>
      <c r="I275" s="490"/>
    </row>
    <row r="276" spans="1:9">
      <c r="D276" s="1559"/>
      <c r="E276" s="1559"/>
      <c r="F276" s="1559"/>
      <c r="I276" s="490"/>
    </row>
    <row r="277" spans="1:9">
      <c r="D277" s="446"/>
      <c r="E277" s="446"/>
      <c r="F277" s="446"/>
      <c r="I277" s="490"/>
    </row>
    <row r="278" spans="1:9" ht="14.25">
      <c r="A278" s="484"/>
      <c r="B278" s="485" t="s">
        <v>2690</v>
      </c>
      <c r="D278" s="1559" t="s">
        <v>1122</v>
      </c>
      <c r="E278" s="1559"/>
      <c r="F278" s="1559"/>
      <c r="I278" s="490"/>
    </row>
    <row r="279" spans="1:9">
      <c r="D279" s="1559"/>
      <c r="E279" s="1559"/>
      <c r="F279" s="1559"/>
      <c r="I279" s="490"/>
    </row>
    <row r="280" spans="1:9">
      <c r="D280" s="1559"/>
      <c r="E280" s="1559"/>
      <c r="F280" s="1559"/>
      <c r="I280" s="490"/>
    </row>
    <row r="281" spans="1:9">
      <c r="D281" s="492"/>
      <c r="E281" s="446"/>
      <c r="F281" s="446"/>
      <c r="I281" s="490"/>
    </row>
    <row r="282" spans="1:9">
      <c r="A282" s="1560" t="s">
        <v>1048</v>
      </c>
      <c r="B282" s="1560"/>
      <c r="C282" s="1560"/>
      <c r="D282" s="1560"/>
      <c r="E282" s="1560"/>
      <c r="F282" s="1560"/>
      <c r="G282" s="1560"/>
      <c r="H282" s="1023"/>
      <c r="I282" s="1147"/>
    </row>
    <row r="283" spans="1:9">
      <c r="D283" s="492"/>
      <c r="E283" s="446"/>
      <c r="F283" s="446"/>
      <c r="I283" s="490"/>
    </row>
    <row r="284" spans="1:9">
      <c r="C284" s="482"/>
      <c r="D284" s="1579" t="s">
        <v>1123</v>
      </c>
      <c r="E284" s="1579"/>
      <c r="F284" s="1579"/>
      <c r="I284" s="490"/>
    </row>
    <row r="285" spans="1:9">
      <c r="C285" s="482"/>
      <c r="D285" s="1579"/>
      <c r="E285" s="1579"/>
      <c r="F285" s="1579"/>
      <c r="I285" s="490"/>
    </row>
    <row r="286" spans="1:9">
      <c r="A286" s="483"/>
      <c r="B286" s="483"/>
      <c r="C286" s="483"/>
      <c r="D286" s="404"/>
      <c r="I286" s="490"/>
    </row>
    <row r="287" spans="1:9">
      <c r="C287" s="483"/>
      <c r="D287" s="1562" t="s">
        <v>209</v>
      </c>
      <c r="E287" s="1562"/>
      <c r="F287" s="1562"/>
      <c r="I287" s="490"/>
    </row>
    <row r="288" spans="1:9" ht="15.75" customHeight="1">
      <c r="A288" s="484"/>
      <c r="B288" s="484"/>
      <c r="D288" s="1588" t="s">
        <v>1124</v>
      </c>
      <c r="E288" s="1588"/>
      <c r="F288" s="1588"/>
      <c r="I288" s="490"/>
    </row>
    <row r="289" spans="1:9">
      <c r="E289" s="446"/>
      <c r="F289" s="446"/>
      <c r="I289" s="490"/>
    </row>
    <row r="290" spans="1:9" ht="14.25">
      <c r="A290" s="484"/>
      <c r="B290" s="485" t="s">
        <v>2690</v>
      </c>
      <c r="D290" s="1559" t="s">
        <v>1125</v>
      </c>
      <c r="E290" s="1559"/>
      <c r="F290" s="1559"/>
      <c r="I290" s="490"/>
    </row>
    <row r="291" spans="1:9" ht="14.25">
      <c r="A291" s="484"/>
      <c r="B291" s="484"/>
      <c r="D291" s="1559"/>
      <c r="E291" s="1559"/>
      <c r="F291" s="1559"/>
      <c r="I291" s="490"/>
    </row>
    <row r="292" spans="1:9">
      <c r="D292" s="446"/>
      <c r="E292" s="446"/>
      <c r="F292" s="446"/>
      <c r="I292" s="490"/>
    </row>
    <row r="293" spans="1:9" ht="14.25">
      <c r="A293" s="484"/>
      <c r="B293" s="485" t="s">
        <v>2690</v>
      </c>
      <c r="D293" s="1559" t="s">
        <v>1126</v>
      </c>
      <c r="E293" s="1559"/>
      <c r="F293" s="1559"/>
      <c r="I293" s="490"/>
    </row>
    <row r="294" spans="1:9" ht="14.25">
      <c r="A294" s="484"/>
      <c r="B294" s="484"/>
      <c r="D294" s="1559"/>
      <c r="E294" s="1559"/>
      <c r="F294" s="1559"/>
      <c r="I294" s="490"/>
    </row>
    <row r="295" spans="1:9" ht="14.25">
      <c r="A295" s="484"/>
      <c r="B295" s="484"/>
      <c r="D295" s="1559"/>
      <c r="E295" s="1559"/>
      <c r="F295" s="1559"/>
      <c r="I295" s="490"/>
    </row>
    <row r="296" spans="1:9">
      <c r="D296" s="446"/>
      <c r="E296" s="446"/>
      <c r="F296" s="446"/>
      <c r="I296" s="490"/>
    </row>
    <row r="297" spans="1:9" ht="14.25">
      <c r="A297" s="484"/>
      <c r="B297" s="485" t="s">
        <v>2690</v>
      </c>
      <c r="D297" s="1559" t="s">
        <v>1127</v>
      </c>
      <c r="E297" s="1559"/>
      <c r="F297" s="1559"/>
      <c r="I297" s="490"/>
    </row>
    <row r="298" spans="1:9" ht="14.25">
      <c r="A298" s="484"/>
      <c r="B298" s="484"/>
      <c r="D298" s="1559"/>
      <c r="E298" s="1559"/>
      <c r="F298" s="1559"/>
      <c r="I298" s="490"/>
    </row>
    <row r="299" spans="1:9">
      <c r="A299" s="490"/>
      <c r="B299" s="490"/>
      <c r="E299" s="446"/>
      <c r="F299" s="446"/>
      <c r="I299" s="490"/>
    </row>
    <row r="300" spans="1:9">
      <c r="A300" s="1560" t="s">
        <v>1049</v>
      </c>
      <c r="B300" s="1560"/>
      <c r="C300" s="1560"/>
      <c r="D300" s="1560"/>
      <c r="E300" s="1560"/>
      <c r="F300" s="1560"/>
      <c r="G300" s="1560"/>
      <c r="H300" s="1023"/>
      <c r="I300" s="1147"/>
    </row>
    <row r="301" spans="1:9">
      <c r="A301" s="490"/>
      <c r="B301" s="490"/>
      <c r="D301" s="446"/>
      <c r="E301" s="446"/>
      <c r="F301" s="446"/>
      <c r="I301" s="490"/>
    </row>
    <row r="302" spans="1:9">
      <c r="C302" s="490"/>
      <c r="D302" s="1562" t="s">
        <v>682</v>
      </c>
      <c r="E302" s="1562"/>
      <c r="F302" s="1562"/>
      <c r="I302" s="490"/>
    </row>
    <row r="303" spans="1:9">
      <c r="C303" s="490"/>
      <c r="D303" s="1561" t="s">
        <v>1128</v>
      </c>
      <c r="E303" s="1561"/>
      <c r="F303" s="1561"/>
      <c r="I303" s="490"/>
    </row>
    <row r="304" spans="1:9">
      <c r="C304" s="490"/>
      <c r="D304" s="493"/>
      <c r="I304" s="490"/>
    </row>
    <row r="305" spans="1:9">
      <c r="B305" s="485" t="s">
        <v>2690</v>
      </c>
      <c r="D305" s="1561" t="s">
        <v>1129</v>
      </c>
      <c r="E305" s="1561"/>
      <c r="F305" s="1561"/>
      <c r="I305" s="490"/>
    </row>
    <row r="306" spans="1:9" ht="14.25">
      <c r="A306" s="484"/>
      <c r="B306" s="484"/>
      <c r="D306" s="494"/>
      <c r="E306" s="495"/>
      <c r="F306" s="495"/>
      <c r="I306" s="490"/>
    </row>
    <row r="307" spans="1:9" ht="13.7" customHeight="1">
      <c r="B307" s="485" t="s">
        <v>2690</v>
      </c>
      <c r="D307" s="1572" t="s">
        <v>1219</v>
      </c>
      <c r="E307" s="1572"/>
      <c r="F307" s="1572"/>
      <c r="I307" s="490"/>
    </row>
    <row r="308" spans="1:9" ht="14.25">
      <c r="A308" s="484"/>
      <c r="B308" s="484"/>
      <c r="D308" s="1572"/>
      <c r="E308" s="1572"/>
      <c r="F308" s="1572"/>
      <c r="I308" s="490"/>
    </row>
    <row r="309" spans="1:9" ht="14.25">
      <c r="A309" s="484"/>
      <c r="B309" s="484"/>
      <c r="D309" s="1572"/>
      <c r="E309" s="1572"/>
      <c r="F309" s="1572"/>
      <c r="I309" s="490"/>
    </row>
    <row r="310" spans="1:9" ht="14.25">
      <c r="A310" s="484"/>
      <c r="B310" s="484"/>
      <c r="D310" s="1572"/>
      <c r="E310" s="1572"/>
      <c r="F310" s="1572"/>
      <c r="I310" s="490"/>
    </row>
    <row r="311" spans="1:9" ht="14.25">
      <c r="A311" s="484"/>
      <c r="B311" s="484"/>
      <c r="D311" s="1572"/>
      <c r="E311" s="1572"/>
      <c r="F311" s="1572"/>
      <c r="I311" s="490"/>
    </row>
    <row r="312" spans="1:9" ht="14.25">
      <c r="A312" s="484"/>
      <c r="B312" s="484"/>
      <c r="D312" s="494"/>
      <c r="E312" s="495"/>
      <c r="F312" s="495"/>
      <c r="I312" s="490"/>
    </row>
    <row r="313" spans="1:9" ht="13.7" customHeight="1">
      <c r="B313" s="485" t="s">
        <v>2690</v>
      </c>
      <c r="D313" s="1572" t="s">
        <v>1130</v>
      </c>
      <c r="E313" s="1572"/>
      <c r="F313" s="1572"/>
      <c r="I313" s="490"/>
    </row>
    <row r="314" spans="1:9">
      <c r="D314" s="1572"/>
      <c r="E314" s="1572"/>
      <c r="F314" s="1572"/>
      <c r="I314" s="490"/>
    </row>
    <row r="315" spans="1:9" ht="14.25">
      <c r="A315" s="484"/>
      <c r="B315" s="484"/>
      <c r="D315" s="494"/>
      <c r="E315" s="495"/>
      <c r="F315" s="495"/>
      <c r="I315" s="490"/>
    </row>
    <row r="316" spans="1:9">
      <c r="B316" s="485" t="s">
        <v>2690</v>
      </c>
      <c r="D316" s="1561" t="s">
        <v>1131</v>
      </c>
      <c r="E316" s="1561"/>
      <c r="F316" s="1561"/>
      <c r="I316" s="490"/>
    </row>
    <row r="317" spans="1:9">
      <c r="E317" s="446"/>
      <c r="F317" s="446"/>
      <c r="I317" s="490"/>
    </row>
    <row r="318" spans="1:9" ht="14.25">
      <c r="A318" s="484"/>
      <c r="B318" s="485" t="s">
        <v>2690</v>
      </c>
      <c r="D318" s="1559" t="s">
        <v>2198</v>
      </c>
      <c r="E318" s="1559"/>
      <c r="F318" s="1559"/>
      <c r="I318" s="490"/>
    </row>
    <row r="319" spans="1:9" ht="14.25">
      <c r="A319" s="484"/>
      <c r="B319" s="484"/>
      <c r="D319" s="1559"/>
      <c r="E319" s="1559"/>
      <c r="F319" s="1559"/>
      <c r="I319" s="490"/>
    </row>
    <row r="320" spans="1:9" ht="14.25">
      <c r="A320" s="484"/>
      <c r="B320" s="484"/>
      <c r="D320" s="1559"/>
      <c r="E320" s="1559"/>
      <c r="F320" s="1559"/>
      <c r="I320" s="490"/>
    </row>
    <row r="321" spans="1:9" ht="14.25">
      <c r="A321" s="484"/>
      <c r="B321" s="484"/>
      <c r="D321" s="1559"/>
      <c r="E321" s="1559"/>
      <c r="F321" s="1559"/>
      <c r="I321" s="490"/>
    </row>
    <row r="322" spans="1:9" ht="14.25">
      <c r="A322" s="484"/>
      <c r="B322" s="484"/>
      <c r="D322" s="1559"/>
      <c r="E322" s="1559"/>
      <c r="F322" s="1559"/>
      <c r="I322" s="490"/>
    </row>
    <row r="323" spans="1:9" ht="14.25">
      <c r="A323" s="484"/>
      <c r="B323" s="484"/>
      <c r="D323" s="1559"/>
      <c r="E323" s="1559"/>
      <c r="F323" s="1559"/>
      <c r="I323" s="490"/>
    </row>
    <row r="324" spans="1:9" ht="14.25">
      <c r="A324" s="484"/>
      <c r="B324" s="484"/>
      <c r="D324" s="1559"/>
      <c r="E324" s="1559"/>
      <c r="F324" s="1559"/>
      <c r="I324" s="490"/>
    </row>
    <row r="325" spans="1:9" ht="14.25">
      <c r="A325" s="484"/>
      <c r="B325" s="484"/>
      <c r="D325" s="1559"/>
      <c r="E325" s="1559"/>
      <c r="F325" s="1559"/>
      <c r="I325" s="490"/>
    </row>
    <row r="326" spans="1:9" ht="14.25">
      <c r="A326" s="484"/>
      <c r="B326" s="484"/>
      <c r="D326" s="1559"/>
      <c r="E326" s="1559"/>
      <c r="F326" s="1559"/>
      <c r="I326" s="490"/>
    </row>
    <row r="327" spans="1:9" ht="14.25">
      <c r="A327" s="484"/>
      <c r="B327" s="484"/>
      <c r="D327" s="1559"/>
      <c r="E327" s="1559"/>
      <c r="F327" s="1559"/>
      <c r="I327" s="490"/>
    </row>
    <row r="328" spans="1:9" ht="14.25">
      <c r="A328" s="484"/>
      <c r="B328" s="484"/>
      <c r="D328" s="1559"/>
      <c r="E328" s="1559"/>
      <c r="F328" s="1559"/>
      <c r="I328" s="490"/>
    </row>
    <row r="329" spans="1:9" ht="14.25">
      <c r="A329" s="484"/>
      <c r="B329" s="484"/>
      <c r="D329" s="1559"/>
      <c r="E329" s="1559"/>
      <c r="F329" s="1559"/>
      <c r="I329" s="490"/>
    </row>
    <row r="330" spans="1:9" ht="14.25">
      <c r="A330" s="484"/>
      <c r="B330" s="484"/>
      <c r="D330" s="1559"/>
      <c r="E330" s="1559"/>
      <c r="F330" s="1559"/>
      <c r="I330" s="490"/>
    </row>
    <row r="331" spans="1:9" ht="14.25">
      <c r="A331" s="484"/>
      <c r="B331" s="484"/>
      <c r="D331" s="1559"/>
      <c r="E331" s="1559"/>
      <c r="F331" s="1559"/>
      <c r="I331" s="490"/>
    </row>
    <row r="332" spans="1:9" ht="14.25">
      <c r="A332" s="484"/>
      <c r="B332" s="484"/>
      <c r="D332" s="1559"/>
      <c r="E332" s="1559"/>
      <c r="F332" s="1559"/>
      <c r="I332" s="490"/>
    </row>
    <row r="333" spans="1:9">
      <c r="D333" s="446"/>
      <c r="E333" s="446"/>
      <c r="F333" s="446"/>
      <c r="I333" s="490"/>
    </row>
    <row r="334" spans="1:9" ht="14.25">
      <c r="A334" s="484"/>
      <c r="B334" s="485" t="s">
        <v>2690</v>
      </c>
      <c r="D334" s="1559" t="s">
        <v>1132</v>
      </c>
      <c r="E334" s="1559"/>
      <c r="F334" s="1559"/>
      <c r="I334" s="490"/>
    </row>
    <row r="335" spans="1:9">
      <c r="D335" s="1559"/>
      <c r="E335" s="1559"/>
      <c r="F335" s="1559"/>
      <c r="I335" s="490"/>
    </row>
    <row r="336" spans="1:9">
      <c r="D336" s="1559"/>
      <c r="E336" s="1559"/>
      <c r="F336" s="1559"/>
      <c r="I336" s="490"/>
    </row>
    <row r="337" spans="1:9">
      <c r="D337" s="1559"/>
      <c r="E337" s="1559"/>
      <c r="F337" s="1559"/>
      <c r="I337" s="490"/>
    </row>
    <row r="338" spans="1:9">
      <c r="D338" s="1559"/>
      <c r="E338" s="1559"/>
      <c r="F338" s="1559"/>
      <c r="I338" s="490"/>
    </row>
    <row r="339" spans="1:9">
      <c r="D339" s="1559"/>
      <c r="E339" s="1559"/>
      <c r="F339" s="1559"/>
      <c r="I339" s="490"/>
    </row>
    <row r="340" spans="1:9">
      <c r="D340" s="1559"/>
      <c r="E340" s="1559"/>
      <c r="F340" s="1559"/>
      <c r="I340" s="490"/>
    </row>
    <row r="341" spans="1:9">
      <c r="D341" s="1559"/>
      <c r="E341" s="1559"/>
      <c r="F341" s="1559"/>
      <c r="I341" s="490"/>
    </row>
    <row r="342" spans="1:9">
      <c r="D342" s="1559"/>
      <c r="E342" s="1559"/>
      <c r="F342" s="1559"/>
      <c r="I342" s="490"/>
    </row>
    <row r="343" spans="1:9">
      <c r="D343" s="446"/>
      <c r="E343" s="446"/>
      <c r="F343" s="446"/>
      <c r="I343" s="490"/>
    </row>
    <row r="344" spans="1:9" ht="14.25" customHeight="1">
      <c r="A344" s="484"/>
      <c r="B344" s="485" t="s">
        <v>2690</v>
      </c>
      <c r="D344" s="1559" t="s">
        <v>1876</v>
      </c>
      <c r="E344" s="1559"/>
      <c r="F344" s="1559"/>
      <c r="I344" s="490"/>
    </row>
    <row r="345" spans="1:9">
      <c r="D345" s="1559"/>
      <c r="E345" s="1559"/>
      <c r="F345" s="1559"/>
      <c r="I345" s="490"/>
    </row>
    <row r="346" spans="1:9">
      <c r="D346" s="1559"/>
      <c r="E346" s="1559"/>
      <c r="F346" s="1559"/>
      <c r="I346" s="490"/>
    </row>
    <row r="347" spans="1:9">
      <c r="D347" s="1559"/>
      <c r="E347" s="1559"/>
      <c r="F347" s="1559"/>
      <c r="I347" s="490"/>
    </row>
    <row r="348" spans="1:9">
      <c r="D348" s="386" t="s">
        <v>1875</v>
      </c>
      <c r="E348" s="385"/>
      <c r="F348" s="385"/>
      <c r="I348" s="490"/>
    </row>
    <row r="349" spans="1:9">
      <c r="D349" s="385"/>
      <c r="E349" s="96" t="s">
        <v>1872</v>
      </c>
      <c r="G349" s="96"/>
      <c r="I349" s="490"/>
    </row>
    <row r="350" spans="1:9">
      <c r="D350" s="445"/>
      <c r="E350" s="445"/>
      <c r="F350" s="445"/>
      <c r="I350" s="490"/>
    </row>
    <row r="351" spans="1:9" ht="13.5" thickBot="1">
      <c r="A351" s="1017"/>
      <c r="B351" s="1017"/>
      <c r="C351" s="1017"/>
      <c r="D351" s="1570" t="s">
        <v>979</v>
      </c>
      <c r="E351" s="1570"/>
      <c r="F351" s="1570"/>
      <c r="G351" s="1022"/>
      <c r="H351" s="1022"/>
      <c r="I351" s="1150"/>
    </row>
    <row r="352" spans="1:9" ht="13.5" thickTop="1">
      <c r="D352" s="1580" t="s">
        <v>2199</v>
      </c>
      <c r="E352" s="1580"/>
      <c r="F352" s="1580"/>
      <c r="I352" s="490"/>
    </row>
    <row r="353" spans="1:9">
      <c r="D353" s="446"/>
      <c r="E353" s="446"/>
      <c r="F353" s="446"/>
      <c r="I353" s="490"/>
    </row>
    <row r="354" spans="1:9">
      <c r="A354" s="476"/>
      <c r="B354" s="476"/>
      <c r="C354" s="476"/>
      <c r="D354" s="447"/>
      <c r="E354" s="447"/>
      <c r="F354" s="446"/>
      <c r="I354" s="490"/>
    </row>
    <row r="355" spans="1:9" ht="14.25">
      <c r="A355" s="484"/>
      <c r="B355" s="485" t="s">
        <v>2690</v>
      </c>
      <c r="C355" s="487"/>
      <c r="D355" s="1561" t="s">
        <v>1874</v>
      </c>
      <c r="E355" s="1561"/>
      <c r="F355" s="1561"/>
      <c r="I355" s="490"/>
    </row>
    <row r="356" spans="1:9" ht="12.75" customHeight="1">
      <c r="D356" s="1032"/>
      <c r="E356" s="96" t="s">
        <v>1873</v>
      </c>
      <c r="F356" s="1032"/>
      <c r="I356" s="490"/>
    </row>
    <row r="357" spans="1:9">
      <c r="D357" s="1559" t="s">
        <v>1239</v>
      </c>
      <c r="E357" s="1559"/>
      <c r="F357" s="1559"/>
      <c r="I357" s="490"/>
    </row>
    <row r="358" spans="1:9">
      <c r="D358" s="1559"/>
      <c r="E358" s="1559"/>
      <c r="F358" s="1559"/>
      <c r="I358" s="490"/>
    </row>
    <row r="359" spans="1:9">
      <c r="D359" s="1559"/>
      <c r="E359" s="1559"/>
      <c r="F359" s="1559"/>
      <c r="I359" s="490"/>
    </row>
    <row r="360" spans="1:9" ht="14.25">
      <c r="A360" s="484"/>
      <c r="B360" s="485" t="s">
        <v>2690</v>
      </c>
      <c r="C360" s="476"/>
      <c r="D360" s="1569" t="s">
        <v>2016</v>
      </c>
      <c r="E360" s="1569"/>
      <c r="F360" s="1569"/>
      <c r="I360" s="480"/>
    </row>
    <row r="361" spans="1:9">
      <c r="A361" s="476"/>
      <c r="B361" s="476"/>
      <c r="C361" s="476"/>
      <c r="D361" s="447"/>
      <c r="E361" s="447"/>
      <c r="F361" s="446"/>
      <c r="I361" s="490"/>
    </row>
    <row r="362" spans="1:9">
      <c r="A362" s="476"/>
      <c r="B362" s="485" t="s">
        <v>2690</v>
      </c>
      <c r="C362" s="476"/>
      <c r="D362" s="1531" t="s">
        <v>2017</v>
      </c>
      <c r="E362" s="1531"/>
      <c r="F362" s="1531"/>
      <c r="I362" s="490"/>
    </row>
    <row r="363" spans="1:9">
      <c r="A363" s="476"/>
      <c r="B363" s="476"/>
      <c r="C363" s="476"/>
      <c r="D363" s="1531"/>
      <c r="E363" s="1531"/>
      <c r="F363" s="1531"/>
      <c r="I363" s="490"/>
    </row>
    <row r="364" spans="1:9">
      <c r="A364" s="476"/>
      <c r="B364" s="476"/>
      <c r="C364" s="476"/>
      <c r="D364" s="1531"/>
      <c r="E364" s="1531"/>
      <c r="F364" s="1531"/>
      <c r="I364" s="490"/>
    </row>
    <row r="365" spans="1:9">
      <c r="A365" s="476"/>
      <c r="B365" s="476"/>
      <c r="C365" s="476"/>
      <c r="D365" s="1531"/>
      <c r="E365" s="1531"/>
      <c r="F365" s="1531"/>
      <c r="I365" s="490"/>
    </row>
    <row r="366" spans="1:9">
      <c r="A366" s="476"/>
      <c r="B366" s="476"/>
      <c r="C366" s="476"/>
      <c r="D366" s="1531"/>
      <c r="E366" s="1531"/>
      <c r="F366" s="1531"/>
      <c r="I366" s="490"/>
    </row>
    <row r="367" spans="1:9">
      <c r="A367" s="476"/>
      <c r="B367" s="476"/>
      <c r="C367" s="476"/>
      <c r="D367" s="1531"/>
      <c r="E367" s="1531"/>
      <c r="F367" s="1531"/>
      <c r="I367" s="490"/>
    </row>
    <row r="368" spans="1:9">
      <c r="A368" s="476"/>
      <c r="B368" s="476"/>
      <c r="C368" s="476"/>
      <c r="D368" s="1531"/>
      <c r="E368" s="1531"/>
      <c r="F368" s="1531"/>
      <c r="I368" s="490"/>
    </row>
    <row r="369" spans="1:9">
      <c r="A369" s="476"/>
      <c r="B369" s="476"/>
      <c r="C369" s="476"/>
      <c r="D369" s="1531"/>
      <c r="E369" s="1531"/>
      <c r="F369" s="1531"/>
      <c r="I369" s="490"/>
    </row>
    <row r="370" spans="1:9">
      <c r="A370" s="476"/>
      <c r="B370" s="476"/>
      <c r="C370" s="476"/>
      <c r="D370" s="1531"/>
      <c r="E370" s="1531"/>
      <c r="F370" s="1531"/>
      <c r="I370" s="490"/>
    </row>
    <row r="371" spans="1:9">
      <c r="A371" s="476"/>
      <c r="B371" s="476"/>
      <c r="C371" s="476"/>
      <c r="D371" s="1531"/>
      <c r="E371" s="1531"/>
      <c r="F371" s="1531"/>
      <c r="I371" s="490"/>
    </row>
    <row r="372" spans="1:9">
      <c r="A372" s="476"/>
      <c r="B372" s="476"/>
      <c r="C372" s="476"/>
      <c r="D372" s="1531"/>
      <c r="E372" s="1531"/>
      <c r="F372" s="1531"/>
      <c r="I372" s="490"/>
    </row>
    <row r="373" spans="1:9">
      <c r="A373" s="476"/>
      <c r="B373" s="476"/>
      <c r="C373" s="476"/>
      <c r="D373" s="1531"/>
      <c r="E373" s="1531"/>
      <c r="F373" s="1531"/>
      <c r="I373" s="490"/>
    </row>
    <row r="374" spans="1:9">
      <c r="A374" s="476"/>
      <c r="B374" s="476"/>
      <c r="C374" s="476"/>
      <c r="D374" s="451"/>
      <c r="E374" s="451"/>
      <c r="F374" s="451"/>
      <c r="I374" s="490"/>
    </row>
    <row r="375" spans="1:9" ht="12.4" customHeight="1">
      <c r="A375" s="476"/>
      <c r="B375" s="485" t="s">
        <v>2690</v>
      </c>
      <c r="C375" s="476"/>
      <c r="D375" s="1539" t="s">
        <v>1221</v>
      </c>
      <c r="E375" s="1539"/>
      <c r="F375" s="1539"/>
      <c r="I375" s="490"/>
    </row>
    <row r="376" spans="1:9">
      <c r="A376" s="476"/>
      <c r="B376" s="476"/>
      <c r="C376" s="476"/>
      <c r="D376" s="1539"/>
      <c r="E376" s="1539"/>
      <c r="F376" s="1539"/>
      <c r="I376" s="490"/>
    </row>
    <row r="377" spans="1:9">
      <c r="A377" s="476"/>
      <c r="B377" s="476"/>
      <c r="C377" s="476"/>
      <c r="D377" s="1539"/>
      <c r="E377" s="1539"/>
      <c r="F377" s="1539"/>
      <c r="I377" s="490"/>
    </row>
    <row r="378" spans="1:9">
      <c r="A378" s="476"/>
      <c r="B378" s="476"/>
      <c r="C378" s="476"/>
      <c r="D378" s="1539"/>
      <c r="E378" s="1539"/>
      <c r="F378" s="1539"/>
      <c r="I378" s="490"/>
    </row>
    <row r="379" spans="1:9">
      <c r="A379" s="476"/>
      <c r="B379" s="476"/>
      <c r="C379" s="476"/>
      <c r="D379" s="524"/>
      <c r="E379" s="524"/>
      <c r="F379" s="524"/>
      <c r="I379" s="490"/>
    </row>
    <row r="380" spans="1:9">
      <c r="A380" s="476"/>
      <c r="B380" s="485" t="s">
        <v>2690</v>
      </c>
      <c r="C380" s="476"/>
      <c r="D380" s="402" t="s">
        <v>1811</v>
      </c>
      <c r="E380" s="524"/>
      <c r="F380" s="524"/>
      <c r="I380" s="490"/>
    </row>
    <row r="381" spans="1:9">
      <c r="A381" s="476"/>
      <c r="B381" s="476"/>
      <c r="C381" s="476"/>
      <c r="D381" s="402" t="s">
        <v>1812</v>
      </c>
      <c r="E381" s="524"/>
      <c r="F381" s="524"/>
      <c r="I381" s="490"/>
    </row>
    <row r="382" spans="1:9">
      <c r="A382" s="476"/>
      <c r="B382" s="476"/>
      <c r="C382" s="476"/>
      <c r="D382" s="402" t="s">
        <v>1813</v>
      </c>
      <c r="E382" s="524"/>
      <c r="F382" s="524"/>
      <c r="I382" s="490"/>
    </row>
    <row r="383" spans="1:9">
      <c r="A383" s="476"/>
      <c r="B383" s="476"/>
      <c r="C383" s="476"/>
      <c r="D383" s="402" t="s">
        <v>1814</v>
      </c>
      <c r="E383" s="524"/>
      <c r="F383" s="524"/>
      <c r="I383" s="490"/>
    </row>
    <row r="384" spans="1:9">
      <c r="A384" s="476"/>
      <c r="B384" s="476"/>
      <c r="C384" s="476"/>
      <c r="D384" s="402" t="s">
        <v>1815</v>
      </c>
      <c r="E384" s="524"/>
      <c r="F384" s="524"/>
      <c r="I384" s="490"/>
    </row>
    <row r="385" spans="1:9">
      <c r="A385" s="476"/>
      <c r="B385" s="476"/>
      <c r="C385" s="476"/>
      <c r="D385" s="402" t="s">
        <v>1816</v>
      </c>
      <c r="E385" s="524"/>
      <c r="F385" s="524"/>
      <c r="I385" s="490"/>
    </row>
    <row r="386" spans="1:9">
      <c r="A386" s="476"/>
      <c r="B386" s="476"/>
      <c r="C386" s="476"/>
      <c r="E386" s="447"/>
      <c r="F386" s="446"/>
      <c r="I386" s="490"/>
    </row>
    <row r="387" spans="1:9" ht="14.25">
      <c r="A387" s="484"/>
      <c r="B387" s="485" t="s">
        <v>2690</v>
      </c>
      <c r="C387" s="476"/>
      <c r="D387" s="1531" t="s">
        <v>1133</v>
      </c>
      <c r="E387" s="1531"/>
      <c r="F387" s="1531"/>
      <c r="I387" s="490"/>
    </row>
    <row r="388" spans="1:9">
      <c r="A388" s="476"/>
      <c r="B388" s="476"/>
      <c r="C388" s="476"/>
      <c r="D388" s="1531"/>
      <c r="E388" s="1531"/>
      <c r="F388" s="1531"/>
      <c r="I388" s="490"/>
    </row>
    <row r="389" spans="1:9">
      <c r="A389" s="476"/>
      <c r="B389" s="476"/>
      <c r="C389" s="476"/>
      <c r="D389" s="1531"/>
      <c r="E389" s="1531"/>
      <c r="F389" s="1531"/>
      <c r="I389" s="490"/>
    </row>
    <row r="390" spans="1:9">
      <c r="A390" s="476"/>
      <c r="B390" s="476"/>
      <c r="C390" s="476"/>
      <c r="D390" s="1531"/>
      <c r="E390" s="1531"/>
      <c r="F390" s="1531"/>
      <c r="I390" s="490"/>
    </row>
    <row r="391" spans="1:9">
      <c r="A391" s="476"/>
      <c r="B391" s="476"/>
      <c r="C391" s="476"/>
      <c r="D391" s="447"/>
      <c r="E391" s="447"/>
      <c r="F391" s="446"/>
      <c r="I391" s="490"/>
    </row>
    <row r="392" spans="1:9">
      <c r="A392" s="476"/>
      <c r="B392" s="476"/>
      <c r="C392" s="476"/>
      <c r="D392" s="1531" t="s">
        <v>1134</v>
      </c>
      <c r="E392" s="1531"/>
      <c r="F392" s="1531"/>
      <c r="I392" s="490"/>
    </row>
    <row r="393" spans="1:9">
      <c r="A393" s="476"/>
      <c r="B393" s="476"/>
      <c r="C393" s="476"/>
      <c r="D393" s="1531"/>
      <c r="E393" s="1531"/>
      <c r="F393" s="1531"/>
      <c r="I393" s="490"/>
    </row>
    <row r="394" spans="1:9">
      <c r="A394" s="476"/>
      <c r="B394" s="476"/>
      <c r="C394" s="476"/>
      <c r="D394" s="1531"/>
      <c r="E394" s="1531"/>
      <c r="F394" s="1531"/>
      <c r="I394" s="490"/>
    </row>
    <row r="395" spans="1:9">
      <c r="A395" s="476"/>
      <c r="B395" s="476"/>
      <c r="C395" s="476"/>
      <c r="D395" s="1531"/>
      <c r="E395" s="1531"/>
      <c r="F395" s="1531"/>
      <c r="I395" s="490"/>
    </row>
    <row r="396" spans="1:9" ht="18" customHeight="1">
      <c r="A396" s="476"/>
      <c r="B396" s="476"/>
      <c r="C396" s="476"/>
      <c r="D396" s="1531"/>
      <c r="E396" s="1531"/>
      <c r="F396" s="1531"/>
      <c r="I396" s="490"/>
    </row>
    <row r="397" spans="1:9">
      <c r="A397" s="476"/>
      <c r="B397" s="476"/>
      <c r="C397" s="476"/>
      <c r="D397" s="1531"/>
      <c r="E397" s="1531"/>
      <c r="F397" s="1531"/>
      <c r="I397" s="490"/>
    </row>
    <row r="398" spans="1:9">
      <c r="A398" s="476"/>
      <c r="B398" s="476"/>
      <c r="C398" s="476"/>
      <c r="D398" s="1531"/>
      <c r="E398" s="1531"/>
      <c r="F398" s="1531"/>
      <c r="I398" s="490"/>
    </row>
    <row r="399" spans="1:9">
      <c r="A399" s="476"/>
      <c r="B399" s="476"/>
      <c r="C399" s="476"/>
      <c r="D399" s="1531"/>
      <c r="E399" s="1531"/>
      <c r="F399" s="1531"/>
      <c r="I399" s="490"/>
    </row>
    <row r="400" spans="1:9" ht="8.25" customHeight="1">
      <c r="A400" s="476"/>
      <c r="B400" s="476"/>
      <c r="C400" s="476"/>
      <c r="D400" s="1531"/>
      <c r="E400" s="1531"/>
      <c r="F400" s="1531"/>
      <c r="I400" s="490"/>
    </row>
    <row r="401" spans="1:9" ht="13.7" customHeight="1">
      <c r="A401" s="476"/>
      <c r="B401" s="476"/>
      <c r="C401" s="476"/>
      <c r="D401" s="1531" t="s">
        <v>1135</v>
      </c>
      <c r="E401" s="1531"/>
      <c r="F401" s="1531"/>
      <c r="I401" s="490"/>
    </row>
    <row r="402" spans="1:9">
      <c r="A402" s="476"/>
      <c r="B402" s="476"/>
      <c r="C402" s="476"/>
      <c r="D402" s="1531"/>
      <c r="E402" s="1531"/>
      <c r="F402" s="1531"/>
      <c r="I402" s="490"/>
    </row>
    <row r="403" spans="1:9">
      <c r="A403" s="476"/>
      <c r="B403" s="476"/>
      <c r="C403" s="476"/>
      <c r="D403" s="1531"/>
      <c r="E403" s="1531"/>
      <c r="F403" s="1531"/>
      <c r="I403" s="490"/>
    </row>
    <row r="404" spans="1:9">
      <c r="A404" s="476"/>
      <c r="B404" s="476"/>
      <c r="C404" s="476"/>
      <c r="D404" s="1531"/>
      <c r="E404" s="1531"/>
      <c r="F404" s="1531"/>
      <c r="I404" s="490"/>
    </row>
    <row r="405" spans="1:9">
      <c r="A405" s="476"/>
      <c r="B405" s="476"/>
      <c r="C405" s="476"/>
      <c r="D405" s="1531"/>
      <c r="E405" s="1531"/>
      <c r="F405" s="1531"/>
      <c r="I405" s="490"/>
    </row>
    <row r="406" spans="1:9">
      <c r="A406" s="476"/>
      <c r="B406" s="476"/>
      <c r="C406" s="476"/>
      <c r="D406" s="1531"/>
      <c r="E406" s="1531"/>
      <c r="F406" s="1531"/>
      <c r="I406" s="490"/>
    </row>
    <row r="407" spans="1:9">
      <c r="A407" s="476"/>
      <c r="B407" s="476"/>
      <c r="C407" s="476"/>
      <c r="D407" s="1531"/>
      <c r="E407" s="1531"/>
      <c r="F407" s="1531"/>
      <c r="I407" s="490"/>
    </row>
    <row r="408" spans="1:9">
      <c r="A408" s="476"/>
      <c r="B408" s="476"/>
      <c r="C408" s="476"/>
      <c r="D408" s="1531"/>
      <c r="E408" s="1531"/>
      <c r="F408" s="1531"/>
      <c r="I408" s="490"/>
    </row>
    <row r="409" spans="1:9">
      <c r="A409" s="476"/>
      <c r="B409" s="476"/>
      <c r="C409" s="476"/>
      <c r="D409" s="1531"/>
      <c r="E409" s="1531"/>
      <c r="F409" s="1531"/>
      <c r="I409" s="490"/>
    </row>
    <row r="410" spans="1:9">
      <c r="A410" s="476"/>
      <c r="B410" s="476"/>
      <c r="C410" s="476"/>
      <c r="D410" s="1531"/>
      <c r="E410" s="1531"/>
      <c r="F410" s="1531"/>
      <c r="I410" s="490"/>
    </row>
    <row r="411" spans="1:9">
      <c r="A411" s="476"/>
      <c r="B411" s="476"/>
      <c r="C411" s="476"/>
      <c r="D411" s="1531"/>
      <c r="E411" s="1531"/>
      <c r="F411" s="1531"/>
      <c r="I411" s="490"/>
    </row>
    <row r="412" spans="1:9">
      <c r="A412" s="476"/>
      <c r="B412" s="476"/>
      <c r="C412" s="476"/>
      <c r="D412" s="1531"/>
      <c r="E412" s="1531"/>
      <c r="F412" s="1531"/>
      <c r="I412" s="490"/>
    </row>
    <row r="413" spans="1:9">
      <c r="A413" s="476"/>
      <c r="B413" s="476"/>
      <c r="C413" s="496"/>
      <c r="D413" s="1531"/>
      <c r="E413" s="1531"/>
      <c r="F413" s="1531"/>
      <c r="I413" s="490"/>
    </row>
    <row r="414" spans="1:9">
      <c r="A414" s="476"/>
      <c r="B414" s="476"/>
      <c r="C414" s="496"/>
      <c r="D414" s="1531"/>
      <c r="E414" s="1531"/>
      <c r="F414" s="1531"/>
      <c r="I414" s="490"/>
    </row>
    <row r="415" spans="1:9">
      <c r="A415" s="476"/>
      <c r="B415" s="476"/>
      <c r="C415" s="476"/>
      <c r="D415" s="1531"/>
      <c r="E415" s="1531"/>
      <c r="F415" s="1531"/>
      <c r="I415" s="490"/>
    </row>
    <row r="416" spans="1:9">
      <c r="A416" s="476"/>
      <c r="B416" s="476"/>
      <c r="C416" s="496"/>
      <c r="D416" s="1531"/>
      <c r="E416" s="1531"/>
      <c r="F416" s="1531"/>
      <c r="I416" s="490"/>
    </row>
    <row r="417" spans="1:9">
      <c r="A417" s="476"/>
      <c r="B417" s="476"/>
      <c r="C417" s="496"/>
      <c r="D417" s="1531"/>
      <c r="E417" s="1531"/>
      <c r="F417" s="1531"/>
      <c r="I417" s="490"/>
    </row>
    <row r="418" spans="1:9">
      <c r="A418" s="476"/>
      <c r="B418" s="476"/>
      <c r="C418" s="496"/>
      <c r="D418" s="1531"/>
      <c r="E418" s="1531"/>
      <c r="F418" s="1531"/>
      <c r="I418" s="490"/>
    </row>
    <row r="419" spans="1:9">
      <c r="A419" s="476"/>
      <c r="B419" s="476"/>
      <c r="C419" s="476"/>
      <c r="D419" s="447"/>
      <c r="E419" s="447"/>
      <c r="F419" s="446"/>
      <c r="I419" s="490"/>
    </row>
    <row r="420" spans="1:9">
      <c r="A420" s="476"/>
      <c r="B420" s="485" t="s">
        <v>2690</v>
      </c>
      <c r="C420" s="476"/>
      <c r="D420" s="1531" t="s">
        <v>1136</v>
      </c>
      <c r="E420" s="1531"/>
      <c r="F420" s="1531"/>
      <c r="I420" s="490"/>
    </row>
    <row r="421" spans="1:9">
      <c r="A421" s="476"/>
      <c r="B421" s="476"/>
      <c r="C421" s="476"/>
      <c r="D421" s="1531"/>
      <c r="E421" s="1531"/>
      <c r="F421" s="1531"/>
      <c r="I421" s="490"/>
    </row>
    <row r="422" spans="1:9">
      <c r="A422" s="476"/>
      <c r="B422" s="476"/>
      <c r="C422" s="476"/>
      <c r="D422" s="451"/>
      <c r="E422" s="451"/>
      <c r="F422" s="451"/>
      <c r="I422" s="490"/>
    </row>
    <row r="423" spans="1:9" ht="14.45" customHeight="1">
      <c r="A423" s="484"/>
      <c r="B423" s="485" t="s">
        <v>2690</v>
      </c>
      <c r="D423" s="1531" t="s">
        <v>1856</v>
      </c>
      <c r="E423" s="1531"/>
      <c r="F423" s="1531"/>
      <c r="I423" s="490"/>
    </row>
    <row r="424" spans="1:9" ht="14.45" customHeight="1">
      <c r="A424" s="484"/>
      <c r="D424" s="1531"/>
      <c r="E424" s="1531"/>
      <c r="F424" s="1531"/>
      <c r="I424" s="490"/>
    </row>
    <row r="425" spans="1:9" ht="14.45" customHeight="1">
      <c r="A425" s="484"/>
      <c r="D425" s="1531"/>
      <c r="E425" s="1531"/>
      <c r="F425" s="1531"/>
      <c r="I425" s="490"/>
    </row>
    <row r="426" spans="1:9" ht="14.45" customHeight="1">
      <c r="A426" s="484"/>
      <c r="D426" s="1531"/>
      <c r="E426" s="1531"/>
      <c r="F426" s="1531"/>
      <c r="I426" s="490"/>
    </row>
    <row r="427" spans="1:9" ht="14.45" customHeight="1">
      <c r="A427" s="484"/>
      <c r="D427" s="1531"/>
      <c r="E427" s="1531"/>
      <c r="F427" s="1531"/>
      <c r="I427" s="490"/>
    </row>
    <row r="428" spans="1:9" ht="14.45" customHeight="1">
      <c r="A428" s="484"/>
      <c r="D428" s="385"/>
      <c r="E428" s="385"/>
      <c r="F428" s="385"/>
      <c r="I428" s="490"/>
    </row>
    <row r="429" spans="1:9" ht="13.7" customHeight="1">
      <c r="A429" s="484"/>
      <c r="B429" s="485" t="s">
        <v>2690</v>
      </c>
      <c r="C429" s="476"/>
      <c r="D429" s="1531" t="s">
        <v>1240</v>
      </c>
      <c r="E429" s="1531"/>
      <c r="F429" s="1531"/>
      <c r="I429" s="490"/>
    </row>
    <row r="430" spans="1:9" ht="14.25">
      <c r="A430" s="497"/>
      <c r="B430" s="497"/>
      <c r="C430" s="476"/>
      <c r="D430" s="1531"/>
      <c r="E430" s="1531"/>
      <c r="F430" s="1531"/>
      <c r="I430" s="490"/>
    </row>
    <row r="431" spans="1:9" ht="14.25">
      <c r="A431" s="497"/>
      <c r="B431" s="497"/>
      <c r="C431" s="476"/>
      <c r="D431" s="1531"/>
      <c r="E431" s="1531"/>
      <c r="F431" s="1531"/>
      <c r="I431" s="490"/>
    </row>
    <row r="432" spans="1:9" ht="14.25">
      <c r="A432" s="497"/>
      <c r="B432" s="497"/>
      <c r="C432" s="476"/>
      <c r="D432" s="1531"/>
      <c r="E432" s="1531"/>
      <c r="F432" s="1531"/>
      <c r="I432" s="490"/>
    </row>
    <row r="433" spans="1:9" ht="15.75" customHeight="1">
      <c r="A433" s="497"/>
      <c r="B433" s="497"/>
      <c r="C433" s="476"/>
      <c r="D433" s="1590" t="s">
        <v>2612</v>
      </c>
      <c r="E433" s="1531"/>
      <c r="F433" s="1531"/>
      <c r="I433" s="490"/>
    </row>
    <row r="434" spans="1:9">
      <c r="D434" s="446"/>
      <c r="E434" s="446"/>
      <c r="F434" s="446"/>
      <c r="I434" s="490"/>
    </row>
    <row r="435" spans="1:9" ht="14.25">
      <c r="A435" s="484"/>
      <c r="B435" s="485" t="s">
        <v>2690</v>
      </c>
      <c r="C435" s="487"/>
      <c r="D435" s="1559" t="s">
        <v>2018</v>
      </c>
      <c r="E435" s="1559"/>
      <c r="F435" s="1559"/>
      <c r="I435" s="490"/>
    </row>
    <row r="436" spans="1:9" ht="14.25">
      <c r="A436" s="484"/>
      <c r="B436" s="484"/>
      <c r="D436" s="1559"/>
      <c r="E436" s="1559"/>
      <c r="F436" s="1559"/>
      <c r="I436" s="490"/>
    </row>
    <row r="437" spans="1:9">
      <c r="D437" s="1559"/>
      <c r="E437" s="1559"/>
      <c r="F437" s="1559"/>
      <c r="I437" s="490"/>
    </row>
    <row r="438" spans="1:9">
      <c r="D438" s="1559"/>
      <c r="E438" s="1559"/>
      <c r="F438" s="1559"/>
      <c r="I438" s="490"/>
    </row>
    <row r="439" spans="1:9">
      <c r="D439" s="1559"/>
      <c r="E439" s="1559"/>
      <c r="F439" s="1559"/>
      <c r="I439" s="490"/>
    </row>
    <row r="440" spans="1:9">
      <c r="D440" s="1559"/>
      <c r="E440" s="1559"/>
      <c r="F440" s="1559"/>
      <c r="I440" s="490"/>
    </row>
    <row r="441" spans="1:9">
      <c r="D441" s="1559"/>
      <c r="E441" s="1559"/>
      <c r="F441" s="1559"/>
      <c r="I441" s="490"/>
    </row>
    <row r="442" spans="1:9">
      <c r="D442" s="1559"/>
      <c r="E442" s="1559"/>
      <c r="F442" s="1559"/>
      <c r="I442" s="490"/>
    </row>
    <row r="443" spans="1:9">
      <c r="D443" s="1559"/>
      <c r="E443" s="1559"/>
      <c r="F443" s="1559"/>
      <c r="I443" s="490"/>
    </row>
    <row r="444" spans="1:9">
      <c r="D444" s="1559"/>
      <c r="E444" s="1559"/>
      <c r="F444" s="1559"/>
      <c r="I444" s="490"/>
    </row>
    <row r="445" spans="1:9">
      <c r="D445" s="1559"/>
      <c r="E445" s="1559"/>
      <c r="F445" s="1559"/>
      <c r="I445" s="490"/>
    </row>
    <row r="446" spans="1:9">
      <c r="D446" s="1559"/>
      <c r="E446" s="1559"/>
      <c r="F446" s="1559"/>
      <c r="I446" s="490"/>
    </row>
    <row r="447" spans="1:9">
      <c r="D447" s="1559"/>
      <c r="E447" s="1559"/>
      <c r="F447" s="1559"/>
      <c r="I447" s="490"/>
    </row>
    <row r="448" spans="1:9">
      <c r="A448" s="402"/>
      <c r="B448" s="402"/>
      <c r="C448" s="402"/>
      <c r="D448" s="1559"/>
      <c r="E448" s="1559"/>
      <c r="F448" s="1559"/>
      <c r="I448" s="490"/>
    </row>
    <row r="449" spans="1:9">
      <c r="A449" s="402"/>
      <c r="B449" s="402"/>
      <c r="C449" s="402"/>
      <c r="D449" s="1559"/>
      <c r="E449" s="1559"/>
      <c r="F449" s="1559"/>
      <c r="I449" s="490"/>
    </row>
    <row r="450" spans="1:9">
      <c r="A450" s="402"/>
      <c r="B450" s="402"/>
      <c r="C450" s="402"/>
      <c r="D450" s="1559"/>
      <c r="E450" s="1559"/>
      <c r="F450" s="1559"/>
      <c r="I450" s="490"/>
    </row>
    <row r="451" spans="1:9">
      <c r="A451" s="402"/>
      <c r="B451" s="402"/>
      <c r="C451" s="402"/>
      <c r="D451" s="1559"/>
      <c r="E451" s="1559"/>
      <c r="F451" s="1559"/>
      <c r="I451" s="490"/>
    </row>
    <row r="452" spans="1:9">
      <c r="A452" s="402"/>
      <c r="B452" s="402"/>
      <c r="C452" s="402"/>
      <c r="D452" s="1559"/>
      <c r="E452" s="1559"/>
      <c r="F452" s="1559"/>
      <c r="I452" s="490"/>
    </row>
    <row r="453" spans="1:9">
      <c r="A453" s="402"/>
      <c r="B453" s="402"/>
      <c r="C453" s="402"/>
      <c r="D453" s="1559"/>
      <c r="E453" s="1559"/>
      <c r="F453" s="1559"/>
      <c r="I453" s="490"/>
    </row>
    <row r="454" spans="1:9">
      <c r="A454" s="402"/>
      <c r="B454" s="402"/>
      <c r="C454" s="402"/>
      <c r="D454" s="1559"/>
      <c r="E454" s="1559"/>
      <c r="F454" s="1559"/>
      <c r="I454" s="490"/>
    </row>
    <row r="455" spans="1:9">
      <c r="A455" s="402"/>
      <c r="B455" s="402"/>
      <c r="C455" s="402"/>
      <c r="D455" s="1559"/>
      <c r="E455" s="1559"/>
      <c r="F455" s="1559"/>
      <c r="I455" s="490"/>
    </row>
    <row r="456" spans="1:9">
      <c r="A456" s="402"/>
      <c r="B456" s="402"/>
      <c r="C456" s="402"/>
      <c r="D456" s="1559"/>
      <c r="E456" s="1559"/>
      <c r="F456" s="1559"/>
      <c r="I456" s="490"/>
    </row>
    <row r="457" spans="1:9">
      <c r="A457" s="402"/>
      <c r="B457" s="402"/>
      <c r="C457" s="402"/>
      <c r="D457" s="1559"/>
      <c r="E457" s="1559"/>
      <c r="F457" s="1559"/>
      <c r="I457" s="490"/>
    </row>
    <row r="458" spans="1:9">
      <c r="A458" s="402"/>
      <c r="B458" s="402"/>
      <c r="C458" s="402"/>
      <c r="D458" s="1559"/>
      <c r="E458" s="1559"/>
      <c r="F458" s="1559"/>
      <c r="I458" s="490"/>
    </row>
    <row r="459" spans="1:9">
      <c r="A459" s="402"/>
      <c r="B459" s="402"/>
      <c r="C459" s="402"/>
      <c r="D459" s="1559"/>
      <c r="E459" s="1559"/>
      <c r="F459" s="1559"/>
      <c r="I459" s="490"/>
    </row>
    <row r="460" spans="1:9">
      <c r="A460" s="402"/>
      <c r="B460" s="402"/>
      <c r="C460" s="402"/>
      <c r="D460" s="1559"/>
      <c r="E460" s="1559"/>
      <c r="F460" s="1559"/>
      <c r="I460" s="490"/>
    </row>
    <row r="461" spans="1:9">
      <c r="A461" s="402"/>
      <c r="B461" s="402"/>
      <c r="C461" s="402"/>
      <c r="D461" s="1559"/>
      <c r="E461" s="1559"/>
      <c r="F461" s="1559"/>
      <c r="I461" s="490"/>
    </row>
    <row r="462" spans="1:9">
      <c r="A462" s="402"/>
      <c r="B462" s="402"/>
      <c r="C462" s="402"/>
      <c r="D462" s="1559"/>
      <c r="E462" s="1559"/>
      <c r="F462" s="1559"/>
      <c r="I462" s="490"/>
    </row>
    <row r="463" spans="1:9">
      <c r="A463" s="402"/>
      <c r="B463" s="402"/>
      <c r="C463" s="402"/>
      <c r="D463" s="1559"/>
      <c r="E463" s="1559"/>
      <c r="F463" s="1559"/>
      <c r="I463" s="490"/>
    </row>
    <row r="464" spans="1:9">
      <c r="D464" s="1559"/>
      <c r="E464" s="1559"/>
      <c r="F464" s="1559"/>
      <c r="I464" s="490"/>
    </row>
    <row r="465" spans="1:9" ht="40.700000000000003" customHeight="1">
      <c r="D465" s="1559"/>
      <c r="E465" s="1559"/>
      <c r="F465" s="1559"/>
      <c r="I465" s="490"/>
    </row>
    <row r="466" spans="1:9">
      <c r="D466" s="446"/>
      <c r="E466" s="446"/>
      <c r="F466" s="446"/>
      <c r="I466" s="490"/>
    </row>
    <row r="467" spans="1:9" ht="14.25">
      <c r="A467" s="484"/>
      <c r="B467" s="485" t="s">
        <v>2690</v>
      </c>
      <c r="C467" s="487"/>
      <c r="D467" s="1559" t="s">
        <v>1137</v>
      </c>
      <c r="E467" s="1559"/>
      <c r="F467" s="1559"/>
      <c r="I467" s="490"/>
    </row>
    <row r="468" spans="1:9">
      <c r="D468" s="1559"/>
      <c r="E468" s="1559"/>
      <c r="F468" s="1559"/>
      <c r="I468" s="490"/>
    </row>
    <row r="469" spans="1:9">
      <c r="D469" s="1559"/>
      <c r="E469" s="1559"/>
      <c r="F469" s="1559"/>
      <c r="I469" s="490"/>
    </row>
    <row r="470" spans="1:9">
      <c r="D470" s="445"/>
      <c r="E470" s="445"/>
      <c r="F470" s="445"/>
      <c r="I470" s="490"/>
    </row>
    <row r="471" spans="1:9" ht="14.25">
      <c r="B471" s="485" t="s">
        <v>2690</v>
      </c>
      <c r="C471" s="484"/>
      <c r="D471" s="1559" t="s">
        <v>1197</v>
      </c>
      <c r="E471" s="1559"/>
      <c r="F471" s="1559"/>
      <c r="I471" s="490"/>
    </row>
    <row r="472" spans="1:9">
      <c r="D472" s="1559"/>
      <c r="E472" s="1559"/>
      <c r="F472" s="1559"/>
      <c r="I472" s="490"/>
    </row>
    <row r="473" spans="1:9">
      <c r="D473" s="446"/>
      <c r="E473" s="446"/>
      <c r="F473" s="446"/>
      <c r="I473" s="490"/>
    </row>
    <row r="474" spans="1:9" ht="14.25">
      <c r="B474" s="485" t="s">
        <v>2690</v>
      </c>
      <c r="C474" s="484"/>
      <c r="D474" s="1559" t="s">
        <v>1138</v>
      </c>
      <c r="E474" s="1559"/>
      <c r="F474" s="1559"/>
      <c r="I474" s="490"/>
    </row>
    <row r="475" spans="1:9">
      <c r="D475" s="1559"/>
      <c r="E475" s="1559"/>
      <c r="F475" s="1559"/>
      <c r="I475" s="490"/>
    </row>
    <row r="476" spans="1:9">
      <c r="D476" s="1559"/>
      <c r="E476" s="1559"/>
      <c r="F476" s="1559"/>
      <c r="I476" s="490"/>
    </row>
    <row r="477" spans="1:9">
      <c r="D477" s="1559"/>
      <c r="E477" s="1559"/>
      <c r="F477" s="1559"/>
      <c r="I477" s="490"/>
    </row>
    <row r="478" spans="1:9">
      <c r="B478" s="485" t="s">
        <v>2690</v>
      </c>
      <c r="D478" s="1559"/>
      <c r="E478" s="1559"/>
      <c r="F478" s="1559"/>
      <c r="I478" s="490"/>
    </row>
    <row r="479" spans="1:9">
      <c r="A479" s="402"/>
      <c r="B479" s="402"/>
      <c r="C479" s="402"/>
      <c r="D479" s="1559"/>
      <c r="E479" s="1559"/>
      <c r="F479" s="1559"/>
      <c r="I479" s="490"/>
    </row>
    <row r="480" spans="1:9">
      <c r="A480" s="402"/>
      <c r="C480" s="402"/>
      <c r="D480" s="1559"/>
      <c r="E480" s="1559"/>
      <c r="F480" s="1559"/>
      <c r="I480" s="490"/>
    </row>
    <row r="481" spans="1:9">
      <c r="A481" s="402"/>
      <c r="B481" s="485" t="s">
        <v>2690</v>
      </c>
      <c r="C481" s="402"/>
      <c r="D481" s="1559"/>
      <c r="E481" s="1559"/>
      <c r="F481" s="1559"/>
      <c r="I481" s="490"/>
    </row>
    <row r="482" spans="1:9">
      <c r="A482" s="402"/>
      <c r="B482" s="402"/>
      <c r="C482" s="402"/>
      <c r="D482" s="1559"/>
      <c r="E482" s="1559"/>
      <c r="F482" s="1559"/>
      <c r="I482" s="490"/>
    </row>
    <row r="483" spans="1:9">
      <c r="A483" s="402"/>
      <c r="C483" s="402"/>
      <c r="D483" s="1559"/>
      <c r="E483" s="1559"/>
      <c r="F483" s="1559"/>
      <c r="I483" s="490"/>
    </row>
    <row r="484" spans="1:9">
      <c r="A484" s="402"/>
      <c r="C484" s="402"/>
      <c r="D484" s="1559"/>
      <c r="E484" s="1559"/>
      <c r="F484" s="1559"/>
      <c r="I484" s="490"/>
    </row>
    <row r="485" spans="1:9">
      <c r="A485" s="402"/>
      <c r="C485" s="402"/>
      <c r="D485" s="1559"/>
      <c r="E485" s="1559"/>
      <c r="F485" s="1559"/>
      <c r="I485" s="490"/>
    </row>
    <row r="486" spans="1:9">
      <c r="A486" s="402"/>
      <c r="B486" s="485" t="s">
        <v>2690</v>
      </c>
      <c r="C486" s="402"/>
      <c r="D486" s="1559"/>
      <c r="E486" s="1559"/>
      <c r="F486" s="1559"/>
      <c r="I486" s="490"/>
    </row>
    <row r="487" spans="1:9">
      <c r="A487" s="402"/>
      <c r="C487" s="402"/>
      <c r="D487" s="1559"/>
      <c r="E487" s="1559"/>
      <c r="F487" s="1559"/>
      <c r="I487" s="490"/>
    </row>
    <row r="488" spans="1:9">
      <c r="A488" s="402"/>
      <c r="B488" s="485" t="s">
        <v>2690</v>
      </c>
      <c r="C488" s="402"/>
      <c r="D488" s="1559" t="s">
        <v>1139</v>
      </c>
      <c r="E488" s="1559"/>
      <c r="F488" s="1559"/>
      <c r="I488" s="490"/>
    </row>
    <row r="489" spans="1:9">
      <c r="A489" s="402"/>
      <c r="B489" s="402"/>
      <c r="C489" s="402"/>
      <c r="D489" s="1559"/>
      <c r="E489" s="1559"/>
      <c r="F489" s="1559"/>
      <c r="I489" s="490"/>
    </row>
    <row r="490" spans="1:9">
      <c r="A490" s="402"/>
      <c r="B490" s="402"/>
      <c r="C490" s="402"/>
      <c r="D490" s="1559"/>
      <c r="E490" s="1559"/>
      <c r="F490" s="1559"/>
      <c r="I490" s="490"/>
    </row>
    <row r="491" spans="1:9">
      <c r="A491" s="402"/>
      <c r="B491" s="402"/>
      <c r="C491" s="402"/>
      <c r="D491" s="1559"/>
      <c r="E491" s="1559"/>
      <c r="F491" s="1559"/>
      <c r="I491" s="490"/>
    </row>
    <row r="492" spans="1:9">
      <c r="D492" s="1559"/>
      <c r="E492" s="1559"/>
      <c r="F492" s="1559"/>
      <c r="I492" s="490"/>
    </row>
    <row r="493" spans="1:9">
      <c r="D493" s="446"/>
      <c r="E493" s="446"/>
      <c r="F493" s="446"/>
      <c r="I493" s="490"/>
    </row>
    <row r="494" spans="1:9">
      <c r="B494" s="485" t="s">
        <v>2690</v>
      </c>
      <c r="D494" s="1561" t="s">
        <v>1140</v>
      </c>
      <c r="E494" s="1561"/>
      <c r="F494" s="1561"/>
      <c r="I494" s="490"/>
    </row>
    <row r="495" spans="1:9">
      <c r="A495" s="446"/>
      <c r="B495" s="446"/>
      <c r="I495" s="490"/>
    </row>
    <row r="496" spans="1:9">
      <c r="A496" s="1560" t="s">
        <v>1050</v>
      </c>
      <c r="B496" s="1560"/>
      <c r="C496" s="1560"/>
      <c r="D496" s="1560"/>
      <c r="E496" s="1560"/>
      <c r="F496" s="1560"/>
      <c r="G496" s="1560"/>
      <c r="H496" s="1023"/>
      <c r="I496" s="1147"/>
    </row>
    <row r="497" spans="1:9">
      <c r="A497" s="446"/>
      <c r="B497" s="446"/>
      <c r="I497" s="490"/>
    </row>
    <row r="498" spans="1:9">
      <c r="D498" s="1589" t="s">
        <v>883</v>
      </c>
      <c r="E498" s="1589"/>
      <c r="F498" s="1589"/>
      <c r="I498" s="490"/>
    </row>
    <row r="499" spans="1:9" ht="14.25">
      <c r="A499" s="484"/>
      <c r="B499" s="484"/>
      <c r="D499" s="1569" t="s">
        <v>1141</v>
      </c>
      <c r="E499" s="1569"/>
      <c r="F499" s="1569"/>
      <c r="I499" s="490"/>
    </row>
    <row r="500" spans="1:9" ht="14.25">
      <c r="A500" s="484"/>
      <c r="B500" s="484"/>
      <c r="D500" s="447"/>
      <c r="I500" s="490"/>
    </row>
    <row r="501" spans="1:9" ht="14.25">
      <c r="A501" s="484"/>
      <c r="B501" s="485" t="s">
        <v>2690</v>
      </c>
      <c r="D501" s="1531" t="s">
        <v>1142</v>
      </c>
      <c r="E501" s="1531"/>
      <c r="F501" s="1531"/>
      <c r="I501" s="490"/>
    </row>
    <row r="502" spans="1:9" ht="14.25">
      <c r="A502" s="484"/>
      <c r="B502" s="484"/>
      <c r="D502" s="1531"/>
      <c r="E502" s="1531"/>
      <c r="F502" s="1531"/>
      <c r="I502" s="490"/>
    </row>
    <row r="503" spans="1:9" ht="14.25">
      <c r="A503" s="484"/>
      <c r="B503" s="484"/>
      <c r="D503" s="446"/>
      <c r="I503" s="490"/>
    </row>
    <row r="504" spans="1:9" ht="12.75" customHeight="1">
      <c r="B504" s="485" t="s">
        <v>2690</v>
      </c>
      <c r="D504" s="1575" t="s">
        <v>1273</v>
      </c>
      <c r="E504" s="1575"/>
      <c r="F504" s="1575"/>
      <c r="I504" s="490"/>
    </row>
    <row r="505" spans="1:9" ht="14.25">
      <c r="A505" s="484"/>
      <c r="D505" s="1575"/>
      <c r="E505" s="1575"/>
      <c r="F505" s="1575"/>
      <c r="I505" s="490"/>
    </row>
    <row r="506" spans="1:9" ht="14.25">
      <c r="A506" s="484"/>
      <c r="B506" s="484"/>
      <c r="D506" s="1575"/>
      <c r="E506" s="1575"/>
      <c r="F506" s="1575"/>
      <c r="I506" s="490"/>
    </row>
    <row r="507" spans="1:9" ht="14.25">
      <c r="A507" s="484"/>
      <c r="B507" s="484"/>
      <c r="D507" s="1575"/>
      <c r="E507" s="1575"/>
      <c r="F507" s="1575"/>
      <c r="I507" s="490"/>
    </row>
    <row r="508" spans="1:9" ht="14.25">
      <c r="A508" s="484"/>
      <c r="D508" s="520"/>
      <c r="E508" s="520"/>
      <c r="F508" s="520"/>
      <c r="I508" s="490"/>
    </row>
    <row r="509" spans="1:9" ht="14.25">
      <c r="A509" s="484"/>
      <c r="B509" s="485" t="s">
        <v>2690</v>
      </c>
      <c r="D509" s="1561" t="s">
        <v>1143</v>
      </c>
      <c r="E509" s="1561"/>
      <c r="F509" s="1561"/>
      <c r="I509" s="490"/>
    </row>
    <row r="510" spans="1:9" ht="14.25">
      <c r="A510" s="484"/>
      <c r="B510" s="484"/>
      <c r="D510" s="446"/>
      <c r="I510" s="490"/>
    </row>
    <row r="511" spans="1:9" ht="14.25">
      <c r="A511" s="484"/>
      <c r="B511" s="485" t="s">
        <v>2690</v>
      </c>
      <c r="D511" s="1559" t="s">
        <v>1144</v>
      </c>
      <c r="E511" s="1559"/>
      <c r="F511" s="1559"/>
      <c r="I511" s="490"/>
    </row>
    <row r="512" spans="1:9" ht="14.25">
      <c r="A512" s="484"/>
      <c r="D512" s="1559"/>
      <c r="E512" s="1559"/>
      <c r="F512" s="1559"/>
      <c r="I512" s="490"/>
    </row>
    <row r="513" spans="1:9">
      <c r="A513" s="490"/>
      <c r="B513" s="490"/>
      <c r="D513" s="447"/>
      <c r="I513" s="490"/>
    </row>
    <row r="514" spans="1:9">
      <c r="A514" s="490"/>
      <c r="B514" s="485" t="s">
        <v>2690</v>
      </c>
      <c r="D514" s="1561" t="s">
        <v>1145</v>
      </c>
      <c r="E514" s="1561"/>
      <c r="F514" s="1561"/>
      <c r="I514" s="490"/>
    </row>
    <row r="515" spans="1:9">
      <c r="D515" s="446"/>
      <c r="E515" s="446"/>
      <c r="F515" s="446"/>
      <c r="I515" s="490"/>
    </row>
    <row r="516" spans="1:9">
      <c r="B516" s="485" t="s">
        <v>2690</v>
      </c>
      <c r="D516" s="1559" t="s">
        <v>2221</v>
      </c>
      <c r="E516" s="1559"/>
      <c r="F516" s="1559"/>
      <c r="I516" s="490"/>
    </row>
    <row r="517" spans="1:9">
      <c r="D517" s="1559"/>
      <c r="E517" s="1559"/>
      <c r="F517" s="1559"/>
      <c r="I517" s="490"/>
    </row>
    <row r="518" spans="1:9">
      <c r="D518" s="1559"/>
      <c r="E518" s="1559"/>
      <c r="F518" s="1559"/>
      <c r="I518" s="490"/>
    </row>
    <row r="519" spans="1:9">
      <c r="D519" s="446"/>
      <c r="E519" s="446"/>
      <c r="F519" s="446"/>
      <c r="I519" s="490"/>
    </row>
    <row r="520" spans="1:9" ht="14.25">
      <c r="A520" s="484"/>
      <c r="B520" s="484"/>
      <c r="D520" s="446"/>
      <c r="I520" s="490"/>
    </row>
    <row r="521" spans="1:9">
      <c r="A521" s="1560" t="s">
        <v>1051</v>
      </c>
      <c r="B521" s="1560"/>
      <c r="C521" s="1560"/>
      <c r="D521" s="1560"/>
      <c r="E521" s="1560"/>
      <c r="F521" s="1560"/>
      <c r="G521" s="1560"/>
      <c r="H521" s="1023"/>
      <c r="I521" s="1147"/>
    </row>
    <row r="522" spans="1:9" ht="12" customHeight="1">
      <c r="A522" s="484"/>
      <c r="B522" s="484"/>
      <c r="D522" s="446"/>
      <c r="I522" s="490"/>
    </row>
    <row r="523" spans="1:9">
      <c r="C523" s="482"/>
      <c r="D523" s="1562" t="s">
        <v>793</v>
      </c>
      <c r="E523" s="1562"/>
      <c r="F523" s="1562"/>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2741</v>
      </c>
      <c r="C527" s="483"/>
      <c r="D527" s="1531" t="s">
        <v>2019</v>
      </c>
      <c r="E527" s="1531"/>
      <c r="F527" s="1531"/>
      <c r="I527" s="490"/>
    </row>
    <row r="528" spans="1:9">
      <c r="A528" s="483"/>
      <c r="B528" s="483"/>
      <c r="C528" s="483"/>
      <c r="D528" s="1531"/>
      <c r="E528" s="1531"/>
      <c r="F528" s="1531"/>
      <c r="I528" s="490"/>
    </row>
    <row r="529" spans="1:9">
      <c r="A529" s="483"/>
      <c r="B529" s="483"/>
      <c r="C529" s="483"/>
      <c r="D529" s="451"/>
      <c r="E529" s="451"/>
      <c r="F529" s="451"/>
      <c r="I529" s="480"/>
    </row>
    <row r="530" spans="1:9" ht="12.75" customHeight="1">
      <c r="A530" s="483"/>
      <c r="B530" s="485" t="s">
        <v>2741</v>
      </c>
      <c r="D530" s="386" t="s">
        <v>1877</v>
      </c>
      <c r="E530" s="385"/>
      <c r="F530" s="385"/>
      <c r="I530" s="490"/>
    </row>
    <row r="531" spans="1:9">
      <c r="A531" s="483"/>
      <c r="B531" s="483"/>
      <c r="C531" s="483"/>
      <c r="D531" s="385"/>
      <c r="E531" s="96" t="s">
        <v>1878</v>
      </c>
      <c r="I531" s="490"/>
    </row>
    <row r="532" spans="1:9">
      <c r="A532" s="483"/>
      <c r="B532" s="483"/>
      <c r="D532" s="1539" t="s">
        <v>2020</v>
      </c>
      <c r="E532" s="1539"/>
      <c r="F532" s="1539"/>
      <c r="I532" s="490"/>
    </row>
    <row r="533" spans="1:9">
      <c r="A533" s="483"/>
      <c r="B533" s="483"/>
      <c r="D533" s="1539"/>
      <c r="E533" s="1539"/>
      <c r="F533" s="1539"/>
      <c r="I533" s="490"/>
    </row>
    <row r="534" spans="1:9">
      <c r="A534" s="483"/>
      <c r="B534" s="483"/>
      <c r="C534" s="483"/>
      <c r="D534" s="1539"/>
      <c r="E534" s="1539"/>
      <c r="F534" s="1539"/>
      <c r="I534" s="490"/>
    </row>
    <row r="535" spans="1:9">
      <c r="A535" s="483"/>
      <c r="B535" s="483"/>
      <c r="C535" s="483"/>
      <c r="D535" s="498"/>
      <c r="F535" s="446"/>
      <c r="I535" s="490"/>
    </row>
    <row r="536" spans="1:9" ht="13.15" customHeight="1">
      <c r="A536" s="483"/>
      <c r="B536" s="485" t="s">
        <v>2741</v>
      </c>
      <c r="C536" s="483"/>
      <c r="D536" s="1559" t="s">
        <v>2636</v>
      </c>
      <c r="E536" s="1559"/>
      <c r="F536" s="1559"/>
      <c r="I536" s="490"/>
    </row>
    <row r="537" spans="1:9" ht="13.15" customHeight="1">
      <c r="A537" s="483"/>
      <c r="B537" s="483"/>
      <c r="C537" s="483"/>
      <c r="D537" s="1559"/>
      <c r="E537" s="1559"/>
      <c r="F537" s="1559"/>
      <c r="I537" s="490"/>
    </row>
    <row r="538" spans="1:9">
      <c r="A538" s="483"/>
      <c r="B538" s="483"/>
      <c r="C538" s="483"/>
      <c r="D538" s="1559"/>
      <c r="E538" s="1559"/>
      <c r="F538" s="1559"/>
      <c r="I538" s="490"/>
    </row>
    <row r="539" spans="1:9" ht="12" customHeight="1">
      <c r="A539" s="446"/>
      <c r="B539" s="446"/>
      <c r="C539" s="487"/>
      <c r="D539" s="446"/>
      <c r="F539" s="448"/>
      <c r="I539" s="490"/>
    </row>
    <row r="540" spans="1:9">
      <c r="A540" s="1560" t="s">
        <v>1052</v>
      </c>
      <c r="B540" s="1560"/>
      <c r="C540" s="1560"/>
      <c r="D540" s="1560"/>
      <c r="E540" s="1560"/>
      <c r="F540" s="1560"/>
      <c r="G540" s="1560"/>
      <c r="H540" s="1023"/>
      <c r="I540" s="1147"/>
    </row>
    <row r="541" spans="1:9">
      <c r="A541" s="446"/>
      <c r="B541" s="446"/>
      <c r="C541" s="487"/>
      <c r="F541" s="448"/>
      <c r="I541" s="490"/>
    </row>
    <row r="542" spans="1:9">
      <c r="B542" s="1565" t="s">
        <v>446</v>
      </c>
      <c r="C542" s="1565"/>
      <c r="D542" s="1565"/>
      <c r="E542" s="1565"/>
      <c r="F542" s="1565"/>
      <c r="I542" s="490"/>
    </row>
    <row r="543" spans="1:9">
      <c r="A543" s="446"/>
      <c r="B543" s="446"/>
      <c r="C543" s="487"/>
      <c r="D543" s="446"/>
      <c r="F543" s="446"/>
      <c r="I543" s="490"/>
    </row>
    <row r="544" spans="1:9">
      <c r="A544" s="1563" t="s">
        <v>1053</v>
      </c>
      <c r="B544" s="1563"/>
      <c r="C544" s="1563"/>
      <c r="D544" s="1563"/>
      <c r="E544" s="1563"/>
      <c r="F544" s="1563"/>
      <c r="G544" s="1563"/>
      <c r="H544" s="1023"/>
      <c r="I544" s="1147"/>
    </row>
    <row r="545" spans="1:9">
      <c r="A545" s="446"/>
      <c r="B545" s="446"/>
      <c r="C545" s="487"/>
      <c r="D545" s="446"/>
      <c r="F545" s="446"/>
      <c r="I545" s="490"/>
    </row>
    <row r="546" spans="1:9">
      <c r="C546" s="487"/>
      <c r="D546" s="1562" t="s">
        <v>683</v>
      </c>
      <c r="E546" s="1562"/>
      <c r="F546" s="1562"/>
      <c r="I546" s="490"/>
    </row>
    <row r="547" spans="1:9">
      <c r="C547" s="487"/>
      <c r="D547" s="1561" t="s">
        <v>1081</v>
      </c>
      <c r="E547" s="1561"/>
      <c r="F547" s="1561"/>
      <c r="I547" s="490"/>
    </row>
    <row r="548" spans="1:9">
      <c r="C548" s="487"/>
      <c r="D548" s="446"/>
      <c r="E548" s="446"/>
      <c r="F548" s="446"/>
      <c r="I548" s="490"/>
    </row>
    <row r="549" spans="1:9" ht="13.7" customHeight="1">
      <c r="A549" s="484"/>
      <c r="B549" s="485" t="s">
        <v>2741</v>
      </c>
      <c r="C549" s="487"/>
      <c r="D549" s="1561" t="s">
        <v>884</v>
      </c>
      <c r="E549" s="1561"/>
      <c r="F549" s="1561"/>
      <c r="I549" s="490"/>
    </row>
    <row r="550" spans="1:9" ht="13.7" customHeight="1">
      <c r="A550" s="487"/>
      <c r="B550" s="487"/>
      <c r="C550" s="487"/>
      <c r="D550" s="446"/>
      <c r="I550" s="490"/>
    </row>
    <row r="551" spans="1:9" ht="14.25">
      <c r="A551" s="484"/>
      <c r="B551" s="485" t="s">
        <v>2741</v>
      </c>
      <c r="C551" s="487"/>
      <c r="D551" s="1559" t="s">
        <v>1082</v>
      </c>
      <c r="E551" s="1559"/>
      <c r="F551" s="1559"/>
      <c r="I551" s="490"/>
    </row>
    <row r="552" spans="1:9">
      <c r="A552" s="487"/>
      <c r="B552" s="487"/>
      <c r="C552" s="487"/>
      <c r="D552" s="1559"/>
      <c r="E552" s="1559"/>
      <c r="F552" s="1559"/>
      <c r="I552" s="490"/>
    </row>
    <row r="553" spans="1:9">
      <c r="A553" s="487"/>
      <c r="B553" s="487"/>
      <c r="C553" s="487"/>
      <c r="D553" s="446"/>
      <c r="E553" s="446"/>
      <c r="F553" s="446"/>
      <c r="I553" s="490"/>
    </row>
    <row r="554" spans="1:9" ht="14.25">
      <c r="A554" s="484"/>
      <c r="B554" s="485" t="s">
        <v>2741</v>
      </c>
      <c r="C554" s="487"/>
      <c r="D554" s="1559" t="s">
        <v>1083</v>
      </c>
      <c r="E554" s="1559"/>
      <c r="F554" s="1559"/>
      <c r="I554" s="490"/>
    </row>
    <row r="555" spans="1:9">
      <c r="A555" s="487"/>
      <c r="B555" s="487"/>
      <c r="C555" s="487"/>
      <c r="D555" s="1559"/>
      <c r="E555" s="1559"/>
      <c r="F555" s="1559"/>
      <c r="I555" s="490"/>
    </row>
    <row r="556" spans="1:9">
      <c r="A556" s="487"/>
      <c r="B556" s="487"/>
      <c r="C556" s="487"/>
      <c r="D556" s="446"/>
      <c r="E556" s="446"/>
      <c r="F556" s="446"/>
      <c r="I556" s="490"/>
    </row>
    <row r="557" spans="1:9" ht="14.25">
      <c r="A557" s="484"/>
      <c r="B557" s="485" t="s">
        <v>2741</v>
      </c>
      <c r="C557" s="487"/>
      <c r="D557" s="1559" t="s">
        <v>1084</v>
      </c>
      <c r="E557" s="1559"/>
      <c r="F557" s="1559"/>
      <c r="I557" s="490"/>
    </row>
    <row r="558" spans="1:9">
      <c r="A558" s="487"/>
      <c r="B558" s="487"/>
      <c r="C558" s="487"/>
      <c r="D558" s="1559"/>
      <c r="E558" s="1559"/>
      <c r="F558" s="1559"/>
      <c r="I558" s="490"/>
    </row>
    <row r="559" spans="1:9">
      <c r="A559" s="487"/>
      <c r="B559" s="487"/>
      <c r="C559" s="487"/>
      <c r="D559" s="446"/>
      <c r="E559" s="446"/>
      <c r="F559" s="446"/>
      <c r="I559" s="490"/>
    </row>
    <row r="560" spans="1:9" ht="14.25">
      <c r="A560" s="484"/>
      <c r="B560" s="485" t="s">
        <v>2741</v>
      </c>
      <c r="C560" s="487"/>
      <c r="D560" s="1559" t="s">
        <v>1085</v>
      </c>
      <c r="E560" s="1559"/>
      <c r="F560" s="1559"/>
      <c r="I560" s="490"/>
    </row>
    <row r="561" spans="1:9">
      <c r="A561" s="487"/>
      <c r="B561" s="487"/>
      <c r="C561" s="487"/>
      <c r="D561" s="1559"/>
      <c r="E561" s="1559"/>
      <c r="F561" s="1559"/>
      <c r="I561" s="490"/>
    </row>
    <row r="562" spans="1:9">
      <c r="A562" s="487"/>
      <c r="B562" s="487"/>
      <c r="C562" s="487"/>
      <c r="D562" s="1559"/>
      <c r="E562" s="1559"/>
      <c r="F562" s="1559"/>
      <c r="I562" s="490"/>
    </row>
    <row r="563" spans="1:9">
      <c r="A563" s="487"/>
      <c r="B563" s="487"/>
      <c r="C563" s="487"/>
      <c r="D563" s="446"/>
      <c r="E563" s="446"/>
      <c r="F563" s="446"/>
      <c r="I563" s="490"/>
    </row>
    <row r="564" spans="1:9" ht="14.25">
      <c r="A564" s="484"/>
      <c r="B564" s="485" t="s">
        <v>2690</v>
      </c>
      <c r="C564" s="487"/>
      <c r="D564" s="1559" t="s">
        <v>2200</v>
      </c>
      <c r="E564" s="1559"/>
      <c r="F564" s="1559"/>
      <c r="I564" s="490"/>
    </row>
    <row r="565" spans="1:9">
      <c r="A565" s="487"/>
      <c r="B565" s="487"/>
      <c r="C565" s="487"/>
      <c r="D565" s="1559"/>
      <c r="E565" s="1559"/>
      <c r="F565" s="1559"/>
      <c r="I565" s="490"/>
    </row>
    <row r="566" spans="1:9">
      <c r="A566" s="487"/>
      <c r="B566" s="487"/>
      <c r="C566" s="487"/>
      <c r="D566" s="446"/>
      <c r="E566" s="446"/>
      <c r="F566" s="446"/>
      <c r="I566" s="490"/>
    </row>
    <row r="567" spans="1:9" ht="14.25">
      <c r="A567" s="484"/>
      <c r="B567" s="485" t="s">
        <v>2690</v>
      </c>
      <c r="C567" s="487"/>
      <c r="D567" s="1559" t="s">
        <v>1086</v>
      </c>
      <c r="E567" s="1559"/>
      <c r="F567" s="1559"/>
      <c r="I567" s="490"/>
    </row>
    <row r="568" spans="1:9">
      <c r="A568" s="487"/>
      <c r="B568" s="487"/>
      <c r="C568" s="487"/>
      <c r="D568" s="1559"/>
      <c r="E568" s="1559"/>
      <c r="F568" s="1559"/>
      <c r="I568" s="490"/>
    </row>
    <row r="569" spans="1:9">
      <c r="A569" s="487"/>
      <c r="B569" s="487"/>
      <c r="C569" s="487"/>
      <c r="D569" s="446"/>
      <c r="E569" s="446"/>
      <c r="F569" s="446"/>
      <c r="I569" s="490"/>
    </row>
    <row r="570" spans="1:9" ht="14.25">
      <c r="A570" s="484"/>
      <c r="B570" s="485" t="s">
        <v>2741</v>
      </c>
      <c r="C570" s="487"/>
      <c r="D570" s="1561" t="s">
        <v>1087</v>
      </c>
      <c r="E570" s="1561"/>
      <c r="F570" s="1561"/>
      <c r="I570" s="490"/>
    </row>
    <row r="571" spans="1:9">
      <c r="A571" s="490"/>
      <c r="B571" s="490"/>
      <c r="C571" s="487"/>
      <c r="D571" s="1561" t="s">
        <v>1880</v>
      </c>
      <c r="E571" s="1561"/>
      <c r="F571" s="1561"/>
      <c r="I571" s="490"/>
    </row>
    <row r="572" spans="1:9">
      <c r="A572" s="490"/>
      <c r="B572" s="490"/>
      <c r="C572" s="487"/>
      <c r="E572" s="96" t="s">
        <v>1879</v>
      </c>
      <c r="F572" s="404"/>
      <c r="I572" s="490"/>
    </row>
    <row r="573" spans="1:9" ht="14.25">
      <c r="A573" s="484"/>
      <c r="B573" s="484"/>
      <c r="C573" s="487"/>
      <c r="E573" s="446"/>
      <c r="F573" s="446"/>
      <c r="I573" s="490"/>
    </row>
    <row r="574" spans="1:9" ht="14.25">
      <c r="A574" s="484"/>
      <c r="B574" s="485" t="s">
        <v>2741</v>
      </c>
      <c r="C574" s="487"/>
      <c r="D574" s="1561" t="s">
        <v>1088</v>
      </c>
      <c r="E574" s="1561"/>
      <c r="F574" s="1561"/>
      <c r="I574" s="490"/>
    </row>
    <row r="575" spans="1:9">
      <c r="C575" s="487"/>
      <c r="D575" s="1559" t="s">
        <v>1089</v>
      </c>
      <c r="E575" s="1559"/>
      <c r="F575" s="1559"/>
      <c r="I575" s="490"/>
    </row>
    <row r="576" spans="1:9">
      <c r="A576" s="487"/>
      <c r="B576" s="487"/>
      <c r="C576" s="487"/>
      <c r="D576" s="1559"/>
      <c r="E576" s="1559"/>
      <c r="F576" s="1559"/>
      <c r="I576" s="490"/>
    </row>
    <row r="577" spans="1:9">
      <c r="A577" s="487"/>
      <c r="B577" s="487"/>
      <c r="C577" s="487"/>
      <c r="D577" s="1559"/>
      <c r="E577" s="1559"/>
      <c r="F577" s="1559"/>
      <c r="I577" s="490"/>
    </row>
    <row r="578" spans="1:9">
      <c r="A578" s="487"/>
      <c r="B578" s="487"/>
      <c r="C578" s="487"/>
      <c r="D578" s="446"/>
      <c r="E578" s="446"/>
      <c r="F578" s="446"/>
      <c r="I578" s="490"/>
    </row>
    <row r="579" spans="1:9" ht="14.25">
      <c r="A579" s="484"/>
      <c r="B579" s="485" t="s">
        <v>2741</v>
      </c>
      <c r="C579" s="487"/>
      <c r="D579" s="1559" t="s">
        <v>2021</v>
      </c>
      <c r="E579" s="1559"/>
      <c r="F579" s="1559"/>
      <c r="I579" s="490"/>
    </row>
    <row r="580" spans="1:9" ht="14.25">
      <c r="A580" s="484"/>
      <c r="B580" s="484"/>
      <c r="C580" s="487"/>
      <c r="D580" s="1559"/>
      <c r="E580" s="1559"/>
      <c r="F580" s="1559"/>
      <c r="I580" s="490"/>
    </row>
    <row r="581" spans="1:9" ht="14.25">
      <c r="A581" s="484"/>
      <c r="B581" s="484"/>
      <c r="C581" s="487"/>
      <c r="D581" s="1559"/>
      <c r="E581" s="1559"/>
      <c r="F581" s="1559"/>
      <c r="I581" s="490"/>
    </row>
    <row r="582" spans="1:9" ht="14.25">
      <c r="A582" s="484"/>
      <c r="B582" s="484"/>
      <c r="C582" s="487"/>
      <c r="D582" s="1559"/>
      <c r="E582" s="1559"/>
      <c r="F582" s="1559"/>
      <c r="I582" s="490"/>
    </row>
    <row r="583" spans="1:9" ht="14.25">
      <c r="A583" s="484"/>
      <c r="B583" s="484"/>
      <c r="C583" s="487"/>
      <c r="D583" s="446"/>
      <c r="E583" s="446"/>
      <c r="F583" s="446"/>
      <c r="I583" s="490"/>
    </row>
    <row r="584" spans="1:9">
      <c r="A584" s="1560" t="s">
        <v>1054</v>
      </c>
      <c r="B584" s="1560"/>
      <c r="C584" s="1560"/>
      <c r="D584" s="1560"/>
      <c r="E584" s="1560"/>
      <c r="F584" s="1560"/>
      <c r="G584" s="1560"/>
      <c r="H584" s="1023"/>
      <c r="I584" s="1147"/>
    </row>
    <row r="585" spans="1:9">
      <c r="A585" s="487"/>
      <c r="B585" s="487"/>
      <c r="C585" s="487"/>
      <c r="E585" s="446"/>
      <c r="F585" s="446"/>
      <c r="I585" s="490"/>
    </row>
    <row r="586" spans="1:9" ht="12.75" customHeight="1">
      <c r="C586" s="482"/>
      <c r="D586" s="1579" t="s">
        <v>210</v>
      </c>
      <c r="E586" s="1579"/>
      <c r="F586" s="1579"/>
      <c r="I586" s="490"/>
    </row>
    <row r="587" spans="1:9">
      <c r="A587" s="483"/>
      <c r="B587" s="483"/>
      <c r="C587" s="483"/>
      <c r="D587" s="1575" t="s">
        <v>1067</v>
      </c>
      <c r="E587" s="1575"/>
      <c r="F587" s="1575"/>
      <c r="I587" s="490"/>
    </row>
    <row r="588" spans="1:9">
      <c r="A588" s="402"/>
      <c r="B588" s="402"/>
      <c r="C588" s="483"/>
      <c r="D588" s="499"/>
      <c r="I588" s="490"/>
    </row>
    <row r="589" spans="1:9">
      <c r="A589" s="483"/>
      <c r="B589" s="485" t="s">
        <v>2741</v>
      </c>
      <c r="D589" s="1575" t="s">
        <v>888</v>
      </c>
      <c r="E589" s="1575"/>
      <c r="F589" s="1575"/>
      <c r="I589" s="490"/>
    </row>
    <row r="590" spans="1:9">
      <c r="A590" s="490"/>
      <c r="B590" s="490"/>
      <c r="D590" s="476"/>
      <c r="I590" s="490"/>
    </row>
    <row r="591" spans="1:9">
      <c r="A591" s="490"/>
      <c r="B591" s="485" t="s">
        <v>2741</v>
      </c>
      <c r="D591" s="1575" t="s">
        <v>2022</v>
      </c>
      <c r="E591" s="1575"/>
      <c r="F591" s="1575"/>
      <c r="I591" s="490"/>
    </row>
    <row r="592" spans="1:9">
      <c r="A592" s="490"/>
      <c r="B592" s="490"/>
      <c r="D592" s="1575"/>
      <c r="E592" s="1575"/>
      <c r="F592" s="1575"/>
      <c r="I592" s="490"/>
    </row>
    <row r="593" spans="1:9">
      <c r="A593" s="490"/>
      <c r="B593" s="490"/>
      <c r="D593" s="1575"/>
      <c r="E593" s="1575"/>
      <c r="F593" s="1575"/>
      <c r="I593" s="490"/>
    </row>
    <row r="594" spans="1:9">
      <c r="A594" s="490"/>
      <c r="B594" s="490"/>
      <c r="D594" s="1575"/>
      <c r="E594" s="1575"/>
      <c r="F594" s="1575"/>
      <c r="I594" s="490"/>
    </row>
    <row r="595" spans="1:9">
      <c r="A595" s="490"/>
      <c r="B595" s="485" t="s">
        <v>2690</v>
      </c>
      <c r="D595" s="1575" t="s">
        <v>1068</v>
      </c>
      <c r="E595" s="1575"/>
      <c r="F595" s="1575"/>
      <c r="I595" s="490"/>
    </row>
    <row r="596" spans="1:9">
      <c r="A596" s="490"/>
      <c r="B596" s="490"/>
      <c r="D596" s="1575"/>
      <c r="E596" s="1575"/>
      <c r="F596" s="1575"/>
      <c r="I596" s="490"/>
    </row>
    <row r="597" spans="1:9">
      <c r="A597" s="490"/>
      <c r="B597" s="490"/>
      <c r="D597" s="1575"/>
      <c r="E597" s="1575"/>
      <c r="F597" s="1575"/>
      <c r="I597" s="490"/>
    </row>
    <row r="598" spans="1:9">
      <c r="A598" s="490"/>
      <c r="B598" s="490"/>
      <c r="D598" s="1575"/>
      <c r="E598" s="1575"/>
      <c r="F598" s="1575"/>
      <c r="I598" s="490"/>
    </row>
    <row r="599" spans="1:9">
      <c r="A599" s="490"/>
      <c r="B599" s="490"/>
      <c r="D599" s="440"/>
      <c r="E599" s="440"/>
      <c r="F599" s="440"/>
      <c r="I599" s="490"/>
    </row>
    <row r="600" spans="1:9">
      <c r="A600" s="490"/>
      <c r="B600" s="485" t="s">
        <v>2741</v>
      </c>
      <c r="D600" s="1575" t="s">
        <v>2023</v>
      </c>
      <c r="E600" s="1575"/>
      <c r="F600" s="1575"/>
      <c r="I600" s="490"/>
    </row>
    <row r="601" spans="1:9">
      <c r="A601" s="490"/>
      <c r="B601" s="490"/>
      <c r="D601" s="1575"/>
      <c r="E601" s="1575"/>
      <c r="F601" s="1575"/>
      <c r="I601" s="490"/>
    </row>
    <row r="602" spans="1:9">
      <c r="A602" s="490"/>
      <c r="B602" s="490"/>
      <c r="D602" s="499"/>
      <c r="I602" s="490"/>
    </row>
    <row r="603" spans="1:9">
      <c r="A603" s="490"/>
      <c r="B603" s="485" t="s">
        <v>2690</v>
      </c>
      <c r="D603" s="1575" t="s">
        <v>1069</v>
      </c>
      <c r="E603" s="1575"/>
      <c r="F603" s="1575"/>
      <c r="I603" s="490"/>
    </row>
    <row r="604" spans="1:9">
      <c r="A604" s="490"/>
      <c r="B604" s="490"/>
      <c r="D604" s="1575"/>
      <c r="E604" s="1575"/>
      <c r="F604" s="1575"/>
      <c r="I604" s="490"/>
    </row>
    <row r="605" spans="1:9" ht="14.25">
      <c r="A605" s="484"/>
      <c r="B605" s="484"/>
      <c r="D605" s="499"/>
      <c r="I605" s="490"/>
    </row>
    <row r="606" spans="1:9">
      <c r="A606" s="1560" t="s">
        <v>1055</v>
      </c>
      <c r="B606" s="1560"/>
      <c r="C606" s="1560"/>
      <c r="D606" s="1560"/>
      <c r="E606" s="1560"/>
      <c r="F606" s="1560"/>
      <c r="G606" s="1560"/>
      <c r="H606" s="1023"/>
      <c r="I606" s="1147"/>
    </row>
    <row r="607" spans="1:9">
      <c r="I607" s="490"/>
    </row>
    <row r="608" spans="1:9">
      <c r="D608" s="1562" t="s">
        <v>1107</v>
      </c>
      <c r="E608" s="1562"/>
      <c r="F608" s="1562"/>
      <c r="I608" s="490"/>
    </row>
    <row r="609" spans="1:9">
      <c r="D609" s="1541" t="s">
        <v>1108</v>
      </c>
      <c r="E609" s="1541"/>
      <c r="F609" s="1541"/>
      <c r="I609" s="490"/>
    </row>
    <row r="610" spans="1:9">
      <c r="D610" s="444"/>
      <c r="I610" s="490"/>
    </row>
    <row r="611" spans="1:9" ht="14.25" customHeight="1">
      <c r="A611" s="484"/>
      <c r="B611" s="485" t="s">
        <v>2741</v>
      </c>
      <c r="D611" s="1576" t="s">
        <v>1881</v>
      </c>
      <c r="E611" s="1576"/>
      <c r="F611" s="1576"/>
      <c r="I611" s="490"/>
    </row>
    <row r="612" spans="1:9">
      <c r="D612" s="1576"/>
      <c r="E612" s="1576"/>
      <c r="F612" s="1576"/>
      <c r="I612" s="490"/>
    </row>
    <row r="613" spans="1:9">
      <c r="D613" s="385"/>
      <c r="E613" s="1031" t="s">
        <v>1882</v>
      </c>
      <c r="F613" s="385"/>
      <c r="I613" s="490"/>
    </row>
    <row r="614" spans="1:9">
      <c r="I614" s="490"/>
    </row>
    <row r="615" spans="1:9">
      <c r="A615" s="1560" t="s">
        <v>1056</v>
      </c>
      <c r="B615" s="1560"/>
      <c r="C615" s="1560"/>
      <c r="D615" s="1560"/>
      <c r="E615" s="1560"/>
      <c r="F615" s="1560"/>
      <c r="G615" s="1560"/>
      <c r="H615" s="1023"/>
      <c r="I615" s="1147"/>
    </row>
    <row r="616" spans="1:9">
      <c r="A616" s="446"/>
      <c r="B616" s="446"/>
      <c r="I616" s="490"/>
    </row>
    <row r="617" spans="1:9">
      <c r="A617" s="482"/>
      <c r="B617" s="482"/>
      <c r="C617" s="482"/>
      <c r="D617" s="1571" t="s">
        <v>1109</v>
      </c>
      <c r="E617" s="1571"/>
      <c r="F617" s="1571"/>
      <c r="I617" s="490"/>
    </row>
    <row r="618" spans="1:9">
      <c r="A618" s="482"/>
      <c r="B618" s="482"/>
      <c r="C618" s="482"/>
      <c r="D618" s="1571"/>
      <c r="E618" s="1571"/>
      <c r="F618" s="1571"/>
      <c r="I618" s="490"/>
    </row>
    <row r="619" spans="1:9">
      <c r="C619" s="483"/>
      <c r="D619" s="1541" t="s">
        <v>1110</v>
      </c>
      <c r="E619" s="1541"/>
      <c r="F619" s="1541"/>
      <c r="I619" s="490"/>
    </row>
    <row r="620" spans="1:9">
      <c r="C620" s="483"/>
      <c r="D620" s="444"/>
      <c r="E620" s="444"/>
      <c r="F620" s="444"/>
      <c r="I620" s="490"/>
    </row>
    <row r="621" spans="1:9">
      <c r="B621" s="485" t="s">
        <v>2741</v>
      </c>
      <c r="C621" s="483"/>
      <c r="D621" s="1540" t="s">
        <v>2603</v>
      </c>
      <c r="E621" s="1540"/>
      <c r="F621" s="1540"/>
      <c r="I621" s="490"/>
    </row>
    <row r="622" spans="1:9">
      <c r="C622" s="483"/>
      <c r="D622" s="444"/>
      <c r="E622" s="444"/>
      <c r="F622" s="444"/>
      <c r="I622" s="490"/>
    </row>
    <row r="623" spans="1:9" ht="12.75" customHeight="1">
      <c r="A623" s="490"/>
      <c r="B623" s="485" t="s">
        <v>2741</v>
      </c>
      <c r="D623" s="1558" t="s">
        <v>1111</v>
      </c>
      <c r="E623" s="1558"/>
      <c r="F623" s="1558"/>
      <c r="I623" s="490"/>
    </row>
    <row r="624" spans="1:9">
      <c r="D624" s="1558"/>
      <c r="E624" s="1558"/>
      <c r="F624" s="1558"/>
      <c r="I624" s="490"/>
    </row>
    <row r="625" spans="1:9">
      <c r="I625" s="490"/>
    </row>
    <row r="626" spans="1:9">
      <c r="B626" s="485" t="s">
        <v>2741</v>
      </c>
      <c r="D626" s="1558" t="s">
        <v>1112</v>
      </c>
      <c r="E626" s="1558"/>
      <c r="F626" s="1558"/>
      <c r="I626" s="490"/>
    </row>
    <row r="627" spans="1:9">
      <c r="C627" s="500"/>
      <c r="D627" s="1558"/>
      <c r="E627" s="1558"/>
      <c r="F627" s="1558"/>
      <c r="I627" s="490"/>
    </row>
    <row r="628" spans="1:9">
      <c r="C628" s="500"/>
      <c r="I628" s="490"/>
    </row>
    <row r="629" spans="1:9">
      <c r="B629" s="485" t="s">
        <v>2690</v>
      </c>
      <c r="C629" s="500"/>
      <c r="D629" s="1558" t="s">
        <v>1113</v>
      </c>
      <c r="E629" s="1558"/>
      <c r="F629" s="1558"/>
      <c r="I629" s="490"/>
    </row>
    <row r="630" spans="1:9">
      <c r="C630" s="500"/>
      <c r="D630" s="1558"/>
      <c r="E630" s="1558"/>
      <c r="F630" s="1558"/>
      <c r="I630" s="500"/>
    </row>
    <row r="631" spans="1:9">
      <c r="C631" s="500"/>
      <c r="I631" s="490"/>
    </row>
    <row r="632" spans="1:9">
      <c r="B632" s="485" t="s">
        <v>2690</v>
      </c>
      <c r="C632" s="500"/>
      <c r="D632" s="1540" t="s">
        <v>2548</v>
      </c>
      <c r="E632" s="1540"/>
      <c r="F632" s="1540"/>
      <c r="I632" s="490"/>
    </row>
    <row r="633" spans="1:9">
      <c r="C633" s="500"/>
      <c r="I633" s="490"/>
    </row>
    <row r="634" spans="1:9">
      <c r="A634" s="1560" t="s">
        <v>1057</v>
      </c>
      <c r="B634" s="1560"/>
      <c r="C634" s="1560"/>
      <c r="D634" s="1560"/>
      <c r="E634" s="1560"/>
      <c r="F634" s="1560"/>
      <c r="G634" s="1560"/>
      <c r="H634" s="1023"/>
      <c r="I634" s="1147"/>
    </row>
    <row r="635" spans="1:9">
      <c r="A635" s="482"/>
      <c r="B635" s="482"/>
      <c r="C635" s="482"/>
      <c r="I635" s="490"/>
    </row>
    <row r="636" spans="1:9">
      <c r="C636" s="490"/>
      <c r="D636" s="1562" t="s">
        <v>1114</v>
      </c>
      <c r="E636" s="1562"/>
      <c r="F636" s="1562"/>
      <c r="I636" s="490"/>
    </row>
    <row r="637" spans="1:9">
      <c r="A637" s="490"/>
      <c r="B637" s="490"/>
      <c r="D637" s="404"/>
      <c r="I637" s="490"/>
    </row>
    <row r="638" spans="1:9" ht="14.25" customHeight="1">
      <c r="A638" s="484"/>
      <c r="B638" s="485" t="s">
        <v>2741</v>
      </c>
      <c r="D638" s="1576" t="s">
        <v>2024</v>
      </c>
      <c r="E638" s="1576"/>
      <c r="F638" s="1576"/>
      <c r="I638" s="490"/>
    </row>
    <row r="639" spans="1:9">
      <c r="D639" s="1576"/>
      <c r="E639" s="1576"/>
      <c r="F639" s="1576"/>
      <c r="I639" s="490"/>
    </row>
    <row r="640" spans="1:9">
      <c r="D640" s="385"/>
      <c r="E640" s="1031" t="s">
        <v>1884</v>
      </c>
      <c r="F640" s="385"/>
      <c r="I640" s="490"/>
    </row>
    <row r="641" spans="1:9">
      <c r="D641" s="1559" t="s">
        <v>1883</v>
      </c>
      <c r="E641" s="1559"/>
      <c r="F641" s="1559"/>
      <c r="I641" s="490"/>
    </row>
    <row r="642" spans="1:9">
      <c r="D642" s="1559"/>
      <c r="E642" s="1559"/>
      <c r="F642" s="1559"/>
      <c r="I642" s="490"/>
    </row>
    <row r="643" spans="1:9">
      <c r="D643" s="1559"/>
      <c r="E643" s="1559"/>
      <c r="F643" s="1559"/>
      <c r="I643" s="490"/>
    </row>
    <row r="644" spans="1:9">
      <c r="D644" s="445"/>
      <c r="E644" s="445"/>
      <c r="F644" s="445"/>
      <c r="I644" s="490"/>
    </row>
    <row r="645" spans="1:9" ht="14.25">
      <c r="A645" s="484"/>
      <c r="B645" s="485" t="s">
        <v>2690</v>
      </c>
      <c r="D645" s="1559" t="s">
        <v>1115</v>
      </c>
      <c r="E645" s="1559"/>
      <c r="F645" s="1559"/>
      <c r="I645" s="490"/>
    </row>
    <row r="646" spans="1:9">
      <c r="A646" s="487"/>
      <c r="B646" s="487"/>
      <c r="C646" s="487"/>
      <c r="D646" s="1559"/>
      <c r="E646" s="1559"/>
      <c r="F646" s="1559"/>
      <c r="I646" s="490"/>
    </row>
    <row r="647" spans="1:9">
      <c r="A647" s="487"/>
      <c r="B647" s="487"/>
      <c r="C647" s="487"/>
      <c r="D647" s="446"/>
      <c r="E647" s="446"/>
      <c r="F647" s="446"/>
      <c r="I647" s="490"/>
    </row>
    <row r="648" spans="1:9" ht="14.25">
      <c r="A648" s="484"/>
      <c r="B648" s="485" t="s">
        <v>2690</v>
      </c>
      <c r="C648" s="487"/>
      <c r="D648" s="1559" t="s">
        <v>1225</v>
      </c>
      <c r="E648" s="1559"/>
      <c r="F648" s="1559"/>
      <c r="I648" s="490"/>
    </row>
    <row r="649" spans="1:9" ht="14.25">
      <c r="A649" s="484"/>
      <c r="B649" s="484"/>
      <c r="C649" s="487"/>
      <c r="D649" s="1559"/>
      <c r="E649" s="1559"/>
      <c r="F649" s="1559"/>
      <c r="I649" s="490"/>
    </row>
    <row r="650" spans="1:9" ht="14.25">
      <c r="A650" s="484"/>
      <c r="B650" s="484"/>
      <c r="C650" s="487"/>
      <c r="D650" s="1559"/>
      <c r="E650" s="1559"/>
      <c r="F650" s="1559"/>
      <c r="I650" s="490"/>
    </row>
    <row r="651" spans="1:9">
      <c r="A651" s="487"/>
      <c r="B651" s="485" t="s">
        <v>2690</v>
      </c>
      <c r="C651" s="487"/>
      <c r="D651" s="1561" t="s">
        <v>1116</v>
      </c>
      <c r="E651" s="1561"/>
      <c r="F651" s="1561"/>
      <c r="I651" s="490"/>
    </row>
    <row r="652" spans="1:9">
      <c r="A652" s="487"/>
      <c r="B652" s="487"/>
      <c r="C652" s="487"/>
      <c r="D652" s="446"/>
      <c r="E652" s="446"/>
      <c r="F652" s="446"/>
      <c r="I652" s="490"/>
    </row>
    <row r="653" spans="1:9">
      <c r="A653" s="1560" t="s">
        <v>1058</v>
      </c>
      <c r="B653" s="1560"/>
      <c r="C653" s="1560"/>
      <c r="D653" s="1560"/>
      <c r="E653" s="1560"/>
      <c r="F653" s="1560"/>
      <c r="G653" s="1560"/>
      <c r="H653" s="1023"/>
      <c r="I653" s="1147"/>
    </row>
    <row r="654" spans="1:9">
      <c r="A654" s="446"/>
      <c r="B654" s="446"/>
      <c r="C654" s="487"/>
      <c r="D654" s="446"/>
      <c r="E654" s="446"/>
      <c r="F654" s="446"/>
      <c r="I654" s="490"/>
    </row>
    <row r="655" spans="1:9">
      <c r="C655" s="482"/>
      <c r="D655" s="1562" t="s">
        <v>1146</v>
      </c>
      <c r="E655" s="1562"/>
      <c r="F655" s="1562"/>
      <c r="I655" s="490"/>
    </row>
    <row r="656" spans="1:9">
      <c r="A656" s="483"/>
      <c r="B656" s="483"/>
      <c r="C656" s="483"/>
      <c r="D656" s="1561" t="s">
        <v>1147</v>
      </c>
      <c r="E656" s="1561"/>
      <c r="F656" s="1561"/>
      <c r="I656" s="490"/>
    </row>
    <row r="657" spans="1:9">
      <c r="A657" s="483"/>
      <c r="B657" s="483"/>
      <c r="C657" s="483"/>
      <c r="D657" s="446"/>
      <c r="E657" s="446"/>
      <c r="F657" s="446"/>
      <c r="I657" s="490"/>
    </row>
    <row r="658" spans="1:9" ht="12.75" customHeight="1">
      <c r="B658" s="485" t="s">
        <v>2741</v>
      </c>
      <c r="C658" s="487"/>
      <c r="D658" s="1559" t="s">
        <v>1281</v>
      </c>
      <c r="E658" s="1559"/>
      <c r="F658" s="1559"/>
      <c r="I658" s="490"/>
    </row>
    <row r="659" spans="1:9">
      <c r="D659" s="1559"/>
      <c r="E659" s="1559"/>
      <c r="F659" s="1559"/>
      <c r="I659" s="490"/>
    </row>
    <row r="660" spans="1:9">
      <c r="D660" s="1559"/>
      <c r="E660" s="1559"/>
      <c r="F660" s="1559"/>
      <c r="I660" s="490"/>
    </row>
    <row r="661" spans="1:9">
      <c r="D661" s="1559"/>
      <c r="E661" s="1559"/>
      <c r="F661" s="1559"/>
      <c r="I661" s="490"/>
    </row>
    <row r="662" spans="1:9" ht="14.45" customHeight="1">
      <c r="A662" s="484"/>
      <c r="B662" s="484"/>
      <c r="C662" s="487"/>
      <c r="D662" s="385"/>
      <c r="E662" s="385"/>
      <c r="F662" s="385"/>
      <c r="I662" s="490"/>
    </row>
    <row r="663" spans="1:9" ht="12.75" customHeight="1">
      <c r="A663" s="483"/>
      <c r="B663" s="485" t="s">
        <v>2741</v>
      </c>
      <c r="C663" s="487"/>
      <c r="D663" s="1559" t="s">
        <v>1283</v>
      </c>
      <c r="E663" s="1559"/>
      <c r="F663" s="1559"/>
      <c r="I663" s="490"/>
    </row>
    <row r="664" spans="1:9" ht="14.25">
      <c r="A664" s="483"/>
      <c r="B664" s="484"/>
      <c r="C664" s="487"/>
      <c r="D664" s="1559"/>
      <c r="E664" s="1559"/>
      <c r="F664" s="1559"/>
      <c r="I664" s="490"/>
    </row>
    <row r="665" spans="1:9" ht="14.25">
      <c r="A665" s="483"/>
      <c r="B665" s="484"/>
      <c r="C665" s="487"/>
      <c r="D665" s="1559"/>
      <c r="E665" s="1559"/>
      <c r="F665" s="1559"/>
      <c r="I665" s="490"/>
    </row>
    <row r="666" spans="1:9" ht="14.25">
      <c r="A666" s="483"/>
      <c r="B666" s="484"/>
      <c r="C666" s="487"/>
      <c r="D666" s="1559"/>
      <c r="E666" s="1559"/>
      <c r="F666" s="1559"/>
      <c r="I666" s="490"/>
    </row>
    <row r="667" spans="1:9" ht="14.25">
      <c r="A667" s="483"/>
      <c r="B667" s="484"/>
      <c r="C667" s="487"/>
      <c r="D667" s="1559"/>
      <c r="E667" s="1559"/>
      <c r="F667" s="1559"/>
      <c r="I667" s="490"/>
    </row>
    <row r="668" spans="1:9" ht="14.25" customHeight="1">
      <c r="A668" s="483"/>
      <c r="B668" s="484"/>
      <c r="C668" s="487"/>
      <c r="F668" s="386"/>
      <c r="I668" s="490"/>
    </row>
    <row r="669" spans="1:9" ht="12.75" customHeight="1">
      <c r="A669" s="483"/>
      <c r="B669" s="485" t="s">
        <v>2690</v>
      </c>
      <c r="C669" s="487"/>
      <c r="D669" s="1559" t="s">
        <v>1282</v>
      </c>
      <c r="E669" s="1559"/>
      <c r="F669" s="1559"/>
      <c r="I669" s="490"/>
    </row>
    <row r="670" spans="1:9" ht="14.25">
      <c r="A670" s="483"/>
      <c r="B670" s="484"/>
      <c r="C670" s="487"/>
      <c r="D670" s="1559"/>
      <c r="E670" s="1559"/>
      <c r="F670" s="1559"/>
      <c r="I670" s="490"/>
    </row>
    <row r="671" spans="1:9" ht="14.25">
      <c r="A671" s="484"/>
      <c r="B671" s="484"/>
      <c r="C671" s="487"/>
      <c r="D671" s="1559"/>
      <c r="E671" s="1559"/>
      <c r="F671" s="1559"/>
      <c r="I671" s="490"/>
    </row>
    <row r="672" spans="1:9" ht="14.25">
      <c r="A672" s="484"/>
      <c r="B672" s="484"/>
      <c r="C672" s="487"/>
      <c r="D672" s="1559"/>
      <c r="E672" s="1559"/>
      <c r="F672" s="1559"/>
      <c r="I672" s="490"/>
    </row>
    <row r="673" spans="1:11" ht="14.25">
      <c r="A673" s="484"/>
      <c r="B673" s="484"/>
      <c r="C673" s="487"/>
      <c r="D673" s="445"/>
      <c r="E673" s="445"/>
      <c r="F673" s="445"/>
      <c r="I673" s="490"/>
    </row>
    <row r="674" spans="1:11" ht="12.75" customHeight="1">
      <c r="A674" s="483"/>
      <c r="B674" s="485" t="s">
        <v>2690</v>
      </c>
      <c r="C674" s="487"/>
      <c r="D674" s="1559" t="s">
        <v>2025</v>
      </c>
      <c r="E674" s="1559"/>
      <c r="F674" s="1559"/>
      <c r="I674" s="490"/>
    </row>
    <row r="675" spans="1:11" ht="12.75" customHeight="1">
      <c r="A675" s="483"/>
      <c r="B675" s="484"/>
      <c r="C675" s="487"/>
      <c r="D675" s="1559"/>
      <c r="E675" s="1559"/>
      <c r="F675" s="1559"/>
      <c r="I675" s="490"/>
    </row>
    <row r="676" spans="1:11" ht="12.75" customHeight="1">
      <c r="A676" s="483"/>
      <c r="B676" s="484"/>
      <c r="C676" s="487"/>
      <c r="D676" s="1559"/>
      <c r="E676" s="1559"/>
      <c r="F676" s="1559"/>
      <c r="I676" s="490"/>
    </row>
    <row r="677" spans="1:11" ht="12.75" customHeight="1">
      <c r="A677" s="483"/>
      <c r="B677" s="484"/>
      <c r="C677" s="487"/>
      <c r="D677" s="1559"/>
      <c r="E677" s="1559"/>
      <c r="F677" s="1559"/>
      <c r="I677" s="490"/>
    </row>
    <row r="678" spans="1:11" ht="12.75" customHeight="1">
      <c r="A678" s="483"/>
      <c r="B678" s="484"/>
      <c r="C678" s="487"/>
      <c r="D678" s="1559"/>
      <c r="E678" s="1559"/>
      <c r="F678" s="1559"/>
      <c r="I678" s="490"/>
    </row>
    <row r="679" spans="1:11" ht="12.75" customHeight="1">
      <c r="A679" s="483"/>
      <c r="B679" s="484"/>
      <c r="C679" s="487"/>
      <c r="D679" s="1559"/>
      <c r="E679" s="1559"/>
      <c r="F679" s="1559"/>
      <c r="I679" s="490"/>
    </row>
    <row r="680" spans="1:11" ht="12.75" customHeight="1">
      <c r="A680" s="483"/>
      <c r="B680" s="484"/>
      <c r="C680" s="487"/>
      <c r="D680" s="1559"/>
      <c r="E680" s="1559"/>
      <c r="F680" s="1559"/>
      <c r="I680" s="490"/>
    </row>
    <row r="681" spans="1:11" ht="12.75" customHeight="1">
      <c r="A681" s="483"/>
      <c r="B681" s="484"/>
      <c r="C681" s="487"/>
      <c r="D681" s="1559"/>
      <c r="E681" s="1559"/>
      <c r="F681" s="1559"/>
      <c r="I681" s="490"/>
    </row>
    <row r="682" spans="1:11" ht="12.75" customHeight="1">
      <c r="A682" s="483"/>
      <c r="B682" s="484"/>
      <c r="C682" s="487"/>
      <c r="D682" s="1559"/>
      <c r="E682" s="1559"/>
      <c r="F682" s="1559"/>
      <c r="I682" s="490"/>
    </row>
    <row r="683" spans="1:11">
      <c r="A683" s="487"/>
      <c r="B683" s="487"/>
      <c r="C683" s="487"/>
      <c r="D683" s="446"/>
      <c r="E683" s="446"/>
      <c r="F683" s="446"/>
      <c r="I683" s="490"/>
    </row>
    <row r="684" spans="1:11">
      <c r="A684" s="1560" t="s">
        <v>1059</v>
      </c>
      <c r="B684" s="1560"/>
      <c r="C684" s="1560"/>
      <c r="D684" s="1560"/>
      <c r="E684" s="1560"/>
      <c r="F684" s="1560"/>
      <c r="G684" s="1560"/>
      <c r="H684" s="1025"/>
      <c r="I684" s="1151"/>
      <c r="J684" s="501"/>
      <c r="K684" s="501"/>
    </row>
    <row r="685" spans="1:11">
      <c r="A685" s="448"/>
      <c r="B685" s="448"/>
      <c r="C685" s="448"/>
      <c r="D685" s="448"/>
      <c r="E685" s="448"/>
      <c r="F685" s="448"/>
      <c r="G685" s="448"/>
      <c r="H685" s="501"/>
      <c r="I685" s="483"/>
      <c r="J685" s="501"/>
      <c r="K685" s="501"/>
    </row>
    <row r="686" spans="1:11">
      <c r="C686" s="482"/>
      <c r="D686" s="1562" t="s">
        <v>99</v>
      </c>
      <c r="E686" s="1562"/>
      <c r="F686" s="1562"/>
      <c r="H686" s="501"/>
      <c r="I686" s="483"/>
      <c r="J686" s="501"/>
      <c r="K686" s="501"/>
    </row>
    <row r="687" spans="1:11">
      <c r="A687" s="482"/>
      <c r="B687" s="482"/>
      <c r="C687" s="482"/>
      <c r="D687" s="1562" t="s">
        <v>123</v>
      </c>
      <c r="E687" s="1562"/>
      <c r="F687" s="1562"/>
      <c r="H687" s="501"/>
      <c r="I687" s="483"/>
      <c r="J687" s="501"/>
      <c r="K687" s="501"/>
    </row>
    <row r="688" spans="1:11">
      <c r="A688" s="483"/>
      <c r="B688" s="483"/>
      <c r="C688" s="483"/>
      <c r="D688" s="1561" t="s">
        <v>1076</v>
      </c>
      <c r="E688" s="1561"/>
      <c r="F688" s="1561"/>
      <c r="H688" s="501"/>
      <c r="I688" s="483"/>
      <c r="J688" s="501"/>
      <c r="K688" s="501"/>
    </row>
    <row r="689" spans="1:11">
      <c r="A689" s="483"/>
      <c r="B689" s="483"/>
      <c r="C689" s="483"/>
      <c r="H689" s="501"/>
      <c r="I689" s="483"/>
      <c r="J689" s="501"/>
      <c r="K689" s="501"/>
    </row>
    <row r="690" spans="1:11" ht="14.25">
      <c r="A690" s="484"/>
      <c r="B690" s="485" t="s">
        <v>2690</v>
      </c>
      <c r="C690" s="483"/>
      <c r="D690" s="1561" t="s">
        <v>885</v>
      </c>
      <c r="E690" s="1561"/>
      <c r="F690" s="1561"/>
      <c r="H690" s="501"/>
      <c r="I690" s="483"/>
      <c r="J690" s="501"/>
      <c r="K690" s="501"/>
    </row>
    <row r="691" spans="1:11">
      <c r="A691" s="483"/>
      <c r="B691" s="483"/>
      <c r="C691" s="483"/>
      <c r="D691" s="1561" t="s">
        <v>894</v>
      </c>
      <c r="E691" s="1561"/>
      <c r="F691" s="1561"/>
      <c r="H691" s="501"/>
      <c r="I691" s="483"/>
      <c r="J691" s="501"/>
      <c r="K691" s="501"/>
    </row>
    <row r="692" spans="1:11" ht="12.75" customHeight="1">
      <c r="A692" s="483"/>
      <c r="B692" s="483"/>
      <c r="C692" s="483"/>
      <c r="E692" s="1031" t="s">
        <v>1886</v>
      </c>
      <c r="F692" s="420"/>
      <c r="H692" s="501"/>
      <c r="I692" s="483"/>
      <c r="J692" s="501"/>
      <c r="K692" s="501"/>
    </row>
    <row r="693" spans="1:11">
      <c r="A693" s="483"/>
      <c r="B693" s="483"/>
      <c r="C693" s="483"/>
      <c r="E693" s="501" t="s">
        <v>1885</v>
      </c>
      <c r="F693" s="420"/>
      <c r="I693" s="483"/>
      <c r="J693" s="501"/>
      <c r="K693" s="501"/>
    </row>
    <row r="694" spans="1:11">
      <c r="A694" s="483"/>
      <c r="B694" s="483"/>
      <c r="C694" s="483"/>
      <c r="D694" s="502"/>
      <c r="E694" s="446"/>
      <c r="H694" s="501"/>
      <c r="I694" s="483"/>
      <c r="J694" s="501"/>
      <c r="K694" s="501"/>
    </row>
    <row r="695" spans="1:11" ht="14.25">
      <c r="A695" s="484"/>
      <c r="B695" s="485" t="s">
        <v>2690</v>
      </c>
      <c r="C695" s="483"/>
      <c r="D695" s="1559" t="s">
        <v>2026</v>
      </c>
      <c r="E695" s="1559"/>
      <c r="F695" s="1559"/>
      <c r="H695" s="501"/>
      <c r="I695" s="483"/>
      <c r="J695" s="501"/>
      <c r="K695" s="501"/>
    </row>
    <row r="696" spans="1:11">
      <c r="A696" s="490"/>
      <c r="B696" s="490"/>
      <c r="C696" s="483"/>
      <c r="D696" s="1559"/>
      <c r="E696" s="1559"/>
      <c r="F696" s="1559"/>
      <c r="H696" s="501"/>
      <c r="I696" s="483"/>
      <c r="J696" s="501"/>
      <c r="K696" s="501"/>
    </row>
    <row r="697" spans="1:11">
      <c r="A697" s="483"/>
      <c r="B697" s="483"/>
      <c r="C697" s="483"/>
      <c r="D697" s="1559"/>
      <c r="E697" s="1559"/>
      <c r="F697" s="1559"/>
      <c r="H697" s="501"/>
      <c r="I697" s="483"/>
      <c r="J697" s="501"/>
      <c r="K697" s="501"/>
    </row>
    <row r="698" spans="1:11">
      <c r="A698" s="483"/>
      <c r="B698" s="483"/>
      <c r="C698" s="483"/>
      <c r="H698" s="501"/>
      <c r="J698" s="501"/>
      <c r="K698" s="501"/>
    </row>
    <row r="699" spans="1:11" ht="14.25">
      <c r="A699" s="484"/>
      <c r="B699" s="485" t="s">
        <v>2741</v>
      </c>
      <c r="C699" s="483"/>
      <c r="D699" s="1561" t="s">
        <v>917</v>
      </c>
      <c r="E699" s="1561"/>
      <c r="F699" s="1561"/>
      <c r="H699" s="501"/>
      <c r="I699" s="483"/>
      <c r="J699" s="501"/>
      <c r="K699" s="501"/>
    </row>
    <row r="700" spans="1:11" ht="14.25">
      <c r="A700" s="484"/>
      <c r="B700" s="484"/>
      <c r="C700" s="483"/>
      <c r="D700" s="1561" t="s">
        <v>894</v>
      </c>
      <c r="E700" s="1561"/>
      <c r="F700" s="1561"/>
      <c r="H700" s="501"/>
      <c r="I700" s="483"/>
      <c r="J700" s="501"/>
      <c r="K700" s="501"/>
    </row>
    <row r="701" spans="1:11">
      <c r="A701" s="483"/>
      <c r="B701" s="483"/>
      <c r="C701" s="483"/>
      <c r="E701" s="1031" t="s">
        <v>1887</v>
      </c>
      <c r="F701" s="404"/>
      <c r="H701" s="501"/>
      <c r="I701" s="483"/>
      <c r="J701" s="501"/>
      <c r="K701" s="501"/>
    </row>
    <row r="702" spans="1:11">
      <c r="A702" s="483"/>
      <c r="B702" s="483"/>
      <c r="C702" s="483"/>
      <c r="D702" s="404"/>
      <c r="H702" s="501"/>
      <c r="I702" s="483"/>
      <c r="J702" s="501"/>
      <c r="K702" s="501"/>
    </row>
    <row r="703" spans="1:11" ht="14.25">
      <c r="A703" s="484"/>
      <c r="B703" s="485" t="s">
        <v>2690</v>
      </c>
      <c r="C703" s="483"/>
      <c r="D703" s="1561" t="s">
        <v>2399</v>
      </c>
      <c r="E703" s="1561"/>
      <c r="F703" s="1561"/>
      <c r="H703" s="501"/>
      <c r="I703" s="483"/>
      <c r="J703" s="501"/>
      <c r="K703" s="501"/>
    </row>
    <row r="704" spans="1:11" ht="14.25">
      <c r="A704" s="484"/>
      <c r="B704" s="484"/>
      <c r="C704" s="483"/>
      <c r="D704" s="1561" t="s">
        <v>894</v>
      </c>
      <c r="E704" s="1561"/>
      <c r="F704" s="1561"/>
      <c r="H704" s="501"/>
      <c r="I704" s="483"/>
      <c r="J704" s="501"/>
      <c r="K704" s="501"/>
    </row>
    <row r="705" spans="1:11">
      <c r="A705" s="483"/>
      <c r="B705" s="483"/>
      <c r="C705" s="483"/>
      <c r="E705" s="1031" t="s">
        <v>2400</v>
      </c>
      <c r="F705" s="404"/>
      <c r="H705" s="501"/>
      <c r="I705" s="483"/>
      <c r="J705" s="501"/>
      <c r="K705" s="501"/>
    </row>
    <row r="706" spans="1:11">
      <c r="A706" s="483"/>
      <c r="B706" s="483"/>
      <c r="C706" s="483"/>
      <c r="D706" s="404"/>
      <c r="H706" s="501"/>
      <c r="I706" s="483"/>
      <c r="J706" s="501"/>
      <c r="K706" s="501"/>
    </row>
    <row r="707" spans="1:11" ht="14.25">
      <c r="A707" s="484"/>
      <c r="B707" s="485" t="s">
        <v>2690</v>
      </c>
      <c r="C707" s="483"/>
      <c r="D707" s="1559" t="s">
        <v>2197</v>
      </c>
      <c r="E707" s="1559"/>
      <c r="F707" s="1559"/>
      <c r="H707" s="501"/>
      <c r="I707" s="483"/>
      <c r="J707" s="501"/>
      <c r="K707" s="501"/>
    </row>
    <row r="708" spans="1:11">
      <c r="A708" s="483"/>
      <c r="B708" s="483"/>
      <c r="C708" s="483"/>
      <c r="D708" s="1559"/>
      <c r="E708" s="1559"/>
      <c r="F708" s="1559"/>
      <c r="H708" s="501"/>
      <c r="I708" s="483"/>
      <c r="J708" s="501"/>
      <c r="K708" s="501"/>
    </row>
    <row r="709" spans="1:11">
      <c r="A709" s="483"/>
      <c r="B709" s="483"/>
      <c r="C709" s="483"/>
      <c r="D709" s="1559"/>
      <c r="E709" s="1559"/>
      <c r="F709" s="1559"/>
      <c r="H709" s="501"/>
      <c r="I709" s="483"/>
      <c r="J709" s="501"/>
      <c r="K709" s="501"/>
    </row>
    <row r="710" spans="1:11">
      <c r="A710" s="483"/>
      <c r="B710" s="483"/>
      <c r="C710" s="483"/>
      <c r="D710" s="1559"/>
      <c r="E710" s="1559"/>
      <c r="F710" s="1559"/>
      <c r="H710" s="501"/>
      <c r="I710" s="483"/>
      <c r="J710" s="501"/>
      <c r="K710" s="501"/>
    </row>
    <row r="711" spans="1:11">
      <c r="A711" s="483"/>
      <c r="B711" s="483"/>
      <c r="C711" s="483"/>
      <c r="D711" s="1559"/>
      <c r="E711" s="1559"/>
      <c r="F711" s="1559"/>
      <c r="H711" s="501"/>
      <c r="I711" s="483"/>
      <c r="J711" s="501"/>
      <c r="K711" s="501"/>
    </row>
    <row r="712" spans="1:11">
      <c r="A712" s="483"/>
      <c r="B712" s="483"/>
      <c r="C712" s="483"/>
      <c r="D712" s="1559"/>
      <c r="E712" s="1559"/>
      <c r="F712" s="1559"/>
      <c r="H712" s="501"/>
      <c r="I712" s="483"/>
      <c r="J712" s="501"/>
      <c r="K712" s="501"/>
    </row>
    <row r="713" spans="1:11">
      <c r="A713" s="483"/>
      <c r="B713" s="483"/>
      <c r="C713" s="483"/>
      <c r="D713" s="445"/>
      <c r="E713" s="445"/>
      <c r="F713" s="445"/>
      <c r="H713" s="501"/>
      <c r="I713" s="483"/>
      <c r="J713" s="501"/>
      <c r="K713" s="501"/>
    </row>
    <row r="714" spans="1:11">
      <c r="A714" s="483"/>
      <c r="B714" s="485" t="s">
        <v>2690</v>
      </c>
      <c r="C714" s="483"/>
      <c r="D714" s="1559" t="s">
        <v>1201</v>
      </c>
      <c r="E714" s="1559"/>
      <c r="F714" s="1559"/>
      <c r="H714" s="501"/>
      <c r="I714" s="483"/>
      <c r="J714" s="501"/>
      <c r="K714" s="501"/>
    </row>
    <row r="715" spans="1:11">
      <c r="A715" s="483"/>
      <c r="B715" s="483"/>
      <c r="C715" s="483"/>
      <c r="D715" s="1559"/>
      <c r="E715" s="1559"/>
      <c r="F715" s="1559"/>
      <c r="H715" s="501"/>
      <c r="I715" s="483"/>
      <c r="J715" s="501"/>
      <c r="K715" s="501"/>
    </row>
    <row r="716" spans="1:11">
      <c r="A716" s="483"/>
      <c r="B716" s="483"/>
      <c r="C716" s="483"/>
      <c r="D716" s="445"/>
      <c r="E716" s="445"/>
      <c r="F716" s="445"/>
      <c r="H716" s="501"/>
      <c r="I716" s="483"/>
      <c r="J716" s="501"/>
      <c r="K716" s="501"/>
    </row>
    <row r="717" spans="1:11" ht="14.25">
      <c r="A717" s="484"/>
      <c r="B717" s="485" t="s">
        <v>2690</v>
      </c>
      <c r="C717" s="483"/>
      <c r="D717" s="1559" t="s">
        <v>1077</v>
      </c>
      <c r="E717" s="1559"/>
      <c r="F717" s="1559"/>
      <c r="H717" s="501"/>
      <c r="I717" s="483"/>
      <c r="J717" s="501"/>
      <c r="K717" s="501"/>
    </row>
    <row r="718" spans="1:11">
      <c r="A718" s="483"/>
      <c r="B718" s="483"/>
      <c r="C718" s="483"/>
      <c r="D718" s="1559"/>
      <c r="E718" s="1559"/>
      <c r="F718" s="1559"/>
      <c r="H718" s="501"/>
      <c r="I718" s="483"/>
      <c r="J718" s="501"/>
      <c r="K718" s="501"/>
    </row>
    <row r="719" spans="1:11">
      <c r="A719" s="483"/>
      <c r="B719" s="483"/>
      <c r="C719" s="483"/>
      <c r="D719" s="1559"/>
      <c r="E719" s="1559"/>
      <c r="F719" s="1559"/>
      <c r="H719" s="501"/>
      <c r="I719" s="483"/>
      <c r="J719" s="501"/>
      <c r="K719" s="501"/>
    </row>
    <row r="720" spans="1:11" ht="15" customHeight="1">
      <c r="A720" s="483"/>
      <c r="B720" s="483"/>
      <c r="C720" s="483"/>
      <c r="D720" s="1559"/>
      <c r="E720" s="1559"/>
      <c r="F720" s="1559"/>
      <c r="H720" s="501"/>
      <c r="I720" s="483"/>
      <c r="J720" s="501"/>
      <c r="K720" s="501"/>
    </row>
    <row r="721" spans="1:11" ht="15" customHeight="1">
      <c r="A721" s="483"/>
      <c r="B721" s="483"/>
      <c r="C721" s="483"/>
      <c r="D721" s="1559"/>
      <c r="E721" s="1559"/>
      <c r="F721" s="1559"/>
      <c r="H721" s="501"/>
      <c r="I721" s="483"/>
      <c r="J721" s="501"/>
      <c r="K721" s="501"/>
    </row>
    <row r="722" spans="1:11">
      <c r="A722" s="483"/>
      <c r="B722" s="483"/>
      <c r="C722" s="483"/>
      <c r="D722" s="1559"/>
      <c r="E722" s="1559"/>
      <c r="F722" s="1559"/>
      <c r="H722" s="501"/>
      <c r="I722" s="483"/>
      <c r="J722" s="501"/>
      <c r="K722" s="501"/>
    </row>
    <row r="723" spans="1:11">
      <c r="A723" s="483"/>
      <c r="B723" s="483"/>
      <c r="C723" s="483"/>
      <c r="D723" s="1559"/>
      <c r="E723" s="1559"/>
      <c r="F723" s="1559"/>
      <c r="H723" s="501"/>
      <c r="I723" s="483"/>
      <c r="J723" s="501"/>
      <c r="K723" s="501"/>
    </row>
    <row r="724" spans="1:11">
      <c r="A724" s="483"/>
      <c r="B724" s="483"/>
      <c r="C724" s="483"/>
      <c r="D724" s="1559"/>
      <c r="E724" s="1559"/>
      <c r="F724" s="1559"/>
      <c r="H724" s="501"/>
      <c r="I724" s="483"/>
      <c r="J724" s="501"/>
      <c r="K724" s="501"/>
    </row>
    <row r="725" spans="1:11" ht="15" customHeight="1">
      <c r="A725" s="483"/>
      <c r="B725" s="483"/>
      <c r="C725" s="483"/>
      <c r="D725" s="1559"/>
      <c r="E725" s="1559"/>
      <c r="F725" s="1559"/>
      <c r="H725" s="501"/>
      <c r="I725" s="483"/>
      <c r="J725" s="501"/>
      <c r="K725" s="501"/>
    </row>
    <row r="726" spans="1:11">
      <c r="A726" s="483"/>
      <c r="B726" s="483"/>
      <c r="C726" s="483"/>
      <c r="D726" s="1559"/>
      <c r="E726" s="1559"/>
      <c r="F726" s="1559"/>
      <c r="H726" s="501"/>
      <c r="I726" s="483"/>
      <c r="J726" s="501"/>
      <c r="K726" s="501"/>
    </row>
    <row r="727" spans="1:11">
      <c r="A727" s="483"/>
      <c r="B727" s="483"/>
      <c r="C727" s="483"/>
      <c r="D727" s="1559"/>
      <c r="E727" s="1559"/>
      <c r="F727" s="1559"/>
      <c r="H727" s="501"/>
      <c r="I727" s="483"/>
      <c r="J727" s="501"/>
      <c r="K727" s="501"/>
    </row>
    <row r="728" spans="1:11">
      <c r="A728" s="483"/>
      <c r="B728" s="483"/>
      <c r="C728" s="483"/>
      <c r="D728" s="1559"/>
      <c r="E728" s="1559"/>
      <c r="F728" s="1559"/>
      <c r="H728" s="501"/>
      <c r="I728" s="483"/>
      <c r="J728" s="501"/>
      <c r="K728" s="501"/>
    </row>
    <row r="729" spans="1:11">
      <c r="A729" s="483"/>
      <c r="B729" s="483"/>
      <c r="C729" s="483"/>
      <c r="D729" s="1559"/>
      <c r="E729" s="1559"/>
      <c r="F729" s="1559"/>
      <c r="H729" s="501"/>
      <c r="I729" s="483"/>
      <c r="J729" s="501"/>
      <c r="K729" s="501"/>
    </row>
    <row r="730" spans="1:11">
      <c r="A730" s="483"/>
      <c r="B730" s="485" t="s">
        <v>2690</v>
      </c>
      <c r="C730" s="483"/>
      <c r="D730" s="1559" t="s">
        <v>2392</v>
      </c>
      <c r="E730" s="1559"/>
      <c r="F730" s="1559"/>
      <c r="H730" s="501"/>
      <c r="I730" s="483"/>
      <c r="J730" s="501"/>
      <c r="K730" s="501"/>
    </row>
    <row r="731" spans="1:11">
      <c r="A731" s="483"/>
      <c r="B731" s="483"/>
      <c r="C731" s="483"/>
      <c r="D731" s="1559"/>
      <c r="E731" s="1559"/>
      <c r="F731" s="1559"/>
      <c r="H731" s="501"/>
      <c r="I731" s="483"/>
      <c r="J731" s="501"/>
      <c r="K731" s="501"/>
    </row>
    <row r="732" spans="1:11">
      <c r="A732" s="483"/>
      <c r="B732" s="483"/>
      <c r="C732" s="483"/>
      <c r="D732" s="1559"/>
      <c r="E732" s="1559"/>
      <c r="F732" s="1559"/>
      <c r="H732" s="501"/>
      <c r="I732" s="483"/>
      <c r="J732" s="501"/>
      <c r="K732" s="501"/>
    </row>
    <row r="733" spans="1:11">
      <c r="A733" s="483"/>
      <c r="B733" s="483"/>
      <c r="C733" s="483"/>
      <c r="D733" s="445"/>
      <c r="E733" s="445"/>
      <c r="F733" s="445"/>
      <c r="H733" s="501"/>
      <c r="I733" s="483"/>
      <c r="J733" s="501"/>
      <c r="K733" s="501"/>
    </row>
    <row r="734" spans="1:11">
      <c r="A734" s="483"/>
      <c r="B734" s="485" t="s">
        <v>2690</v>
      </c>
      <c r="C734" s="483"/>
      <c r="D734" s="1559" t="s">
        <v>2391</v>
      </c>
      <c r="E734" s="1559"/>
      <c r="F734" s="1559"/>
      <c r="H734" s="501"/>
      <c r="I734" s="483"/>
      <c r="J734" s="501"/>
      <c r="K734" s="501"/>
    </row>
    <row r="735" spans="1:11">
      <c r="A735" s="483"/>
      <c r="B735" s="483"/>
      <c r="C735" s="483"/>
      <c r="D735" s="1559"/>
      <c r="E735" s="1559"/>
      <c r="F735" s="1559"/>
      <c r="H735" s="501"/>
      <c r="I735" s="483"/>
      <c r="J735" s="501"/>
      <c r="K735" s="501"/>
    </row>
    <row r="736" spans="1:11">
      <c r="A736" s="483"/>
      <c r="B736" s="483"/>
      <c r="C736" s="483"/>
      <c r="D736" s="1559"/>
      <c r="E736" s="1559"/>
      <c r="F736" s="1559"/>
      <c r="H736" s="501"/>
      <c r="I736" s="483"/>
      <c r="J736" s="501"/>
      <c r="K736" s="501"/>
    </row>
    <row r="737" spans="1:11">
      <c r="A737" s="483"/>
      <c r="B737" s="483"/>
      <c r="C737" s="483"/>
      <c r="H737" s="501"/>
      <c r="I737" s="483"/>
      <c r="J737" s="501"/>
      <c r="K737" s="501"/>
    </row>
    <row r="738" spans="1:11">
      <c r="A738" s="483"/>
      <c r="B738" s="485" t="s">
        <v>2690</v>
      </c>
      <c r="C738" s="483"/>
      <c r="D738" s="1559" t="s">
        <v>2390</v>
      </c>
      <c r="E738" s="1559"/>
      <c r="F738" s="1559"/>
      <c r="H738" s="501"/>
      <c r="I738" s="483"/>
      <c r="J738" s="501"/>
      <c r="K738" s="501"/>
    </row>
    <row r="739" spans="1:11">
      <c r="A739" s="483"/>
      <c r="B739" s="483"/>
      <c r="C739" s="483"/>
      <c r="D739" s="1559"/>
      <c r="E739" s="1559"/>
      <c r="F739" s="1559"/>
      <c r="H739" s="501"/>
      <c r="I739" s="483"/>
      <c r="J739" s="501"/>
      <c r="K739" s="501"/>
    </row>
    <row r="740" spans="1:11">
      <c r="A740" s="483"/>
      <c r="B740" s="483"/>
      <c r="C740" s="483"/>
      <c r="D740" s="1559"/>
      <c r="E740" s="1559"/>
      <c r="F740" s="1559"/>
      <c r="H740" s="501"/>
      <c r="I740" s="483"/>
      <c r="J740" s="501"/>
      <c r="K740" s="501"/>
    </row>
    <row r="741" spans="1:11">
      <c r="A741" s="483"/>
      <c r="B741" s="483"/>
      <c r="C741" s="483"/>
      <c r="D741" s="1559"/>
      <c r="E741" s="1559"/>
      <c r="F741" s="1559"/>
      <c r="H741" s="501"/>
      <c r="I741" s="483"/>
      <c r="J741" s="501"/>
      <c r="K741" s="501"/>
    </row>
    <row r="742" spans="1:11">
      <c r="A742" s="483"/>
      <c r="B742" s="483"/>
      <c r="C742" s="483"/>
      <c r="H742" s="501"/>
      <c r="I742" s="483"/>
      <c r="J742" s="501"/>
      <c r="K742" s="501"/>
    </row>
    <row r="743" spans="1:11" ht="14.25">
      <c r="A743" s="484"/>
      <c r="B743" s="485" t="s">
        <v>2690</v>
      </c>
      <c r="C743" s="483"/>
      <c r="D743" s="1559" t="s">
        <v>1078</v>
      </c>
      <c r="E743" s="1559"/>
      <c r="F743" s="1559"/>
      <c r="H743" s="501"/>
      <c r="I743" s="483"/>
      <c r="J743" s="501"/>
      <c r="K743" s="501"/>
    </row>
    <row r="744" spans="1:11">
      <c r="A744" s="483"/>
      <c r="B744" s="483"/>
      <c r="C744" s="483"/>
      <c r="D744" s="1559"/>
      <c r="E744" s="1559"/>
      <c r="F744" s="1559"/>
      <c r="H744" s="501"/>
      <c r="I744" s="483"/>
      <c r="J744" s="501"/>
      <c r="K744" s="501"/>
    </row>
    <row r="745" spans="1:11">
      <c r="A745" s="483"/>
      <c r="B745" s="483"/>
      <c r="C745" s="483"/>
      <c r="D745" s="1559"/>
      <c r="E745" s="1559"/>
      <c r="F745" s="1559"/>
      <c r="H745" s="501"/>
      <c r="I745" s="483"/>
      <c r="J745" s="501"/>
      <c r="K745" s="501"/>
    </row>
    <row r="746" spans="1:11">
      <c r="A746" s="483"/>
      <c r="B746" s="483"/>
      <c r="C746" s="483"/>
      <c r="D746" s="1559"/>
      <c r="E746" s="1559"/>
      <c r="F746" s="1559"/>
      <c r="H746" s="501"/>
      <c r="I746" s="483"/>
      <c r="J746" s="501"/>
      <c r="K746" s="501"/>
    </row>
    <row r="747" spans="1:11">
      <c r="A747" s="483"/>
      <c r="B747" s="483"/>
      <c r="C747" s="483"/>
      <c r="D747" s="1559"/>
      <c r="E747" s="1559"/>
      <c r="F747" s="1559"/>
      <c r="H747" s="501"/>
      <c r="I747" s="483"/>
      <c r="J747" s="501"/>
      <c r="K747" s="501"/>
    </row>
    <row r="748" spans="1:11">
      <c r="A748" s="483"/>
      <c r="B748" s="483"/>
      <c r="C748" s="483"/>
      <c r="D748" s="492"/>
      <c r="H748" s="501"/>
      <c r="I748" s="483"/>
      <c r="J748" s="501"/>
      <c r="K748" s="501"/>
    </row>
    <row r="749" spans="1:11" ht="14.25">
      <c r="A749" s="484"/>
      <c r="B749" s="485" t="s">
        <v>2690</v>
      </c>
      <c r="C749" s="483"/>
      <c r="D749" s="1559" t="s">
        <v>2100</v>
      </c>
      <c r="E749" s="1559"/>
      <c r="F749" s="1559"/>
      <c r="H749" s="501"/>
      <c r="I749" s="483"/>
      <c r="J749" s="501"/>
      <c r="K749" s="501"/>
    </row>
    <row r="750" spans="1:11">
      <c r="A750" s="483"/>
      <c r="B750" s="483"/>
      <c r="C750" s="483"/>
      <c r="D750" s="1559"/>
      <c r="E750" s="1559"/>
      <c r="F750" s="1559"/>
      <c r="H750" s="501"/>
      <c r="I750" s="483"/>
      <c r="J750" s="501"/>
      <c r="K750" s="501"/>
    </row>
    <row r="751" spans="1:11">
      <c r="A751" s="483"/>
      <c r="B751" s="483"/>
      <c r="C751" s="483"/>
      <c r="D751" s="1559"/>
      <c r="E751" s="1559"/>
      <c r="F751" s="1559"/>
      <c r="H751" s="501"/>
      <c r="I751" s="483"/>
      <c r="J751" s="501"/>
      <c r="K751" s="501"/>
    </row>
    <row r="752" spans="1:11">
      <c r="A752" s="483"/>
      <c r="B752" s="483"/>
      <c r="C752" s="483"/>
      <c r="D752" s="1559"/>
      <c r="E752" s="1559"/>
      <c r="F752" s="1559"/>
      <c r="H752" s="501"/>
      <c r="I752" s="483"/>
      <c r="J752" s="501"/>
      <c r="K752" s="501"/>
    </row>
    <row r="753" spans="1:11">
      <c r="A753" s="483"/>
      <c r="B753" s="483"/>
      <c r="C753" s="483"/>
      <c r="D753" s="1559"/>
      <c r="E753" s="1559"/>
      <c r="F753" s="1559"/>
      <c r="H753" s="501"/>
      <c r="I753" s="483"/>
      <c r="J753" s="501"/>
      <c r="K753" s="501"/>
    </row>
    <row r="754" spans="1:11">
      <c r="A754" s="483"/>
      <c r="B754" s="483"/>
      <c r="C754" s="483"/>
      <c r="D754" s="1559"/>
      <c r="E754" s="1559"/>
      <c r="F754" s="1559"/>
      <c r="H754" s="501"/>
      <c r="I754" s="483"/>
      <c r="J754" s="501"/>
      <c r="K754" s="501"/>
    </row>
    <row r="755" spans="1:11">
      <c r="A755" s="483"/>
      <c r="B755" s="483"/>
      <c r="C755" s="483"/>
      <c r="D755" s="1559"/>
      <c r="E755" s="1559"/>
      <c r="F755" s="1559"/>
      <c r="H755" s="501"/>
      <c r="I755" s="483"/>
      <c r="J755" s="501"/>
      <c r="K755" s="501"/>
    </row>
    <row r="756" spans="1:11">
      <c r="A756" s="483"/>
      <c r="B756" s="483"/>
      <c r="C756" s="483"/>
      <c r="D756" s="1564" t="s">
        <v>2613</v>
      </c>
      <c r="E756" s="1564"/>
      <c r="F756" s="1564"/>
      <c r="H756" s="501"/>
      <c r="I756" s="483"/>
      <c r="J756" s="501"/>
      <c r="K756" s="501"/>
    </row>
    <row r="757" spans="1:11">
      <c r="A757" s="483"/>
      <c r="B757" s="483"/>
      <c r="C757" s="483"/>
      <c r="D757" s="341"/>
      <c r="H757" s="501"/>
      <c r="I757" s="483"/>
      <c r="J757" s="501"/>
      <c r="K757" s="501"/>
    </row>
    <row r="758" spans="1:11">
      <c r="A758" s="1563" t="s">
        <v>1060</v>
      </c>
      <c r="B758" s="1563"/>
      <c r="C758" s="1563"/>
      <c r="D758" s="1563"/>
      <c r="E758" s="1563"/>
      <c r="F758" s="1563"/>
      <c r="G758" s="1563"/>
      <c r="H758" s="1025"/>
      <c r="I758" s="1151"/>
      <c r="J758" s="501"/>
      <c r="K758" s="501"/>
    </row>
    <row r="759" spans="1:11">
      <c r="A759" s="483"/>
      <c r="B759" s="483"/>
      <c r="C759" s="483"/>
      <c r="D759" s="492"/>
      <c r="G759" s="501"/>
      <c r="H759" s="501"/>
      <c r="I759" s="483"/>
      <c r="J759" s="501"/>
      <c r="K759" s="501"/>
    </row>
    <row r="760" spans="1:11" ht="13.7" customHeight="1">
      <c r="C760" s="483"/>
      <c r="D760" s="1579" t="s">
        <v>1070</v>
      </c>
      <c r="E760" s="1579"/>
      <c r="F760" s="1579"/>
      <c r="G760" s="501"/>
      <c r="H760" s="501"/>
      <c r="I760" s="483"/>
      <c r="J760" s="501"/>
      <c r="K760" s="501"/>
    </row>
    <row r="761" spans="1:11">
      <c r="A761" s="483"/>
      <c r="B761" s="483"/>
      <c r="C761" s="483"/>
      <c r="D761" s="1565" t="s">
        <v>1071</v>
      </c>
      <c r="E761" s="1565"/>
      <c r="F761" s="1565"/>
      <c r="G761" s="501"/>
      <c r="H761" s="501"/>
      <c r="I761" s="483"/>
      <c r="J761" s="501"/>
      <c r="K761" s="501"/>
    </row>
    <row r="762" spans="1:11">
      <c r="A762" s="483"/>
      <c r="B762" s="483"/>
      <c r="C762" s="483"/>
      <c r="G762" s="501"/>
      <c r="H762" s="501"/>
      <c r="I762" s="483"/>
      <c r="J762" s="501"/>
      <c r="K762" s="501"/>
    </row>
    <row r="763" spans="1:11" ht="14.25">
      <c r="A763" s="484"/>
      <c r="B763" s="485" t="s">
        <v>2741</v>
      </c>
      <c r="D763" s="1559" t="s">
        <v>1072</v>
      </c>
      <c r="E763" s="1559"/>
      <c r="F763" s="1559"/>
      <c r="G763" s="501"/>
      <c r="H763" s="501"/>
      <c r="I763" s="483"/>
      <c r="J763" s="501"/>
      <c r="K763" s="501"/>
    </row>
    <row r="764" spans="1:11" ht="10.5" customHeight="1">
      <c r="D764" s="1559"/>
      <c r="E764" s="1559"/>
      <c r="F764" s="1559"/>
      <c r="G764" s="501"/>
      <c r="H764" s="501"/>
      <c r="I764" s="483"/>
      <c r="J764" s="501"/>
      <c r="K764" s="501"/>
    </row>
    <row r="765" spans="1:11">
      <c r="D765" s="1559"/>
      <c r="E765" s="1559"/>
      <c r="F765" s="1559"/>
      <c r="G765" s="501"/>
      <c r="H765" s="501"/>
      <c r="I765" s="483"/>
      <c r="J765" s="501"/>
      <c r="K765" s="501"/>
    </row>
    <row r="766" spans="1:11">
      <c r="D766" s="1559"/>
      <c r="E766" s="1559"/>
      <c r="F766" s="1559"/>
      <c r="G766" s="501"/>
      <c r="H766" s="501"/>
      <c r="I766" s="483"/>
      <c r="J766" s="501"/>
      <c r="K766" s="501"/>
    </row>
    <row r="767" spans="1:11">
      <c r="D767" s="1559"/>
      <c r="E767" s="1559"/>
      <c r="F767" s="1559"/>
      <c r="G767" s="501"/>
      <c r="H767" s="501"/>
      <c r="I767" s="483"/>
      <c r="J767" s="501"/>
      <c r="K767" s="501"/>
    </row>
    <row r="768" spans="1:11" ht="15.6" customHeight="1">
      <c r="D768" s="1559"/>
      <c r="E768" s="1559"/>
      <c r="F768" s="1559"/>
      <c r="G768" s="501"/>
      <c r="H768" s="501"/>
      <c r="I768" s="483"/>
      <c r="J768" s="501"/>
      <c r="K768" s="501"/>
    </row>
    <row r="769" spans="1:11">
      <c r="D769" s="499"/>
      <c r="E769" s="446"/>
      <c r="F769" s="446"/>
      <c r="G769" s="501"/>
      <c r="H769" s="501"/>
      <c r="I769" s="483"/>
      <c r="J769" s="501"/>
      <c r="K769" s="501"/>
    </row>
    <row r="770" spans="1:11" s="505" customFormat="1" ht="14.25">
      <c r="A770" s="503"/>
      <c r="B770" s="485" t="s">
        <v>2741</v>
      </c>
      <c r="C770" s="504"/>
      <c r="D770" s="1559" t="s">
        <v>1241</v>
      </c>
      <c r="E770" s="1559"/>
      <c r="F770" s="1559"/>
      <c r="I770" s="1152"/>
    </row>
    <row r="771" spans="1:11" s="505" customFormat="1">
      <c r="A771" s="504"/>
      <c r="B771" s="504"/>
      <c r="C771" s="504"/>
      <c r="D771" s="1559"/>
      <c r="E771" s="1559"/>
      <c r="F771" s="1559"/>
      <c r="I771" s="1152"/>
    </row>
    <row r="772" spans="1:11" s="505" customFormat="1">
      <c r="A772" s="504"/>
      <c r="B772" s="504"/>
      <c r="C772" s="504"/>
      <c r="D772" s="1559"/>
      <c r="E772" s="1559"/>
      <c r="F772" s="1559"/>
      <c r="I772" s="1152"/>
    </row>
    <row r="773" spans="1:11" s="505" customFormat="1">
      <c r="A773" s="504"/>
      <c r="B773" s="504"/>
      <c r="C773" s="504"/>
      <c r="D773" s="1559"/>
      <c r="E773" s="1559"/>
      <c r="F773" s="1559"/>
      <c r="I773" s="1152"/>
    </row>
    <row r="774" spans="1:11" s="505" customFormat="1">
      <c r="A774" s="504"/>
      <c r="B774" s="504"/>
      <c r="C774" s="504"/>
      <c r="D774" s="499"/>
      <c r="I774" s="1152"/>
    </row>
    <row r="775" spans="1:11" s="505" customFormat="1" ht="14.25">
      <c r="A775" s="484"/>
      <c r="B775" s="485" t="s">
        <v>2741</v>
      </c>
      <c r="C775" s="504"/>
      <c r="D775" s="1558" t="s">
        <v>1242</v>
      </c>
      <c r="E775" s="1558"/>
      <c r="F775" s="1558"/>
      <c r="I775" s="1152"/>
    </row>
    <row r="776" spans="1:11" s="505" customFormat="1">
      <c r="A776" s="504"/>
      <c r="B776" s="504"/>
      <c r="C776" s="504"/>
      <c r="D776" s="1558"/>
      <c r="E776" s="1558"/>
      <c r="F776" s="1558"/>
      <c r="I776" s="1152"/>
    </row>
    <row r="777" spans="1:11" s="505" customFormat="1">
      <c r="A777" s="504"/>
      <c r="B777" s="504"/>
      <c r="C777" s="504"/>
      <c r="D777" s="1558"/>
      <c r="E777" s="1558"/>
      <c r="F777" s="1558"/>
      <c r="I777" s="1152"/>
    </row>
    <row r="778" spans="1:11">
      <c r="D778" s="499"/>
      <c r="E778" s="446"/>
      <c r="F778" s="446"/>
      <c r="G778" s="501"/>
      <c r="H778" s="501"/>
      <c r="I778" s="483"/>
      <c r="J778" s="501"/>
      <c r="K778" s="501"/>
    </row>
    <row r="779" spans="1:11" ht="14.25">
      <c r="A779" s="484"/>
      <c r="B779" s="485" t="s">
        <v>2690</v>
      </c>
      <c r="D779" s="1559" t="s">
        <v>1198</v>
      </c>
      <c r="E779" s="1559"/>
      <c r="F779" s="1559"/>
      <c r="G779" s="501"/>
      <c r="H779" s="501"/>
      <c r="I779" s="483"/>
      <c r="J779" s="501"/>
      <c r="K779" s="501"/>
    </row>
    <row r="780" spans="1:11">
      <c r="D780" s="1559"/>
      <c r="E780" s="1559"/>
      <c r="F780" s="1559"/>
      <c r="G780" s="501"/>
      <c r="H780" s="501"/>
      <c r="I780" s="483"/>
      <c r="J780" s="501"/>
      <c r="K780" s="501"/>
    </row>
    <row r="781" spans="1:11">
      <c r="D781" s="445"/>
      <c r="E781" s="445"/>
      <c r="F781" s="445"/>
      <c r="G781" s="501"/>
      <c r="H781" s="501"/>
      <c r="I781" s="483"/>
      <c r="J781" s="501"/>
      <c r="K781" s="501"/>
    </row>
    <row r="782" spans="1:11">
      <c r="B782" s="485" t="s">
        <v>2690</v>
      </c>
      <c r="D782" s="1559" t="s">
        <v>1215</v>
      </c>
      <c r="E782" s="1559"/>
      <c r="F782" s="1559"/>
      <c r="G782" s="501"/>
      <c r="H782" s="501"/>
      <c r="I782" s="483"/>
      <c r="J782" s="501"/>
      <c r="K782" s="501"/>
    </row>
    <row r="783" spans="1:11">
      <c r="D783" s="1559"/>
      <c r="E783" s="1559"/>
      <c r="F783" s="1559"/>
      <c r="G783" s="501"/>
      <c r="H783" s="501"/>
      <c r="I783" s="483"/>
      <c r="J783" s="501"/>
      <c r="K783" s="501"/>
    </row>
    <row r="784" spans="1:11">
      <c r="D784" s="1559"/>
      <c r="E784" s="1559"/>
      <c r="F784" s="1559"/>
      <c r="G784" s="501"/>
      <c r="H784" s="501"/>
      <c r="I784" s="483"/>
      <c r="J784" s="501"/>
      <c r="K784" s="501"/>
    </row>
    <row r="785" spans="1:11">
      <c r="D785" s="445"/>
      <c r="E785" s="445"/>
      <c r="F785" s="445"/>
      <c r="G785" s="501"/>
      <c r="H785" s="501"/>
      <c r="I785" s="483"/>
      <c r="J785" s="501"/>
      <c r="K785" s="501"/>
    </row>
    <row r="786" spans="1:11" hidden="1">
      <c r="A786" s="1578" t="s">
        <v>1790</v>
      </c>
      <c r="B786" s="1578"/>
      <c r="C786" s="1578"/>
      <c r="D786" s="1578"/>
      <c r="E786" s="1578"/>
      <c r="F786" s="1578"/>
      <c r="G786" s="1578"/>
      <c r="H786" s="1023"/>
      <c r="I786" s="1147"/>
    </row>
    <row r="787" spans="1:11" hidden="1">
      <c r="A787" s="57"/>
      <c r="B787" s="57"/>
      <c r="C787" s="354"/>
      <c r="D787" s="3"/>
      <c r="E787" s="3"/>
      <c r="F787" s="3"/>
      <c r="G787" s="3"/>
      <c r="I787" s="490"/>
    </row>
    <row r="788" spans="1:11" hidden="1">
      <c r="A788" s="57"/>
      <c r="B788" s="57"/>
      <c r="C788" s="354"/>
      <c r="D788" s="1577" t="s">
        <v>1830</v>
      </c>
      <c r="E788" s="1577"/>
      <c r="F788" s="1577"/>
      <c r="G788" s="3"/>
      <c r="I788" s="490"/>
    </row>
    <row r="789" spans="1:11" hidden="1">
      <c r="A789" s="57"/>
      <c r="B789" s="57"/>
      <c r="C789" s="354"/>
      <c r="D789" s="1569" t="s">
        <v>1744</v>
      </c>
      <c r="E789" s="1569"/>
      <c r="F789" s="1569"/>
      <c r="G789" s="3"/>
      <c r="I789" s="490"/>
    </row>
    <row r="790" spans="1:11" hidden="1">
      <c r="A790" s="57"/>
      <c r="B790" s="57"/>
      <c r="C790" s="354"/>
      <c r="D790" s="447"/>
      <c r="E790" s="447"/>
      <c r="F790" s="447"/>
      <c r="G790" s="3"/>
      <c r="I790" s="490"/>
    </row>
    <row r="791" spans="1:11" hidden="1">
      <c r="A791" s="57"/>
      <c r="B791" s="485" t="s">
        <v>307</v>
      </c>
      <c r="C791" s="354"/>
      <c r="D791" s="1551" t="s">
        <v>1745</v>
      </c>
      <c r="E791" s="1551"/>
      <c r="F791" s="1551"/>
      <c r="G791" s="3"/>
      <c r="I791" s="483"/>
    </row>
    <row r="792" spans="1:11" hidden="1">
      <c r="A792" s="57"/>
      <c r="B792" s="57"/>
      <c r="C792" s="354"/>
      <c r="D792" s="1551"/>
      <c r="E792" s="1551"/>
      <c r="F792" s="1551"/>
      <c r="G792" s="3"/>
      <c r="I792" s="490"/>
    </row>
    <row r="793" spans="1:11" hidden="1">
      <c r="A793" s="174"/>
      <c r="B793" s="174"/>
      <c r="C793" s="174"/>
      <c r="D793" s="1551"/>
      <c r="E793" s="1551"/>
      <c r="F793" s="1551"/>
      <c r="G793" s="118"/>
      <c r="I793" s="490"/>
    </row>
    <row r="794" spans="1:11" hidden="1">
      <c r="A794" s="354"/>
      <c r="B794" s="354"/>
      <c r="C794" s="354"/>
      <c r="D794" s="173"/>
      <c r="E794" s="3"/>
      <c r="F794" s="3"/>
      <c r="G794" s="3"/>
      <c r="I794" s="490"/>
    </row>
    <row r="795" spans="1:11" hidden="1">
      <c r="A795" s="172"/>
      <c r="B795" s="485" t="s">
        <v>307</v>
      </c>
      <c r="C795" s="172"/>
      <c r="D795" s="1551" t="s">
        <v>1746</v>
      </c>
      <c r="E795" s="1551"/>
      <c r="F795" s="1551"/>
      <c r="G795" s="3"/>
      <c r="I795" s="483"/>
    </row>
    <row r="796" spans="1:11" hidden="1">
      <c r="A796" s="172"/>
      <c r="B796" s="172"/>
      <c r="C796" s="172"/>
      <c r="D796" s="1551"/>
      <c r="E796" s="1551"/>
      <c r="F796" s="1551"/>
      <c r="G796" s="3"/>
      <c r="I796" s="490"/>
    </row>
    <row r="797" spans="1:11" hidden="1">
      <c r="A797" s="172"/>
      <c r="B797" s="172"/>
      <c r="C797" s="172"/>
      <c r="D797" s="1551"/>
      <c r="E797" s="1551"/>
      <c r="F797" s="1551"/>
      <c r="G797" s="3"/>
      <c r="I797" s="490"/>
    </row>
    <row r="798" spans="1:11" hidden="1">
      <c r="A798" s="174"/>
      <c r="B798" s="174"/>
      <c r="C798" s="174"/>
      <c r="D798" s="3"/>
      <c r="E798" s="983"/>
      <c r="F798" s="983"/>
      <c r="G798" s="983"/>
      <c r="I798" s="490"/>
    </row>
    <row r="799" spans="1:11" ht="14.25" hidden="1">
      <c r="A799" s="175"/>
      <c r="B799" s="485" t="s">
        <v>307</v>
      </c>
      <c r="C799" s="984"/>
      <c r="D799" s="1551" t="s">
        <v>1747</v>
      </c>
      <c r="E799" s="1551"/>
      <c r="F799" s="1551"/>
      <c r="G799" s="983"/>
      <c r="I799" s="483"/>
    </row>
    <row r="800" spans="1:11" ht="14.25" hidden="1">
      <c r="A800" s="175"/>
      <c r="B800" s="175"/>
      <c r="C800" s="984"/>
      <c r="D800" s="1551"/>
      <c r="E800" s="1551"/>
      <c r="F800" s="1551"/>
      <c r="G800" s="983"/>
      <c r="I800" s="490"/>
    </row>
    <row r="801" spans="1:9" ht="14.25" hidden="1">
      <c r="A801" s="175"/>
      <c r="B801" s="175"/>
      <c r="C801" s="984"/>
      <c r="D801" s="1551"/>
      <c r="E801" s="1551"/>
      <c r="F801" s="1551"/>
      <c r="G801" s="983"/>
      <c r="I801" s="490"/>
    </row>
    <row r="802" spans="1:9" ht="14.25" hidden="1">
      <c r="A802" s="175"/>
      <c r="B802" s="175"/>
      <c r="C802" s="984"/>
      <c r="D802" s="118"/>
      <c r="E802" s="3"/>
      <c r="F802" s="3"/>
      <c r="G802" s="983"/>
      <c r="I802" s="490"/>
    </row>
    <row r="803" spans="1:9" ht="14.25" hidden="1">
      <c r="A803" s="175"/>
      <c r="B803" s="485" t="s">
        <v>307</v>
      </c>
      <c r="C803" s="984"/>
      <c r="D803" s="1551" t="s">
        <v>1748</v>
      </c>
      <c r="E803" s="1551"/>
      <c r="F803" s="1551"/>
      <c r="G803" s="983"/>
      <c r="I803" s="483"/>
    </row>
    <row r="804" spans="1:9" ht="14.25" hidden="1">
      <c r="A804" s="175"/>
      <c r="B804" s="175"/>
      <c r="C804" s="984"/>
      <c r="D804" s="1551"/>
      <c r="E804" s="1551"/>
      <c r="F804" s="1551"/>
      <c r="G804" s="983"/>
      <c r="I804" s="490"/>
    </row>
    <row r="805" spans="1:9" ht="14.25" hidden="1">
      <c r="A805" s="175"/>
      <c r="B805" s="175"/>
      <c r="C805" s="984"/>
      <c r="D805" s="1551"/>
      <c r="E805" s="1551"/>
      <c r="F805" s="1551"/>
      <c r="G805" s="983"/>
      <c r="I805" s="490"/>
    </row>
    <row r="806" spans="1:9" ht="14.25" hidden="1">
      <c r="A806" s="175"/>
      <c r="B806" s="175"/>
      <c r="C806" s="984"/>
      <c r="D806" s="1551"/>
      <c r="E806" s="1551"/>
      <c r="F806" s="1551"/>
      <c r="G806" s="983"/>
      <c r="I806" s="490"/>
    </row>
    <row r="807" spans="1:9" ht="14.25" hidden="1">
      <c r="A807" s="175"/>
      <c r="B807" s="175"/>
      <c r="C807" s="984"/>
      <c r="D807" s="1551"/>
      <c r="E807" s="1551"/>
      <c r="F807" s="1551"/>
      <c r="G807" s="983"/>
      <c r="I807" s="490"/>
    </row>
    <row r="808" spans="1:9" ht="14.25" hidden="1">
      <c r="A808" s="175"/>
      <c r="B808" s="175"/>
      <c r="C808" s="984"/>
      <c r="D808" s="1551"/>
      <c r="E808" s="1551"/>
      <c r="F808" s="1551"/>
      <c r="G808" s="983"/>
      <c r="I808" s="490"/>
    </row>
    <row r="809" spans="1:9" ht="14.25" hidden="1">
      <c r="A809" s="175"/>
      <c r="B809" s="175"/>
      <c r="C809" s="984"/>
      <c r="D809" s="1551" t="s">
        <v>1791</v>
      </c>
      <c r="E809" s="1551"/>
      <c r="F809" s="1551"/>
      <c r="G809" s="983"/>
      <c r="I809" s="490"/>
    </row>
    <row r="810" spans="1:9" ht="14.25" hidden="1">
      <c r="A810" s="175"/>
      <c r="B810" s="175"/>
      <c r="C810" s="984"/>
      <c r="D810" s="1551"/>
      <c r="E810" s="1551"/>
      <c r="F810" s="1551"/>
      <c r="G810" s="983"/>
      <c r="I810" s="490"/>
    </row>
    <row r="811" spans="1:9" ht="14.25" hidden="1">
      <c r="A811" s="175"/>
      <c r="B811" s="175"/>
      <c r="C811" s="984"/>
      <c r="D811" s="1551"/>
      <c r="E811" s="1551"/>
      <c r="F811" s="1551"/>
      <c r="G811" s="983"/>
      <c r="I811" s="490"/>
    </row>
    <row r="812" spans="1:9" ht="14.25" hidden="1">
      <c r="A812" s="175"/>
      <c r="B812" s="354"/>
      <c r="C812" s="984"/>
      <c r="D812" s="985"/>
      <c r="E812" s="985"/>
      <c r="F812" s="985"/>
      <c r="G812" s="983"/>
      <c r="I812" s="490"/>
    </row>
    <row r="813" spans="1:9" ht="14.25" hidden="1">
      <c r="A813" s="175"/>
      <c r="B813" s="485" t="s">
        <v>307</v>
      </c>
      <c r="C813" s="984"/>
      <c r="D813" s="1551" t="s">
        <v>1749</v>
      </c>
      <c r="E813" s="1551"/>
      <c r="F813" s="1551"/>
      <c r="G813" s="983"/>
      <c r="I813" s="483"/>
    </row>
    <row r="814" spans="1:9" ht="14.25" hidden="1">
      <c r="A814" s="175"/>
      <c r="B814" s="175"/>
      <c r="C814" s="984"/>
      <c r="D814" s="1551"/>
      <c r="E814" s="1551"/>
      <c r="F814" s="1551"/>
      <c r="G814" s="983"/>
      <c r="I814" s="490"/>
    </row>
    <row r="815" spans="1:9" ht="14.25" hidden="1">
      <c r="A815" s="175"/>
      <c r="B815" s="175"/>
      <c r="C815" s="984"/>
      <c r="D815" s="1551"/>
      <c r="E815" s="1551"/>
      <c r="F815" s="1551"/>
      <c r="G815" s="983"/>
      <c r="I815" s="490"/>
    </row>
    <row r="816" spans="1:9" ht="14.25" hidden="1">
      <c r="A816" s="175"/>
      <c r="B816" s="175"/>
      <c r="C816" s="984"/>
      <c r="D816" s="1551"/>
      <c r="E816" s="1551"/>
      <c r="F816" s="1551"/>
      <c r="G816" s="983"/>
      <c r="I816" s="490"/>
    </row>
    <row r="817" spans="1:9" ht="14.25" hidden="1">
      <c r="A817" s="175"/>
      <c r="B817" s="175"/>
      <c r="C817" s="984"/>
      <c r="D817" s="1551"/>
      <c r="E817" s="1551"/>
      <c r="F817" s="1551"/>
      <c r="G817" s="983"/>
      <c r="I817" s="490"/>
    </row>
    <row r="818" spans="1:9" ht="14.25" hidden="1">
      <c r="A818" s="175"/>
      <c r="B818" s="175"/>
      <c r="C818" s="984"/>
      <c r="D818" s="1551"/>
      <c r="E818" s="1551"/>
      <c r="F818" s="1551"/>
      <c r="G818" s="983"/>
      <c r="I818" s="490"/>
    </row>
    <row r="819" spans="1:9" ht="14.25" hidden="1">
      <c r="A819" s="175"/>
      <c r="B819" s="175"/>
      <c r="C819" s="984"/>
      <c r="D819" s="977"/>
      <c r="E819" s="977"/>
      <c r="F819" s="977"/>
      <c r="G819" s="983"/>
      <c r="I819" s="490"/>
    </row>
    <row r="820" spans="1:9" ht="14.25" hidden="1">
      <c r="A820" s="175"/>
      <c r="B820" s="485" t="s">
        <v>307</v>
      </c>
      <c r="C820" s="984"/>
      <c r="D820" s="1551" t="s">
        <v>1750</v>
      </c>
      <c r="E820" s="1551"/>
      <c r="F820" s="1551"/>
      <c r="G820" s="983"/>
      <c r="I820" s="483"/>
    </row>
    <row r="821" spans="1:9" ht="14.25" hidden="1">
      <c r="A821" s="175"/>
      <c r="B821" s="175"/>
      <c r="C821" s="984"/>
      <c r="D821" s="1551"/>
      <c r="E821" s="1551"/>
      <c r="F821" s="1551"/>
      <c r="G821" s="983"/>
      <c r="I821" s="490"/>
    </row>
    <row r="822" spans="1:9" ht="14.25" hidden="1">
      <c r="A822" s="175"/>
      <c r="B822" s="175"/>
      <c r="C822" s="984"/>
      <c r="D822" s="1551"/>
      <c r="E822" s="1551"/>
      <c r="F822" s="1551"/>
      <c r="G822" s="983"/>
      <c r="I822" s="490"/>
    </row>
    <row r="823" spans="1:9" ht="14.25" hidden="1">
      <c r="A823" s="175"/>
      <c r="B823" s="175"/>
      <c r="C823" s="984"/>
      <c r="D823" s="1551"/>
      <c r="E823" s="1551"/>
      <c r="F823" s="1551"/>
      <c r="G823" s="983"/>
      <c r="I823" s="490"/>
    </row>
    <row r="824" spans="1:9" ht="14.25" hidden="1">
      <c r="A824" s="175"/>
      <c r="B824" s="175"/>
      <c r="C824" s="984"/>
      <c r="D824" s="1551"/>
      <c r="E824" s="1551"/>
      <c r="F824" s="1551"/>
      <c r="G824" s="983"/>
      <c r="I824" s="490"/>
    </row>
    <row r="825" spans="1:9" ht="14.25" hidden="1">
      <c r="A825" s="175"/>
      <c r="B825" s="175"/>
      <c r="C825" s="984"/>
      <c r="D825" s="1551"/>
      <c r="E825" s="1551"/>
      <c r="F825" s="1551"/>
      <c r="G825" s="983"/>
      <c r="I825" s="490"/>
    </row>
    <row r="826" spans="1:9" ht="14.25" hidden="1">
      <c r="A826" s="175"/>
      <c r="B826" s="175"/>
      <c r="C826" s="984"/>
      <c r="D826" s="977"/>
      <c r="E826" s="977"/>
      <c r="F826" s="977"/>
      <c r="G826" s="983"/>
      <c r="I826" s="490"/>
    </row>
    <row r="827" spans="1:9" ht="14.25" hidden="1">
      <c r="A827" s="175"/>
      <c r="B827" s="485" t="s">
        <v>307</v>
      </c>
      <c r="C827" s="984"/>
      <c r="D827" s="1547" t="s">
        <v>1751</v>
      </c>
      <c r="E827" s="1547"/>
      <c r="F827" s="1547"/>
      <c r="G827" s="983"/>
      <c r="I827" s="483"/>
    </row>
    <row r="828" spans="1:9" ht="14.25" hidden="1">
      <c r="A828" s="175"/>
      <c r="B828" s="175"/>
      <c r="C828" s="984"/>
      <c r="D828" s="1547"/>
      <c r="E828" s="1547"/>
      <c r="F828" s="1547"/>
      <c r="G828" s="983"/>
      <c r="I828" s="490"/>
    </row>
    <row r="829" spans="1:9" hidden="1">
      <c r="A829" s="13"/>
      <c r="B829" s="13"/>
      <c r="C829" s="984"/>
      <c r="D829" s="1547"/>
      <c r="E829" s="1547"/>
      <c r="F829" s="1547"/>
      <c r="G829" s="983"/>
      <c r="I829" s="490"/>
    </row>
    <row r="830" spans="1:9" ht="14.25" hidden="1">
      <c r="A830" s="175"/>
      <c r="B830" s="13"/>
      <c r="C830" s="984"/>
      <c r="D830" s="1547"/>
      <c r="E830" s="1547"/>
      <c r="F830" s="1547"/>
      <c r="G830" s="983"/>
      <c r="I830" s="490"/>
    </row>
    <row r="831" spans="1:9" ht="12.75" hidden="1" customHeight="1">
      <c r="A831" s="175"/>
      <c r="B831" s="13"/>
      <c r="C831" s="984"/>
      <c r="D831" s="1547"/>
      <c r="E831" s="1547"/>
      <c r="F831" s="1547"/>
      <c r="G831" s="983"/>
      <c r="I831" s="490"/>
    </row>
    <row r="832" spans="1:9" ht="12.75" hidden="1" customHeight="1">
      <c r="A832" s="175"/>
      <c r="B832" s="13"/>
      <c r="C832" s="984"/>
      <c r="D832" s="1547"/>
      <c r="E832" s="1547"/>
      <c r="F832" s="1547"/>
      <c r="G832" s="983"/>
      <c r="I832" s="490"/>
    </row>
    <row r="833" spans="1:9" ht="12.75" hidden="1" customHeight="1">
      <c r="A833" s="13"/>
      <c r="B833" s="13"/>
      <c r="C833" s="984"/>
      <c r="D833" s="983"/>
      <c r="E833" s="3"/>
      <c r="F833" s="3"/>
      <c r="G833" s="983"/>
      <c r="I833" s="490"/>
    </row>
    <row r="834" spans="1:9" ht="12.75" customHeight="1">
      <c r="A834" s="1545" t="s">
        <v>1752</v>
      </c>
      <c r="B834" s="1545"/>
      <c r="C834" s="1545"/>
      <c r="D834" s="1545"/>
      <c r="E834" s="1545"/>
      <c r="F834" s="1545"/>
      <c r="G834" s="1545"/>
      <c r="H834" s="1023"/>
      <c r="I834" s="1147"/>
    </row>
    <row r="835" spans="1:9" ht="12.75" customHeight="1">
      <c r="A835" s="172"/>
      <c r="B835" s="172"/>
      <c r="C835" s="984"/>
      <c r="D835" s="983"/>
      <c r="E835" s="983"/>
      <c r="F835" s="983"/>
      <c r="G835" s="983"/>
      <c r="I835" s="490"/>
    </row>
    <row r="836" spans="1:9" ht="12.75" customHeight="1">
      <c r="A836" s="175"/>
      <c r="B836" s="175"/>
      <c r="C836" s="354"/>
      <c r="D836" s="1567" t="s">
        <v>1792</v>
      </c>
      <c r="E836" s="1567"/>
      <c r="F836" s="1567"/>
      <c r="G836" s="3"/>
      <c r="I836" s="490"/>
    </row>
    <row r="837" spans="1:9" ht="14.25" customHeight="1">
      <c r="A837" s="175"/>
      <c r="B837" s="175"/>
      <c r="C837" s="354"/>
      <c r="D837" s="1521" t="s">
        <v>1753</v>
      </c>
      <c r="E837" s="1521"/>
      <c r="F837" s="1521"/>
      <c r="G837" s="3"/>
      <c r="I837" s="490"/>
    </row>
    <row r="838" spans="1:9" ht="12.75" customHeight="1">
      <c r="A838" s="175"/>
      <c r="B838" s="175"/>
      <c r="C838" s="354"/>
      <c r="D838" s="441"/>
      <c r="E838" s="441"/>
      <c r="F838" s="441"/>
      <c r="G838" s="3"/>
      <c r="I838" s="490"/>
    </row>
    <row r="839" spans="1:9" ht="12.75" customHeight="1">
      <c r="A839" s="354"/>
      <c r="B839" s="485" t="s">
        <v>2741</v>
      </c>
      <c r="C839" s="984"/>
      <c r="D839" s="1521" t="s">
        <v>1754</v>
      </c>
      <c r="E839" s="1521"/>
      <c r="F839" s="1521"/>
      <c r="G839" s="3"/>
      <c r="I839" s="490" t="s">
        <v>1854</v>
      </c>
    </row>
    <row r="840" spans="1:9" ht="14.25" customHeight="1">
      <c r="A840" s="13"/>
      <c r="B840" s="13"/>
      <c r="C840" s="984"/>
      <c r="E840" s="1031" t="s">
        <v>1869</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568" t="s">
        <v>2032</v>
      </c>
      <c r="E842" s="1568"/>
      <c r="F842" s="1568"/>
      <c r="G842" s="3"/>
      <c r="I842" s="490"/>
    </row>
    <row r="843" spans="1:9" ht="12.75" hidden="1" customHeight="1">
      <c r="A843" s="13"/>
      <c r="B843" s="13"/>
      <c r="C843" s="984"/>
      <c r="D843" s="1568"/>
      <c r="E843" s="1568"/>
      <c r="F843" s="1568"/>
      <c r="G843" s="3"/>
      <c r="I843" s="490"/>
    </row>
    <row r="844" spans="1:9" ht="12.75" hidden="1" customHeight="1">
      <c r="A844" s="13"/>
      <c r="B844" s="13"/>
      <c r="C844" s="984"/>
      <c r="D844" s="1568"/>
      <c r="E844" s="1568"/>
      <c r="F844" s="1568"/>
      <c r="G844" s="3"/>
      <c r="I844" s="490"/>
    </row>
    <row r="845" spans="1:9" ht="12.75" hidden="1" customHeight="1">
      <c r="A845" s="13"/>
      <c r="B845" s="13"/>
      <c r="C845" s="984"/>
      <c r="D845" s="1568"/>
      <c r="E845" s="1568"/>
      <c r="F845" s="1568"/>
      <c r="G845" s="3"/>
      <c r="I845" s="490"/>
    </row>
    <row r="846" spans="1:9" ht="12.75" hidden="1" customHeight="1">
      <c r="A846" s="13"/>
      <c r="B846" s="13"/>
      <c r="C846" s="984"/>
      <c r="D846" s="1568"/>
      <c r="E846" s="1568"/>
      <c r="F846" s="1568"/>
      <c r="G846" s="3"/>
      <c r="I846" s="490"/>
    </row>
    <row r="847" spans="1:9" ht="12.75" hidden="1" customHeight="1">
      <c r="A847" s="13"/>
      <c r="B847" s="13"/>
      <c r="C847" s="984"/>
      <c r="D847" s="1568"/>
      <c r="E847" s="1568"/>
      <c r="F847" s="1568"/>
      <c r="G847" s="3"/>
      <c r="I847" s="490"/>
    </row>
    <row r="848" spans="1:9" ht="12.75" hidden="1" customHeight="1">
      <c r="A848" s="13"/>
      <c r="B848" s="13"/>
      <c r="C848" s="984"/>
      <c r="D848" s="1568"/>
      <c r="E848" s="1568"/>
      <c r="F848" s="1568"/>
      <c r="G848" s="3"/>
      <c r="I848" s="490"/>
    </row>
    <row r="849" spans="1:9" ht="12.75" hidden="1" customHeight="1">
      <c r="A849" s="13"/>
      <c r="B849" s="13"/>
      <c r="C849" s="984"/>
      <c r="D849" s="1568"/>
      <c r="E849" s="1568"/>
      <c r="F849" s="1568"/>
      <c r="G849" s="3"/>
      <c r="I849" s="490"/>
    </row>
    <row r="850" spans="1:9" ht="12.75" hidden="1" customHeight="1">
      <c r="A850" s="13"/>
      <c r="B850" s="13"/>
      <c r="C850" s="984"/>
      <c r="D850" s="1568"/>
      <c r="E850" s="1568"/>
      <c r="F850" s="1568"/>
      <c r="G850" s="3"/>
      <c r="I850" s="490"/>
    </row>
    <row r="851" spans="1:9" ht="12.75" hidden="1" customHeight="1">
      <c r="A851" s="13"/>
      <c r="B851" s="13"/>
      <c r="C851" s="984"/>
      <c r="D851" s="1568"/>
      <c r="E851" s="1568"/>
      <c r="F851" s="1568"/>
      <c r="G851" s="3"/>
      <c r="I851" s="490"/>
    </row>
    <row r="852" spans="1:9" ht="12.75" hidden="1" customHeight="1">
      <c r="A852" s="13"/>
      <c r="B852" s="13"/>
      <c r="C852" s="984"/>
      <c r="D852" s="986"/>
      <c r="E852" s="3"/>
      <c r="F852" s="3"/>
      <c r="G852" s="3"/>
      <c r="I852" s="490"/>
    </row>
    <row r="853" spans="1:9" ht="12.75" customHeight="1">
      <c r="A853" s="175"/>
      <c r="B853" s="485" t="s">
        <v>2741</v>
      </c>
      <c r="C853" s="984"/>
      <c r="D853" s="1521" t="s">
        <v>1755</v>
      </c>
      <c r="E853" s="1521"/>
      <c r="F853" s="1521"/>
      <c r="G853" s="3"/>
      <c r="I853" s="490" t="s">
        <v>1857</v>
      </c>
    </row>
    <row r="854" spans="1:9" ht="12.75" customHeight="1">
      <c r="A854" s="175"/>
      <c r="B854" s="175"/>
      <c r="C854" s="984"/>
      <c r="D854" s="1521"/>
      <c r="E854" s="1521"/>
      <c r="F854" s="1521"/>
      <c r="G854" s="3"/>
      <c r="I854" s="490"/>
    </row>
    <row r="855" spans="1:9" ht="12.75" customHeight="1">
      <c r="A855" s="175"/>
      <c r="B855" s="175"/>
      <c r="C855" s="984"/>
      <c r="D855" s="1521"/>
      <c r="E855" s="1521"/>
      <c r="F855" s="1521"/>
      <c r="G855" s="3"/>
      <c r="I855" s="490"/>
    </row>
    <row r="856" spans="1:9" ht="12.75" customHeight="1">
      <c r="A856" s="175"/>
      <c r="B856" s="175"/>
      <c r="C856" s="984"/>
      <c r="D856" s="118"/>
      <c r="E856" s="3"/>
      <c r="F856" s="3"/>
      <c r="G856" s="3"/>
      <c r="I856" s="490"/>
    </row>
    <row r="857" spans="1:9" ht="12.75" customHeight="1">
      <c r="A857" s="987"/>
      <c r="B857" s="485" t="s">
        <v>2690</v>
      </c>
      <c r="C857" s="984"/>
      <c r="D857" s="1567" t="s">
        <v>1756</v>
      </c>
      <c r="E857" s="1567"/>
      <c r="F857" s="1567"/>
      <c r="G857" s="3"/>
      <c r="I857" s="490"/>
    </row>
    <row r="858" spans="1:9" ht="12.75" customHeight="1">
      <c r="A858" s="354"/>
      <c r="B858" s="987"/>
      <c r="C858" s="984"/>
      <c r="D858" s="1567"/>
      <c r="E858" s="1567"/>
      <c r="F858" s="1567"/>
      <c r="G858" s="3"/>
      <c r="I858" s="490"/>
    </row>
    <row r="859" spans="1:9" ht="12.75" customHeight="1">
      <c r="A859" s="175"/>
      <c r="B859" s="354"/>
      <c r="C859" s="984"/>
      <c r="D859" s="1521" t="s">
        <v>2027</v>
      </c>
      <c r="E859" s="1521"/>
      <c r="F859" s="1521"/>
      <c r="G859" s="3"/>
      <c r="I859" s="490"/>
    </row>
    <row r="860" spans="1:9" ht="12.75" customHeight="1">
      <c r="A860" s="175"/>
      <c r="B860" s="175"/>
      <c r="C860" s="984"/>
      <c r="D860" s="1521"/>
      <c r="E860" s="1521"/>
      <c r="F860" s="1521"/>
      <c r="G860" s="3"/>
      <c r="I860" s="490"/>
    </row>
    <row r="861" spans="1:9" ht="12.75" customHeight="1">
      <c r="A861" s="175"/>
      <c r="B861" s="175"/>
      <c r="C861" s="984"/>
      <c r="D861" s="1521"/>
      <c r="E861" s="1521"/>
      <c r="F861" s="1521"/>
      <c r="G861" s="3"/>
      <c r="I861" s="490"/>
    </row>
    <row r="862" spans="1:9" ht="12.75" customHeight="1">
      <c r="A862" s="175"/>
      <c r="B862" s="175"/>
      <c r="C862" s="984"/>
      <c r="D862" s="1521"/>
      <c r="E862" s="1521"/>
      <c r="F862" s="1521"/>
      <c r="G862" s="3"/>
      <c r="I862" s="490"/>
    </row>
    <row r="863" spans="1:9" ht="12.75" customHeight="1">
      <c r="A863" s="175"/>
      <c r="B863" s="175"/>
      <c r="C863" s="984"/>
      <c r="D863" s="1521"/>
      <c r="E863" s="1521"/>
      <c r="F863" s="1521"/>
      <c r="G863" s="3"/>
      <c r="I863" s="490"/>
    </row>
    <row r="864" spans="1:9" ht="12.75" customHeight="1">
      <c r="A864" s="175"/>
      <c r="B864" s="175"/>
      <c r="C864" s="984"/>
      <c r="D864" s="1521"/>
      <c r="E864" s="1521"/>
      <c r="F864" s="1521"/>
      <c r="G864" s="3"/>
      <c r="I864" s="490"/>
    </row>
    <row r="865" spans="1:9" ht="12.75" customHeight="1">
      <c r="A865" s="175"/>
      <c r="B865" s="175"/>
      <c r="C865" s="984"/>
      <c r="D865" s="118"/>
      <c r="E865" s="3"/>
      <c r="F865" s="3"/>
      <c r="G865" s="3"/>
      <c r="I865" s="490"/>
    </row>
    <row r="866" spans="1:9" ht="12.75" customHeight="1">
      <c r="A866" s="175"/>
      <c r="B866" s="485" t="s">
        <v>2690</v>
      </c>
      <c r="C866" s="984"/>
      <c r="D866" s="1521" t="s">
        <v>1757</v>
      </c>
      <c r="E866" s="1521"/>
      <c r="F866" s="1521"/>
      <c r="G866" s="3"/>
      <c r="I866" s="490" t="s">
        <v>1855</v>
      </c>
    </row>
    <row r="867" spans="1:9" ht="12.75" customHeight="1">
      <c r="A867" s="175"/>
      <c r="B867" s="175"/>
      <c r="C867" s="984"/>
      <c r="D867" s="1521" t="s">
        <v>1758</v>
      </c>
      <c r="E867" s="1521"/>
      <c r="F867" s="1521"/>
      <c r="G867" s="3"/>
      <c r="I867" s="490"/>
    </row>
    <row r="868" spans="1:9" ht="12.75" customHeight="1">
      <c r="A868" s="175"/>
      <c r="B868" s="175"/>
      <c r="C868" s="984"/>
      <c r="E868" s="1031" t="s">
        <v>1871</v>
      </c>
      <c r="F868" s="1033"/>
      <c r="G868" s="3"/>
      <c r="I868" s="490"/>
    </row>
    <row r="869" spans="1:9" ht="12.75" customHeight="1">
      <c r="A869" s="175"/>
      <c r="B869" s="175"/>
      <c r="C869" s="984"/>
      <c r="D869" s="118"/>
      <c r="E869" s="3"/>
      <c r="F869" s="3"/>
      <c r="G869" s="3"/>
      <c r="I869" s="490"/>
    </row>
    <row r="870" spans="1:9" ht="12.75" customHeight="1">
      <c r="A870" s="175"/>
      <c r="B870" s="485" t="s">
        <v>2690</v>
      </c>
      <c r="C870" s="984"/>
      <c r="D870" s="1521" t="s">
        <v>1759</v>
      </c>
      <c r="E870" s="1521"/>
      <c r="F870" s="1521"/>
      <c r="G870" s="3"/>
      <c r="I870" s="490" t="s">
        <v>1858</v>
      </c>
    </row>
    <row r="871" spans="1:9" ht="12.75" customHeight="1">
      <c r="A871" s="175"/>
      <c r="B871" s="175"/>
      <c r="C871" s="984"/>
      <c r="D871" s="1521"/>
      <c r="E871" s="1521"/>
      <c r="F871" s="1521"/>
      <c r="G871" s="3"/>
      <c r="I871" s="490"/>
    </row>
    <row r="872" spans="1:9" ht="12.75" customHeight="1">
      <c r="A872" s="175"/>
      <c r="B872" s="175"/>
      <c r="C872" s="984"/>
      <c r="D872" s="1521"/>
      <c r="E872" s="1521"/>
      <c r="F872" s="1521"/>
      <c r="G872" s="3"/>
      <c r="I872" s="490"/>
    </row>
    <row r="873" spans="1:9" ht="12.75" customHeight="1">
      <c r="A873" s="175"/>
      <c r="B873" s="175"/>
      <c r="C873" s="984"/>
      <c r="D873" s="1521"/>
      <c r="E873" s="1521"/>
      <c r="F873" s="1521"/>
      <c r="G873" s="3"/>
      <c r="I873" s="490"/>
    </row>
    <row r="874" spans="1:9" ht="12.75" customHeight="1">
      <c r="A874" s="172"/>
      <c r="B874" s="172"/>
      <c r="C874" s="172"/>
      <c r="D874" s="118"/>
      <c r="E874" s="3"/>
      <c r="F874" s="3"/>
      <c r="G874" s="3"/>
      <c r="I874" s="490"/>
    </row>
    <row r="875" spans="1:9" ht="12.75" customHeight="1">
      <c r="A875" s="978" t="s">
        <v>1760</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548" t="s">
        <v>1793</v>
      </c>
      <c r="E877" s="1548"/>
      <c r="F877" s="1548"/>
      <c r="G877" s="983"/>
      <c r="I877" s="490"/>
    </row>
    <row r="878" spans="1:9" ht="12.75" customHeight="1">
      <c r="A878" s="354"/>
      <c r="B878" s="354"/>
      <c r="C878" s="174"/>
      <c r="D878" s="1566" t="s">
        <v>1761</v>
      </c>
      <c r="E878" s="1566"/>
      <c r="F878" s="1566"/>
      <c r="G878" s="983"/>
      <c r="I878" s="490"/>
    </row>
    <row r="879" spans="1:9" ht="12.75" customHeight="1">
      <c r="A879" s="354"/>
      <c r="B879" s="354"/>
      <c r="C879" s="174"/>
      <c r="D879" s="990"/>
      <c r="E879" s="990"/>
      <c r="F879" s="990"/>
      <c r="G879" s="983"/>
      <c r="I879" s="490"/>
    </row>
    <row r="880" spans="1:9" ht="12.75" customHeight="1">
      <c r="A880" s="175"/>
      <c r="B880" s="485" t="s">
        <v>2741</v>
      </c>
      <c r="C880" s="354"/>
      <c r="D880" s="1549" t="s">
        <v>1762</v>
      </c>
      <c r="E880" s="1549"/>
      <c r="F880" s="1549"/>
      <c r="G880" s="983"/>
      <c r="I880" s="490" t="s">
        <v>1855</v>
      </c>
    </row>
    <row r="881" spans="1:9" ht="12.75" customHeight="1">
      <c r="A881" s="354"/>
      <c r="B881" s="354"/>
      <c r="C881" s="354"/>
      <c r="D881" s="2" t="s">
        <v>1737</v>
      </c>
      <c r="E881" s="1031" t="s">
        <v>1871</v>
      </c>
      <c r="F881" s="1034"/>
      <c r="G881" s="983"/>
      <c r="I881" s="490"/>
    </row>
    <row r="882" spans="1:9" ht="12.75" customHeight="1">
      <c r="A882" s="354"/>
      <c r="B882" s="354"/>
      <c r="C882" s="354"/>
      <c r="D882" s="118"/>
      <c r="E882" s="983"/>
      <c r="F882" s="983"/>
      <c r="G882" s="983"/>
      <c r="I882" s="490"/>
    </row>
    <row r="883" spans="1:9" ht="12.75" customHeight="1">
      <c r="A883" s="175"/>
      <c r="B883" s="485" t="s">
        <v>2741</v>
      </c>
      <c r="C883" s="354"/>
      <c r="D883" s="1521" t="s">
        <v>1763</v>
      </c>
      <c r="E883" s="1573"/>
      <c r="F883" s="1573"/>
      <c r="G883" s="3"/>
      <c r="I883" s="490" t="s">
        <v>1858</v>
      </c>
    </row>
    <row r="884" spans="1:9" ht="12.75" customHeight="1">
      <c r="A884" s="354"/>
      <c r="B884" s="354"/>
      <c r="C884" s="354"/>
      <c r="D884" s="1573"/>
      <c r="E884" s="1573"/>
      <c r="F884" s="1573"/>
      <c r="G884" s="3"/>
      <c r="I884" s="490"/>
    </row>
    <row r="885" spans="1:9" ht="12.75" customHeight="1">
      <c r="A885" s="354"/>
      <c r="B885" s="354"/>
      <c r="C885" s="354"/>
      <c r="D885" s="118"/>
      <c r="E885" s="3"/>
      <c r="F885" s="3"/>
      <c r="G885" s="3"/>
      <c r="I885" s="490"/>
    </row>
    <row r="886" spans="1:9" ht="12.75" customHeight="1">
      <c r="A886" s="354"/>
      <c r="B886" s="485" t="s">
        <v>2690</v>
      </c>
      <c r="C886" s="354"/>
      <c r="D886" s="1574" t="s">
        <v>1764</v>
      </c>
      <c r="E886" s="1574"/>
      <c r="F886" s="1574"/>
      <c r="G886" s="983"/>
      <c r="I886" s="490"/>
    </row>
    <row r="887" spans="1:9" ht="12.75" customHeight="1">
      <c r="A887" s="354"/>
      <c r="B887" s="991"/>
      <c r="C887" s="354"/>
      <c r="D887" s="1574"/>
      <c r="E887" s="1574"/>
      <c r="F887" s="1574"/>
      <c r="G887" s="983"/>
      <c r="I887" s="490"/>
    </row>
    <row r="888" spans="1:9" ht="12.75" customHeight="1">
      <c r="A888" s="175"/>
      <c r="B888"/>
      <c r="C888" s="354"/>
      <c r="D888" s="1521" t="s">
        <v>2027</v>
      </c>
      <c r="E888" s="1521"/>
      <c r="F888" s="1521"/>
      <c r="G888" s="983"/>
      <c r="I888" s="490"/>
    </row>
    <row r="889" spans="1:9" ht="12.75" customHeight="1">
      <c r="A889" s="175"/>
      <c r="B889" s="175"/>
      <c r="C889" s="354"/>
      <c r="D889" s="1521"/>
      <c r="E889" s="1521"/>
      <c r="F889" s="1521"/>
      <c r="G889" s="983"/>
      <c r="I889" s="490"/>
    </row>
    <row r="890" spans="1:9" ht="12.75" customHeight="1">
      <c r="A890" s="175"/>
      <c r="B890" s="175"/>
      <c r="C890" s="354"/>
      <c r="D890" s="1521"/>
      <c r="E890" s="1521"/>
      <c r="F890" s="1521"/>
      <c r="G890" s="983"/>
      <c r="I890" s="490"/>
    </row>
    <row r="891" spans="1:9" ht="12.75" customHeight="1">
      <c r="A891" s="175"/>
      <c r="B891" s="175"/>
      <c r="C891" s="354"/>
      <c r="D891" s="1521"/>
      <c r="E891" s="1521"/>
      <c r="F891" s="1521"/>
      <c r="G891" s="983"/>
      <c r="I891" s="490"/>
    </row>
    <row r="892" spans="1:9" ht="12.75" customHeight="1">
      <c r="A892" s="175"/>
      <c r="B892" s="175"/>
      <c r="C892" s="354"/>
      <c r="D892" s="1521"/>
      <c r="E892" s="1521"/>
      <c r="F892" s="1521"/>
      <c r="G892" s="983"/>
      <c r="I892" s="490"/>
    </row>
    <row r="893" spans="1:9" ht="12.75" customHeight="1">
      <c r="A893" s="175"/>
      <c r="B893" s="175"/>
      <c r="C893" s="354"/>
      <c r="D893" s="1521"/>
      <c r="E893" s="1521"/>
      <c r="F893" s="1521"/>
      <c r="G893" s="983"/>
      <c r="I893" s="490"/>
    </row>
    <row r="894" spans="1:9" ht="12.75" customHeight="1">
      <c r="A894" s="175"/>
      <c r="B894" s="175"/>
      <c r="C894" s="354"/>
      <c r="D894" s="118"/>
      <c r="E894" s="983"/>
      <c r="F894" s="983"/>
      <c r="G894" s="983"/>
      <c r="I894" s="490"/>
    </row>
    <row r="895" spans="1:9" ht="12.75" customHeight="1">
      <c r="A895" s="175"/>
      <c r="B895" s="485" t="s">
        <v>2690</v>
      </c>
      <c r="C895" s="354"/>
      <c r="D895" s="1540" t="s">
        <v>1757</v>
      </c>
      <c r="E895" s="1540"/>
      <c r="F895" s="1540"/>
      <c r="G895" s="983"/>
      <c r="I895" s="490"/>
    </row>
    <row r="896" spans="1:9" ht="12.75" customHeight="1">
      <c r="A896" s="175"/>
      <c r="B896" s="175"/>
      <c r="C896" s="354"/>
      <c r="D896" s="1540" t="s">
        <v>1758</v>
      </c>
      <c r="E896" s="1540"/>
      <c r="F896" s="1540"/>
      <c r="G896" s="983"/>
      <c r="I896" s="490"/>
    </row>
    <row r="897" spans="1:9" ht="12.75" customHeight="1">
      <c r="A897" s="175"/>
      <c r="B897" s="175"/>
      <c r="C897" s="354"/>
      <c r="D897" s="2" t="s">
        <v>1270</v>
      </c>
      <c r="E897" s="1031" t="s">
        <v>1871</v>
      </c>
      <c r="F897" s="1035"/>
      <c r="G897" s="983"/>
      <c r="I897" s="490"/>
    </row>
    <row r="898" spans="1:9" ht="12.75" customHeight="1">
      <c r="A898" s="175"/>
      <c r="B898" s="175"/>
      <c r="C898" s="354"/>
      <c r="D898" s="118"/>
      <c r="E898" s="983"/>
      <c r="F898" s="983"/>
      <c r="G898" s="983"/>
      <c r="I898" s="490"/>
    </row>
    <row r="899" spans="1:9" ht="12.75" customHeight="1">
      <c r="A899" s="175"/>
      <c r="B899" s="485" t="s">
        <v>2690</v>
      </c>
      <c r="C899" s="354"/>
      <c r="D899" s="1521" t="s">
        <v>1759</v>
      </c>
      <c r="E899" s="1521"/>
      <c r="F899" s="1521"/>
      <c r="G899" s="983"/>
      <c r="I899" s="490"/>
    </row>
    <row r="900" spans="1:9" ht="12.75" customHeight="1">
      <c r="A900" s="175"/>
      <c r="B900" s="175"/>
      <c r="C900" s="354"/>
      <c r="D900" s="1521"/>
      <c r="E900" s="1521"/>
      <c r="F900" s="1521"/>
      <c r="G900" s="983"/>
      <c r="I900" s="490"/>
    </row>
    <row r="901" spans="1:9" ht="12.75" customHeight="1">
      <c r="A901" s="175"/>
      <c r="B901" s="175"/>
      <c r="C901" s="354"/>
      <c r="D901" s="1521"/>
      <c r="E901" s="1521"/>
      <c r="F901" s="1521"/>
      <c r="G901" s="983"/>
      <c r="I901" s="490"/>
    </row>
    <row r="902" spans="1:9" ht="12.75" customHeight="1">
      <c r="A902" s="175"/>
      <c r="B902" s="175"/>
      <c r="C902" s="354"/>
      <c r="D902" s="1521"/>
      <c r="E902" s="1521"/>
      <c r="F902" s="1521"/>
      <c r="G902" s="983"/>
      <c r="I902" s="490"/>
    </row>
    <row r="903" spans="1:9" ht="12.75" customHeight="1">
      <c r="A903" s="118"/>
      <c r="B903" s="118"/>
      <c r="C903" s="984"/>
      <c r="D903" s="983"/>
      <c r="E903" s="983"/>
      <c r="F903" s="983"/>
      <c r="G903" s="983"/>
      <c r="I903" s="490"/>
    </row>
    <row r="904" spans="1:9" ht="12.75" customHeight="1">
      <c r="A904" s="1545" t="s">
        <v>1794</v>
      </c>
      <c r="B904" s="1545"/>
      <c r="C904" s="1545"/>
      <c r="D904" s="1545"/>
      <c r="E904" s="1545"/>
      <c r="F904" s="1545"/>
      <c r="G904" s="1545"/>
      <c r="H904" s="1023"/>
      <c r="I904" s="1147"/>
    </row>
    <row r="905" spans="1:9" ht="12.75" customHeight="1">
      <c r="A905" s="57"/>
      <c r="B905" s="57"/>
      <c r="C905" s="57"/>
      <c r="D905" s="57"/>
      <c r="E905" s="57"/>
      <c r="F905" s="57"/>
      <c r="G905" s="57"/>
      <c r="I905" s="490"/>
    </row>
    <row r="906" spans="1:9" ht="12.75" customHeight="1">
      <c r="A906" s="57"/>
      <c r="B906" s="57"/>
      <c r="C906" s="57"/>
      <c r="D906" s="1543" t="s">
        <v>1800</v>
      </c>
      <c r="E906" s="1543"/>
      <c r="F906" s="1543"/>
      <c r="G906" s="57"/>
      <c r="I906" s="490"/>
    </row>
    <row r="907" spans="1:9" ht="12.75" customHeight="1">
      <c r="A907" s="57"/>
      <c r="B907" s="57"/>
      <c r="C907" s="57"/>
      <c r="D907" s="976"/>
      <c r="E907" s="976"/>
      <c r="F907" s="976"/>
      <c r="G907" s="57"/>
      <c r="I907" s="490"/>
    </row>
    <row r="908" spans="1:9" ht="12.75" customHeight="1">
      <c r="A908" s="57"/>
      <c r="B908" s="485" t="s">
        <v>2741</v>
      </c>
      <c r="C908" s="57"/>
      <c r="D908" s="979" t="s">
        <v>1801</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543" t="s">
        <v>1795</v>
      </c>
      <c r="E910" s="1543"/>
      <c r="F910" s="1543"/>
      <c r="G910" s="983"/>
      <c r="I910" s="490"/>
    </row>
    <row r="911" spans="1:9" ht="12.75" customHeight="1">
      <c r="A911" s="172"/>
      <c r="B911" s="172"/>
      <c r="C911" s="172"/>
      <c r="D911" s="1549" t="s">
        <v>1765</v>
      </c>
      <c r="E911" s="1549"/>
      <c r="F911" s="1549"/>
      <c r="G911" s="983"/>
      <c r="I911" s="490"/>
    </row>
    <row r="912" spans="1:9" ht="12.75" customHeight="1">
      <c r="A912" s="984"/>
      <c r="B912" s="984"/>
      <c r="C912" s="984"/>
      <c r="D912" s="2"/>
      <c r="E912" s="983"/>
      <c r="F912" s="983"/>
      <c r="G912" s="983"/>
      <c r="I912" s="490"/>
    </row>
    <row r="913" spans="1:9" ht="12.75" customHeight="1">
      <c r="A913" s="175"/>
      <c r="B913" s="485" t="s">
        <v>2741</v>
      </c>
      <c r="C913" s="354"/>
      <c r="D913" s="1521" t="s">
        <v>1769</v>
      </c>
      <c r="E913" s="1521"/>
      <c r="F913" s="1521"/>
      <c r="G913" s="3"/>
      <c r="I913" s="490"/>
    </row>
    <row r="914" spans="1:9" ht="12.75" customHeight="1">
      <c r="A914" s="354"/>
      <c r="B914" s="354"/>
      <c r="C914" s="354"/>
      <c r="D914" s="1521"/>
      <c r="E914" s="1521"/>
      <c r="F914" s="1521"/>
      <c r="G914" s="3"/>
      <c r="I914" s="490"/>
    </row>
    <row r="915" spans="1:9" ht="12.75" customHeight="1">
      <c r="A915" s="172"/>
      <c r="B915" s="172"/>
      <c r="C915" s="172"/>
      <c r="D915" s="1521" t="s">
        <v>1768</v>
      </c>
      <c r="E915" s="1521"/>
      <c r="F915" s="1521"/>
      <c r="G915" s="983"/>
      <c r="I915" s="490"/>
    </row>
    <row r="916" spans="1:9" ht="12.75" customHeight="1">
      <c r="A916" s="172"/>
      <c r="B916" s="172"/>
      <c r="C916" s="172"/>
      <c r="D916" s="1521"/>
      <c r="E916" s="1521"/>
      <c r="F916" s="1521"/>
      <c r="G916" s="983"/>
      <c r="I916" s="490"/>
    </row>
    <row r="917" spans="1:9" ht="12.75" customHeight="1">
      <c r="A917" s="172"/>
      <c r="B917" s="172"/>
      <c r="C917" s="172"/>
      <c r="D917" s="3"/>
      <c r="E917" s="3"/>
      <c r="F917" s="983"/>
      <c r="G917" s="983"/>
      <c r="I917" s="490"/>
    </row>
    <row r="918" spans="1:9" ht="12.75" customHeight="1">
      <c r="A918" s="175"/>
      <c r="B918" s="485" t="s">
        <v>2741</v>
      </c>
      <c r="C918" s="174"/>
      <c r="D918" s="1532" t="s">
        <v>1766</v>
      </c>
      <c r="E918" s="1532"/>
      <c r="F918" s="1532"/>
      <c r="G918" s="983"/>
      <c r="I918" s="490"/>
    </row>
    <row r="919" spans="1:9" ht="12.75" customHeight="1">
      <c r="A919" s="175"/>
      <c r="B919" s="175"/>
      <c r="C919" s="174"/>
      <c r="D919" s="1532"/>
      <c r="E919" s="1532"/>
      <c r="F919" s="1532"/>
      <c r="G919" s="983"/>
      <c r="I919" s="490"/>
    </row>
    <row r="920" spans="1:9" ht="12.75" customHeight="1">
      <c r="A920" s="175"/>
      <c r="B920" s="175"/>
      <c r="C920" s="174"/>
      <c r="D920" s="1532"/>
      <c r="E920" s="1532"/>
      <c r="F920" s="1532"/>
      <c r="G920" s="983"/>
      <c r="I920" s="490"/>
    </row>
    <row r="921" spans="1:9" ht="12.75" customHeight="1">
      <c r="A921" s="175"/>
      <c r="B921" s="175"/>
      <c r="C921" s="174"/>
      <c r="D921" s="1532"/>
      <c r="E921" s="1532"/>
      <c r="F921" s="1532"/>
      <c r="G921" s="983"/>
      <c r="I921" s="490"/>
    </row>
    <row r="922" spans="1:9" ht="12.75" customHeight="1">
      <c r="A922" s="175"/>
      <c r="B922" s="175"/>
      <c r="C922" s="174"/>
      <c r="D922" s="1532"/>
      <c r="E922" s="1532"/>
      <c r="F922" s="1532"/>
      <c r="G922" s="983"/>
      <c r="I922" s="490"/>
    </row>
    <row r="923" spans="1:9" ht="12.75" customHeight="1">
      <c r="A923" s="174"/>
      <c r="B923" s="174"/>
      <c r="C923" s="174"/>
      <c r="D923" s="1532"/>
      <c r="E923" s="1532"/>
      <c r="F923" s="1532"/>
      <c r="G923" s="983"/>
      <c r="I923" s="490"/>
    </row>
    <row r="924" spans="1:9" ht="12.75" customHeight="1">
      <c r="A924" s="174"/>
      <c r="B924" s="174"/>
      <c r="C924" s="174"/>
      <c r="D924" s="1532"/>
      <c r="E924" s="1532"/>
      <c r="F924" s="1532"/>
      <c r="G924" s="983"/>
      <c r="I924" s="490"/>
    </row>
    <row r="925" spans="1:9" ht="12.75" customHeight="1">
      <c r="A925" s="174"/>
      <c r="B925" s="174"/>
      <c r="C925" s="174"/>
      <c r="D925" s="1532"/>
      <c r="E925" s="1532"/>
      <c r="F925" s="1532"/>
      <c r="G925" s="983"/>
      <c r="I925" s="490"/>
    </row>
    <row r="926" spans="1:9" ht="12.75" customHeight="1">
      <c r="A926" s="174"/>
      <c r="B926" s="174"/>
      <c r="C926" s="174"/>
      <c r="D926" s="335"/>
      <c r="E926" s="335"/>
      <c r="F926" s="335"/>
      <c r="G926" s="983"/>
      <c r="I926" s="490"/>
    </row>
    <row r="927" spans="1:9" ht="12.75" customHeight="1">
      <c r="A927" s="984"/>
      <c r="B927" s="485" t="s">
        <v>2690</v>
      </c>
      <c r="C927" s="984"/>
      <c r="D927" s="1521" t="s">
        <v>1770</v>
      </c>
      <c r="E927" s="1521"/>
      <c r="F927" s="1521"/>
      <c r="G927" s="983"/>
      <c r="I927" s="490"/>
    </row>
    <row r="928" spans="1:9" ht="12.75" customHeight="1">
      <c r="A928" s="984"/>
      <c r="B928" s="984"/>
      <c r="C928" s="984"/>
      <c r="D928" s="1521"/>
      <c r="E928" s="1521"/>
      <c r="F928" s="1521"/>
      <c r="G928" s="983"/>
      <c r="I928" s="490"/>
    </row>
    <row r="929" spans="1:9" ht="12.75" customHeight="1">
      <c r="A929" s="984"/>
      <c r="B929" s="984"/>
      <c r="C929" s="984"/>
      <c r="D929" s="983"/>
      <c r="E929" s="983"/>
      <c r="F929" s="983"/>
      <c r="G929" s="983"/>
      <c r="I929" s="490"/>
    </row>
    <row r="930" spans="1:9" ht="12.75" customHeight="1">
      <c r="A930" s="984"/>
      <c r="B930" s="485" t="s">
        <v>2690</v>
      </c>
      <c r="C930" s="984"/>
      <c r="D930" s="1547" t="s">
        <v>1771</v>
      </c>
      <c r="E930" s="1547"/>
      <c r="F930" s="1547"/>
      <c r="G930" s="983"/>
      <c r="I930" s="490"/>
    </row>
    <row r="931" spans="1:9" ht="12.75" customHeight="1">
      <c r="A931" s="984"/>
      <c r="B931" s="984"/>
      <c r="C931" s="984"/>
      <c r="D931" s="1547"/>
      <c r="E931" s="1547"/>
      <c r="F931" s="1547"/>
      <c r="G931" s="983"/>
      <c r="I931" s="490"/>
    </row>
    <row r="932" spans="1:9" ht="12.75" customHeight="1">
      <c r="A932" s="984"/>
      <c r="B932" s="984"/>
      <c r="C932" s="984"/>
      <c r="D932" s="1547"/>
      <c r="E932" s="1547"/>
      <c r="F932" s="1547"/>
      <c r="G932" s="983"/>
      <c r="I932" s="490"/>
    </row>
    <row r="933" spans="1:9" ht="12.75" customHeight="1">
      <c r="A933" s="984"/>
      <c r="B933" s="984"/>
      <c r="C933" s="984"/>
      <c r="D933" s="1547"/>
      <c r="E933" s="1547"/>
      <c r="F933" s="1547"/>
      <c r="G933" s="983"/>
      <c r="I933" s="490"/>
    </row>
    <row r="934" spans="1:9" ht="12.75" customHeight="1">
      <c r="A934" s="984"/>
      <c r="B934" s="984"/>
      <c r="C934" s="984"/>
      <c r="D934" s="118"/>
      <c r="E934" s="983"/>
      <c r="F934" s="983"/>
      <c r="G934" s="983"/>
      <c r="I934" s="490"/>
    </row>
    <row r="935" spans="1:9" ht="12.75" customHeight="1">
      <c r="A935" s="984"/>
      <c r="B935" s="485" t="s">
        <v>2690</v>
      </c>
      <c r="C935" s="984"/>
      <c r="D935" s="1549" t="s">
        <v>2028</v>
      </c>
      <c r="E935" s="1549"/>
      <c r="F935" s="1549"/>
      <c r="G935" s="983"/>
      <c r="I935" s="490"/>
    </row>
    <row r="936" spans="1:9" ht="12.75" customHeight="1">
      <c r="A936" s="984"/>
      <c r="B936" s="984"/>
      <c r="C936" s="984"/>
      <c r="D936" s="118"/>
      <c r="E936" s="983"/>
      <c r="F936" s="983"/>
      <c r="G936" s="983"/>
      <c r="I936" s="490"/>
    </row>
    <row r="937" spans="1:9" ht="12.75" customHeight="1">
      <c r="A937" s="984"/>
      <c r="B937" s="485" t="s">
        <v>2690</v>
      </c>
      <c r="C937" s="984"/>
      <c r="D937" s="1549" t="s">
        <v>2029</v>
      </c>
      <c r="E937" s="1549"/>
      <c r="F937" s="1549"/>
      <c r="G937" s="983"/>
      <c r="I937" s="490"/>
    </row>
    <row r="938" spans="1:9" ht="12.75" customHeight="1">
      <c r="A938" s="174"/>
      <c r="B938" s="174"/>
      <c r="C938" s="174"/>
      <c r="D938" s="2"/>
      <c r="E938" s="3"/>
      <c r="F938" s="983"/>
      <c r="G938" s="983"/>
      <c r="I938" s="490"/>
    </row>
    <row r="939" spans="1:9" ht="12.75" customHeight="1">
      <c r="A939" s="992"/>
      <c r="B939" s="485" t="s">
        <v>2741</v>
      </c>
      <c r="C939" s="993"/>
      <c r="D939" s="1532" t="s">
        <v>1767</v>
      </c>
      <c r="E939" s="1532"/>
      <c r="F939" s="1532"/>
      <c r="G939" s="994"/>
      <c r="I939" s="490"/>
    </row>
    <row r="940" spans="1:9" ht="12.75" customHeight="1">
      <c r="A940" s="992"/>
      <c r="B940" s="992"/>
      <c r="C940" s="993"/>
      <c r="D940" s="1532"/>
      <c r="E940" s="1532"/>
      <c r="F940" s="1532"/>
      <c r="G940" s="994"/>
      <c r="I940" s="490"/>
    </row>
    <row r="941" spans="1:9" ht="12.75" customHeight="1">
      <c r="A941" s="992"/>
      <c r="B941" s="992"/>
      <c r="C941" s="993"/>
      <c r="D941" s="1532"/>
      <c r="E941" s="1532"/>
      <c r="F941" s="1532"/>
      <c r="G941" s="994"/>
      <c r="I941" s="490"/>
    </row>
    <row r="942" spans="1:9" ht="12.75" customHeight="1">
      <c r="A942" s="992"/>
      <c r="B942" s="992"/>
      <c r="C942" s="993"/>
      <c r="D942" s="1532"/>
      <c r="E942" s="1532"/>
      <c r="F942" s="1532"/>
      <c r="G942" s="994"/>
      <c r="I942" s="490"/>
    </row>
    <row r="943" spans="1:9" ht="12.75" customHeight="1">
      <c r="A943" s="992"/>
      <c r="B943" s="992"/>
      <c r="C943" s="993"/>
      <c r="D943" s="1532"/>
      <c r="E943" s="1532"/>
      <c r="F943" s="1532"/>
      <c r="G943" s="994"/>
      <c r="I943" s="490"/>
    </row>
    <row r="944" spans="1:9" ht="12.75" customHeight="1">
      <c r="A944" s="992"/>
      <c r="B944" s="992"/>
      <c r="C944" s="993"/>
      <c r="D944" s="1532"/>
      <c r="E944" s="1532"/>
      <c r="F944" s="1532"/>
      <c r="G944" s="994"/>
      <c r="I944" s="490"/>
    </row>
    <row r="945" spans="1:9" ht="12.75" customHeight="1">
      <c r="A945" s="992"/>
      <c r="B945" s="992"/>
      <c r="C945" s="993"/>
      <c r="D945" s="1532"/>
      <c r="E945" s="1532"/>
      <c r="F945" s="1532"/>
      <c r="G945" s="994"/>
      <c r="I945" s="490"/>
    </row>
    <row r="946" spans="1:9" ht="12.75" customHeight="1">
      <c r="A946" s="992"/>
      <c r="B946" s="992"/>
      <c r="C946" s="993"/>
      <c r="D946" s="1532"/>
      <c r="E946" s="1532"/>
      <c r="F946" s="1532"/>
      <c r="G946" s="994"/>
      <c r="I946" s="490"/>
    </row>
    <row r="947" spans="1:9" ht="12.75" customHeight="1">
      <c r="A947" s="992"/>
      <c r="B947" s="992"/>
      <c r="C947" s="993"/>
      <c r="D947" s="1532"/>
      <c r="E947" s="1532"/>
      <c r="F947" s="1532"/>
      <c r="G947" s="994"/>
      <c r="I947" s="490"/>
    </row>
    <row r="948" spans="1:9" ht="12.75" customHeight="1">
      <c r="A948" s="174"/>
      <c r="B948" s="174"/>
      <c r="C948" s="174"/>
      <c r="D948" s="2"/>
      <c r="E948" s="3"/>
      <c r="F948" s="983"/>
      <c r="G948" s="983"/>
      <c r="I948" s="490"/>
    </row>
    <row r="949" spans="1:9" ht="12.75" customHeight="1">
      <c r="A949" s="175"/>
      <c r="B949" s="485" t="s">
        <v>2741</v>
      </c>
      <c r="C949" s="174"/>
      <c r="D949" s="1557" t="s">
        <v>1861</v>
      </c>
      <c r="E949" s="1557"/>
      <c r="F949" s="1557"/>
      <c r="G949" s="983"/>
      <c r="I949" s="490"/>
    </row>
    <row r="950" spans="1:9" ht="12.75" customHeight="1">
      <c r="A950" s="175"/>
      <c r="B950" s="175"/>
      <c r="C950" s="174"/>
      <c r="D950" s="1557"/>
      <c r="E950" s="1557"/>
      <c r="F950" s="1557"/>
      <c r="G950" s="983"/>
      <c r="I950" s="490"/>
    </row>
    <row r="951" spans="1:9" ht="12.75" customHeight="1">
      <c r="A951" s="175"/>
      <c r="B951" s="175"/>
      <c r="C951" s="174"/>
      <c r="D951" s="1557"/>
      <c r="E951" s="1557"/>
      <c r="F951" s="1557"/>
      <c r="G951" s="983"/>
      <c r="I951" s="490"/>
    </row>
    <row r="952" spans="1:9" ht="12.75" customHeight="1">
      <c r="A952" s="175"/>
      <c r="B952" s="175"/>
      <c r="C952" s="174"/>
      <c r="D952" s="1557"/>
      <c r="E952" s="1557"/>
      <c r="F952" s="1557"/>
      <c r="G952" s="983"/>
      <c r="I952" s="490"/>
    </row>
    <row r="953" spans="1:9" ht="12.75" customHeight="1">
      <c r="A953" s="175"/>
      <c r="B953" s="175"/>
      <c r="C953" s="174"/>
      <c r="D953" s="1557"/>
      <c r="E953" s="1557"/>
      <c r="F953" s="1557"/>
      <c r="G953" s="983"/>
      <c r="I953" s="490"/>
    </row>
    <row r="954" spans="1:9" ht="12.75" customHeight="1">
      <c r="A954" s="175"/>
      <c r="B954" s="175"/>
      <c r="C954" s="174"/>
      <c r="D954" s="1557"/>
      <c r="E954" s="1557"/>
      <c r="F954" s="1557"/>
      <c r="G954" s="983"/>
      <c r="I954" s="490"/>
    </row>
    <row r="955" spans="1:9" ht="12.75" customHeight="1">
      <c r="A955" s="175"/>
      <c r="B955" s="175"/>
      <c r="C955" s="174"/>
      <c r="D955" s="1557"/>
      <c r="E955" s="1557"/>
      <c r="F955" s="1557"/>
      <c r="G955" s="983"/>
      <c r="I955" s="490"/>
    </row>
    <row r="956" spans="1:9" ht="12.75" customHeight="1">
      <c r="A956" s="175"/>
      <c r="B956" s="175"/>
      <c r="C956" s="174"/>
      <c r="D956" s="1021"/>
      <c r="E956" s="1021"/>
      <c r="F956" s="1021"/>
      <c r="G956" s="983"/>
      <c r="I956" s="490"/>
    </row>
    <row r="957" spans="1:9" ht="12.75" customHeight="1">
      <c r="A957" s="175"/>
      <c r="B957" s="485" t="s">
        <v>2690</v>
      </c>
      <c r="C957" s="174"/>
      <c r="D957" s="1531" t="s">
        <v>2093</v>
      </c>
      <c r="E957" s="1531"/>
      <c r="F957" s="1531"/>
      <c r="G957" s="983"/>
      <c r="I957" s="490"/>
    </row>
    <row r="958" spans="1:9" ht="12.75" customHeight="1">
      <c r="A958" s="175"/>
      <c r="B958" s="175"/>
      <c r="C958" s="174"/>
      <c r="D958" s="1531"/>
      <c r="E958" s="1531"/>
      <c r="F958" s="1531"/>
      <c r="G958" s="983"/>
      <c r="I958" s="490"/>
    </row>
    <row r="959" spans="1:9" ht="12.75" customHeight="1">
      <c r="A959" s="175"/>
      <c r="B959" s="175"/>
      <c r="C959" s="174"/>
      <c r="D959" s="1531"/>
      <c r="E959" s="1531"/>
      <c r="F959" s="1531"/>
      <c r="G959" s="983"/>
      <c r="I959" s="490"/>
    </row>
    <row r="960" spans="1:9" ht="12.75" customHeight="1">
      <c r="A960" s="175"/>
      <c r="B960" s="175"/>
      <c r="C960" s="174"/>
      <c r="D960" s="1531"/>
      <c r="E960" s="1531"/>
      <c r="F960" s="1531"/>
      <c r="G960" s="983"/>
      <c r="I960" s="490"/>
    </row>
    <row r="961" spans="1:9" ht="12.75" customHeight="1">
      <c r="A961" s="175"/>
      <c r="B961" s="175"/>
      <c r="C961" s="174"/>
      <c r="D961" s="1531"/>
      <c r="E961" s="1531"/>
      <c r="F961" s="1531"/>
      <c r="G961" s="983"/>
      <c r="I961" s="490"/>
    </row>
    <row r="962" spans="1:9" ht="12.75" customHeight="1">
      <c r="A962" s="175"/>
      <c r="B962" s="175"/>
      <c r="C962" s="174"/>
      <c r="D962" s="1531"/>
      <c r="E962" s="1531"/>
      <c r="F962" s="1531"/>
      <c r="G962" s="983"/>
      <c r="I962" s="490"/>
    </row>
    <row r="963" spans="1:9" ht="12.75" customHeight="1">
      <c r="A963" s="175"/>
      <c r="B963" s="175"/>
      <c r="C963" s="174"/>
      <c r="D963" s="1021"/>
      <c r="E963" s="1021"/>
      <c r="F963" s="1021"/>
      <c r="G963" s="983"/>
      <c r="I963" s="490"/>
    </row>
    <row r="964" spans="1:9" ht="12.75" customHeight="1">
      <c r="A964" s="984"/>
      <c r="B964" s="485" t="s">
        <v>2690</v>
      </c>
      <c r="C964" s="984"/>
      <c r="D964" s="1547" t="s">
        <v>1772</v>
      </c>
      <c r="E964" s="1547"/>
      <c r="F964" s="1547"/>
      <c r="G964" s="983"/>
      <c r="I964" s="490"/>
    </row>
    <row r="965" spans="1:9" ht="12.75" customHeight="1">
      <c r="A965" s="984"/>
      <c r="B965" s="984"/>
      <c r="C965" s="984"/>
      <c r="D965" s="1547"/>
      <c r="E965" s="1547"/>
      <c r="F965" s="1547"/>
      <c r="G965" s="983"/>
      <c r="I965" s="490"/>
    </row>
    <row r="966" spans="1:9" ht="12.75" customHeight="1">
      <c r="A966" s="984"/>
      <c r="B966" s="984"/>
      <c r="C966" s="984"/>
      <c r="D966" s="1547"/>
      <c r="E966" s="1547"/>
      <c r="F966" s="1547"/>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2690</v>
      </c>
      <c r="C969" s="174"/>
      <c r="D969" s="1532" t="s">
        <v>1860</v>
      </c>
      <c r="E969" s="1532"/>
      <c r="F969" s="1532"/>
      <c r="G969" s="983"/>
      <c r="I969" s="490"/>
    </row>
    <row r="970" spans="1:9" ht="12.75" customHeight="1">
      <c r="A970" s="175"/>
      <c r="B970" s="175"/>
      <c r="C970" s="174"/>
      <c r="D970" s="1532"/>
      <c r="E970" s="1532"/>
      <c r="F970" s="1532"/>
      <c r="G970" s="983"/>
      <c r="I970" s="490"/>
    </row>
    <row r="971" spans="1:9" ht="12.75" customHeight="1">
      <c r="A971" s="175"/>
      <c r="B971" s="175"/>
      <c r="C971" s="174"/>
      <c r="D971" s="1532"/>
      <c r="E971" s="1532"/>
      <c r="F971" s="1532"/>
      <c r="G971" s="983"/>
      <c r="I971" s="490"/>
    </row>
    <row r="972" spans="1:9" ht="12.75" customHeight="1">
      <c r="A972" s="175"/>
      <c r="B972" s="175"/>
      <c r="C972" s="174"/>
      <c r="D972" s="1532"/>
      <c r="E972" s="1532"/>
      <c r="F972" s="1532"/>
      <c r="G972" s="983"/>
      <c r="I972" s="490"/>
    </row>
    <row r="973" spans="1:9" ht="12.75" customHeight="1">
      <c r="A973" s="984"/>
      <c r="B973" s="984"/>
      <c r="C973" s="984"/>
      <c r="D973" s="975"/>
      <c r="E973" s="975"/>
      <c r="F973" s="975"/>
      <c r="G973" s="975"/>
      <c r="I973" s="490"/>
    </row>
    <row r="974" spans="1:9" ht="12.75" customHeight="1">
      <c r="A974" s="354"/>
      <c r="B974" s="354"/>
      <c r="C974" s="354"/>
      <c r="D974" s="1548" t="s">
        <v>1773</v>
      </c>
      <c r="E974" s="1548"/>
      <c r="F974" s="1548"/>
      <c r="G974" s="3"/>
      <c r="I974" s="490"/>
    </row>
    <row r="975" spans="1:9" ht="12.75" customHeight="1">
      <c r="A975" s="175"/>
      <c r="B975" s="485" t="s">
        <v>2690</v>
      </c>
      <c r="C975" s="354"/>
      <c r="D975" s="1549" t="s">
        <v>1796</v>
      </c>
      <c r="E975" s="1549"/>
      <c r="F975" s="1549"/>
      <c r="G975" s="3"/>
      <c r="I975" s="490"/>
    </row>
    <row r="976" spans="1:9" ht="12.75" customHeight="1">
      <c r="A976" s="354"/>
      <c r="B976" s="354"/>
      <c r="C976" s="354"/>
      <c r="D976" s="3"/>
      <c r="E976" s="3"/>
      <c r="F976" s="3"/>
      <c r="G976" s="3"/>
      <c r="I976" s="490"/>
    </row>
    <row r="977" spans="1:9" ht="12.75" customHeight="1">
      <c r="A977" s="354"/>
      <c r="B977" s="354"/>
      <c r="C977" s="354"/>
      <c r="D977" s="1548" t="s">
        <v>1774</v>
      </c>
      <c r="E977" s="1548"/>
      <c r="F977" s="1548"/>
      <c r="G977"/>
      <c r="I977" s="490"/>
    </row>
    <row r="978" spans="1:9" ht="12.75" customHeight="1">
      <c r="A978" s="175"/>
      <c r="B978" s="485" t="s">
        <v>2741</v>
      </c>
      <c r="C978" s="354"/>
      <c r="D978" s="1521" t="s">
        <v>2030</v>
      </c>
      <c r="E978" s="1521"/>
      <c r="F978" s="1521"/>
      <c r="G978"/>
      <c r="I978" s="490"/>
    </row>
    <row r="979" spans="1:9" ht="12.75" customHeight="1">
      <c r="A979" s="175"/>
      <c r="B979" s="175"/>
      <c r="C979" s="354"/>
      <c r="D979" s="1521"/>
      <c r="E979" s="1521"/>
      <c r="F979" s="1521"/>
      <c r="G979"/>
      <c r="I979" s="490"/>
    </row>
    <row r="980" spans="1:9" ht="12.75" customHeight="1">
      <c r="A980" s="175"/>
      <c r="B980" s="175"/>
      <c r="C980" s="354"/>
      <c r="D980" s="1521"/>
      <c r="E980" s="1521"/>
      <c r="F980" s="1521"/>
      <c r="G980"/>
      <c r="I980" s="490"/>
    </row>
    <row r="981" spans="1:9" ht="12.75" customHeight="1">
      <c r="A981" s="175"/>
      <c r="B981" s="175"/>
      <c r="C981" s="354"/>
      <c r="D981" s="1521"/>
      <c r="E981" s="1521"/>
      <c r="F981" s="1521"/>
      <c r="G981"/>
      <c r="I981" s="490"/>
    </row>
    <row r="982" spans="1:9" ht="12.75" customHeight="1">
      <c r="A982" s="175"/>
      <c r="B982" s="175"/>
      <c r="C982" s="354"/>
      <c r="D982" s="1521"/>
      <c r="E982" s="1521"/>
      <c r="F982" s="1521"/>
      <c r="G982"/>
      <c r="I982" s="490"/>
    </row>
    <row r="983" spans="1:9" ht="12.75" customHeight="1">
      <c r="A983" s="175"/>
      <c r="B983" s="175"/>
      <c r="C983" s="354"/>
      <c r="D983" s="1521"/>
      <c r="E983" s="1521"/>
      <c r="F983" s="1521"/>
      <c r="G983"/>
      <c r="I983" s="490"/>
    </row>
    <row r="984" spans="1:9" ht="12.75" customHeight="1">
      <c r="A984" s="175"/>
      <c r="B984" s="175"/>
      <c r="C984" s="354"/>
      <c r="D984" s="1521"/>
      <c r="E984" s="1521"/>
      <c r="F984" s="1521"/>
      <c r="G984"/>
      <c r="I984" s="490"/>
    </row>
    <row r="985" spans="1:9" ht="12.75" customHeight="1">
      <c r="A985" s="175"/>
      <c r="B985" s="175"/>
      <c r="C985" s="354"/>
      <c r="D985" s="1521"/>
      <c r="E985" s="1521"/>
      <c r="F985" s="1521"/>
      <c r="G985"/>
      <c r="I985" s="490"/>
    </row>
    <row r="986" spans="1:9" ht="12.75" customHeight="1">
      <c r="A986" s="175"/>
      <c r="B986" s="175"/>
      <c r="C986" s="354"/>
      <c r="D986" s="1521"/>
      <c r="E986" s="1521"/>
      <c r="F986" s="1521"/>
      <c r="G986"/>
      <c r="I986" s="490"/>
    </row>
    <row r="987" spans="1:9" ht="12.75" customHeight="1">
      <c r="A987" s="175"/>
      <c r="B987" s="175"/>
      <c r="C987" s="354"/>
      <c r="D987" s="1521"/>
      <c r="E987" s="1521"/>
      <c r="F987" s="1521"/>
      <c r="G987"/>
      <c r="I987" s="490"/>
    </row>
    <row r="988" spans="1:9" ht="12.75" customHeight="1">
      <c r="A988" s="175"/>
      <c r="B988" s="175"/>
      <c r="C988" s="354"/>
      <c r="D988" s="1521"/>
      <c r="E988" s="1521"/>
      <c r="F988" s="1521"/>
      <c r="G988"/>
      <c r="I988" s="490"/>
    </row>
    <row r="989" spans="1:9" ht="12.75" customHeight="1">
      <c r="A989" s="175"/>
      <c r="B989" s="175"/>
      <c r="C989" s="354"/>
      <c r="D989" s="1521"/>
      <c r="E989" s="1521"/>
      <c r="F989" s="1521"/>
      <c r="G989"/>
      <c r="I989" s="490"/>
    </row>
    <row r="990" spans="1:9" ht="12.75" customHeight="1">
      <c r="A990" s="175"/>
      <c r="B990" s="175"/>
      <c r="C990" s="354"/>
      <c r="D990" s="1521"/>
      <c r="E990" s="1521"/>
      <c r="F990" s="1521"/>
      <c r="G990"/>
      <c r="I990" s="490"/>
    </row>
    <row r="991" spans="1:9" ht="12.75" customHeight="1">
      <c r="A991" s="175"/>
      <c r="B991" s="175"/>
      <c r="C991" s="354"/>
      <c r="D991" s="1521"/>
      <c r="E991" s="1521"/>
      <c r="F991" s="1521"/>
      <c r="G991"/>
      <c r="I991" s="490"/>
    </row>
    <row r="992" spans="1:9" ht="12.75" customHeight="1">
      <c r="A992" s="175"/>
      <c r="B992" s="175"/>
      <c r="C992" s="354"/>
      <c r="D992" s="1521"/>
      <c r="E992" s="1521"/>
      <c r="F992" s="1521"/>
      <c r="G992" s="3"/>
      <c r="I992" s="490"/>
    </row>
    <row r="993" spans="1:9" ht="12.75" customHeight="1">
      <c r="A993" s="354"/>
      <c r="B993" s="354"/>
      <c r="C993" s="354"/>
      <c r="D993" s="3"/>
      <c r="E993" s="3"/>
      <c r="F993" s="3"/>
      <c r="G993" s="3"/>
      <c r="I993" s="490"/>
    </row>
    <row r="994" spans="1:9" ht="12.75" customHeight="1">
      <c r="A994" s="1545" t="s">
        <v>1775</v>
      </c>
      <c r="B994" s="1545"/>
      <c r="C994" s="1545"/>
      <c r="D994" s="1545"/>
      <c r="E994" s="1545"/>
      <c r="F994" s="1545"/>
      <c r="G994" s="1545"/>
      <c r="H994" s="1023"/>
      <c r="I994" s="1147"/>
    </row>
    <row r="995" spans="1:9" ht="12.75" customHeight="1">
      <c r="A995" s="118"/>
      <c r="B995" s="118"/>
      <c r="C995" s="354"/>
      <c r="D995" s="3"/>
      <c r="E995" s="3"/>
      <c r="F995" s="3"/>
      <c r="G995" s="3"/>
      <c r="I995" s="490"/>
    </row>
    <row r="996" spans="1:9" ht="12.75" customHeight="1">
      <c r="A996" s="354"/>
      <c r="B996" s="354"/>
      <c r="C996" s="984"/>
      <c r="D996" s="1548" t="s">
        <v>1797</v>
      </c>
      <c r="E996" s="1548"/>
      <c r="F996" s="1548"/>
      <c r="G996" s="3"/>
      <c r="I996" s="490"/>
    </row>
    <row r="997" spans="1:9" ht="12.75" customHeight="1">
      <c r="A997" s="172"/>
      <c r="B997" s="172"/>
      <c r="C997" s="172"/>
      <c r="D997" s="1549" t="s">
        <v>1776</v>
      </c>
      <c r="E997" s="1549"/>
      <c r="F997" s="1549"/>
      <c r="G997" s="3"/>
      <c r="I997" s="490"/>
    </row>
    <row r="998" spans="1:9" ht="12.75" customHeight="1">
      <c r="A998" s="172"/>
      <c r="B998" s="172"/>
      <c r="C998" s="172"/>
      <c r="D998" s="3"/>
      <c r="E998" s="3"/>
      <c r="F998" s="983"/>
      <c r="G998"/>
      <c r="I998" s="490"/>
    </row>
    <row r="999" spans="1:9" ht="12.75" customHeight="1">
      <c r="A999" s="354"/>
      <c r="B999" s="485" t="s">
        <v>2741</v>
      </c>
      <c r="C999" s="354"/>
      <c r="D999" s="1550" t="s">
        <v>1889</v>
      </c>
      <c r="E999" s="1550"/>
      <c r="F999" s="1550"/>
      <c r="G999"/>
      <c r="I999" s="490"/>
    </row>
    <row r="1000" spans="1:9" ht="12.75" customHeight="1">
      <c r="A1000" s="354"/>
      <c r="B1000" s="354"/>
      <c r="C1000" s="354"/>
      <c r="D1000" s="1550"/>
      <c r="E1000" s="1550"/>
      <c r="F1000" s="1550"/>
      <c r="G1000"/>
      <c r="I1000" s="490"/>
    </row>
    <row r="1001" spans="1:9" ht="12.75" customHeight="1">
      <c r="A1001" s="354"/>
      <c r="B1001" s="354"/>
      <c r="C1001" s="354"/>
      <c r="D1001" s="1033"/>
      <c r="E1001" s="1031" t="s">
        <v>1890</v>
      </c>
      <c r="F1001" s="1033"/>
      <c r="G1001"/>
      <c r="I1001" s="490"/>
    </row>
    <row r="1002" spans="1:9" ht="12.75" customHeight="1">
      <c r="A1002" s="354"/>
      <c r="B1002" s="354"/>
      <c r="C1002" s="354"/>
      <c r="D1002" s="1526" t="s">
        <v>1888</v>
      </c>
      <c r="E1002" s="1526"/>
      <c r="F1002" s="1526"/>
      <c r="G1002"/>
      <c r="I1002" s="490"/>
    </row>
    <row r="1003" spans="1:9" ht="12.75" customHeight="1">
      <c r="A1003" s="354"/>
      <c r="B1003" s="354"/>
      <c r="C1003" s="354"/>
      <c r="D1003" s="1526"/>
      <c r="E1003" s="1526"/>
      <c r="F1003" s="1526"/>
      <c r="G1003"/>
      <c r="I1003" s="490"/>
    </row>
    <row r="1004" spans="1:9" ht="12.75" customHeight="1">
      <c r="A1004" s="174"/>
      <c r="B1004" s="174"/>
      <c r="C1004" s="174"/>
      <c r="D1004" s="1526"/>
      <c r="E1004" s="1526"/>
      <c r="F1004" s="1526"/>
      <c r="G1004"/>
      <c r="I1004" s="490"/>
    </row>
    <row r="1005" spans="1:9" ht="12.75" customHeight="1">
      <c r="A1005" s="174"/>
      <c r="B1005" s="174"/>
      <c r="C1005" s="174"/>
      <c r="D1005" s="1526"/>
      <c r="E1005" s="1526"/>
      <c r="F1005" s="1526"/>
      <c r="G1005"/>
      <c r="I1005" s="490"/>
    </row>
    <row r="1006" spans="1:9" ht="12.75" customHeight="1">
      <c r="A1006" s="174"/>
      <c r="B1006" s="174"/>
      <c r="C1006" s="174"/>
      <c r="D1006" s="335"/>
      <c r="E1006" s="335"/>
      <c r="F1006" s="335"/>
      <c r="G1006"/>
      <c r="I1006" s="490"/>
    </row>
    <row r="1007" spans="1:9" ht="12.75" customHeight="1">
      <c r="A1007" s="174"/>
      <c r="B1007" s="485" t="s">
        <v>2690</v>
      </c>
      <c r="C1007" s="174"/>
      <c r="D1007" s="1521" t="s">
        <v>1777</v>
      </c>
      <c r="E1007" s="1521"/>
      <c r="F1007" s="1521"/>
      <c r="G1007"/>
      <c r="I1007" s="490"/>
    </row>
    <row r="1008" spans="1:9" ht="12.75" customHeight="1">
      <c r="A1008" s="174"/>
      <c r="B1008" s="174"/>
      <c r="C1008" s="174"/>
      <c r="D1008" s="1521"/>
      <c r="E1008" s="1521"/>
      <c r="F1008" s="1521"/>
      <c r="G1008"/>
      <c r="I1008" s="490"/>
    </row>
    <row r="1009" spans="1:9" ht="12.75" customHeight="1">
      <c r="A1009" s="174"/>
      <c r="B1009" s="174"/>
      <c r="C1009" s="174"/>
      <c r="D1009" s="1521"/>
      <c r="E1009" s="1521"/>
      <c r="F1009" s="1521"/>
      <c r="G1009"/>
      <c r="I1009" s="490"/>
    </row>
    <row r="1010" spans="1:9" ht="12.75" customHeight="1">
      <c r="A1010" s="174"/>
      <c r="B1010" s="174"/>
      <c r="C1010" s="174"/>
      <c r="D1010" s="1521"/>
      <c r="E1010" s="1521"/>
      <c r="F1010" s="1521"/>
      <c r="G1010"/>
      <c r="I1010" s="490"/>
    </row>
    <row r="1011" spans="1:9" ht="12.75" customHeight="1">
      <c r="A1011" s="174"/>
      <c r="B1011" s="174"/>
      <c r="C1011" s="174"/>
      <c r="D1011" s="441"/>
      <c r="E1011" s="441"/>
      <c r="F1011" s="441"/>
      <c r="G1011"/>
      <c r="I1011" s="490"/>
    </row>
    <row r="1012" spans="1:9" ht="12.75" customHeight="1">
      <c r="A1012" s="174"/>
      <c r="B1012" s="485" t="s">
        <v>2690</v>
      </c>
      <c r="C1012" s="174"/>
      <c r="D1012" s="1521" t="s">
        <v>2184</v>
      </c>
      <c r="E1012" s="1521"/>
      <c r="F1012" s="1521"/>
      <c r="G1012"/>
      <c r="I1012" s="490"/>
    </row>
    <row r="1013" spans="1:9" ht="12.75" customHeight="1">
      <c r="A1013" s="174"/>
      <c r="B1013" s="174"/>
      <c r="C1013" s="174"/>
      <c r="D1013" s="1521"/>
      <c r="E1013" s="1521"/>
      <c r="F1013" s="1521"/>
      <c r="G1013"/>
      <c r="I1013" s="490"/>
    </row>
    <row r="1014" spans="1:9" ht="12.75" customHeight="1">
      <c r="A1014" s="174"/>
      <c r="B1014" s="174"/>
      <c r="C1014" s="174"/>
      <c r="D1014" s="441"/>
      <c r="E1014" s="441"/>
      <c r="F1014" s="441"/>
      <c r="G1014"/>
      <c r="I1014" s="490"/>
    </row>
    <row r="1015" spans="1:9" ht="12.75" customHeight="1">
      <c r="A1015" s="175"/>
      <c r="B1015" s="485" t="s">
        <v>2690</v>
      </c>
      <c r="C1015" s="354"/>
      <c r="D1015" s="1549" t="s">
        <v>1778</v>
      </c>
      <c r="E1015" s="1549"/>
      <c r="F1015" s="1549"/>
      <c r="G1015"/>
      <c r="I1015" s="490"/>
    </row>
    <row r="1016" spans="1:9" ht="12.75" customHeight="1">
      <c r="A1016" s="354"/>
      <c r="B1016" s="354"/>
      <c r="C1016" s="354"/>
      <c r="D1016" s="3"/>
      <c r="E1016" s="3"/>
      <c r="F1016" s="3"/>
      <c r="G1016"/>
      <c r="I1016" s="490"/>
    </row>
    <row r="1017" spans="1:9" ht="12.75" customHeight="1">
      <c r="A1017" s="175"/>
      <c r="B1017" s="485" t="s">
        <v>2690</v>
      </c>
      <c r="C1017" s="354"/>
      <c r="D1017" s="1549" t="s">
        <v>1779</v>
      </c>
      <c r="E1017" s="1549"/>
      <c r="F1017" s="1549"/>
      <c r="G1017"/>
      <c r="I1017" s="490"/>
    </row>
    <row r="1018" spans="1:9" ht="12.75" customHeight="1">
      <c r="A1018" s="354"/>
      <c r="B1018" s="354"/>
      <c r="C1018" s="354"/>
      <c r="D1018" s="118"/>
      <c r="E1018" s="3"/>
      <c r="F1018" s="3"/>
      <c r="G1018"/>
      <c r="I1018" s="490"/>
    </row>
    <row r="1019" spans="1:9" ht="12.75" customHeight="1">
      <c r="A1019" s="175"/>
      <c r="B1019" s="485" t="s">
        <v>2741</v>
      </c>
      <c r="C1019" s="354"/>
      <c r="D1019" s="1549" t="s">
        <v>1780</v>
      </c>
      <c r="E1019" s="1549"/>
      <c r="F1019" s="1549"/>
      <c r="G1019"/>
      <c r="I1019" s="490"/>
    </row>
    <row r="1020" spans="1:9" ht="12.75" customHeight="1">
      <c r="A1020" s="354"/>
      <c r="B1020" s="354"/>
      <c r="C1020" s="354"/>
      <c r="D1020" s="118"/>
      <c r="E1020" s="3"/>
      <c r="F1020" s="3"/>
      <c r="G1020"/>
      <c r="I1020" s="490"/>
    </row>
    <row r="1021" spans="1:9" ht="12.75" customHeight="1">
      <c r="A1021" s="175"/>
      <c r="B1021" s="485" t="s">
        <v>2741</v>
      </c>
      <c r="C1021" s="354"/>
      <c r="D1021" s="1521" t="s">
        <v>1781</v>
      </c>
      <c r="E1021" s="1521"/>
      <c r="F1021" s="1521"/>
      <c r="G1021"/>
      <c r="I1021" s="490"/>
    </row>
    <row r="1022" spans="1:9" ht="12.75" customHeight="1">
      <c r="A1022" s="175"/>
      <c r="B1022" s="175"/>
      <c r="C1022" s="354"/>
      <c r="D1022" s="1521"/>
      <c r="E1022" s="1521"/>
      <c r="F1022" s="1521"/>
      <c r="G1022"/>
      <c r="I1022" s="490"/>
    </row>
    <row r="1023" spans="1:9" ht="12.75" customHeight="1">
      <c r="A1023" s="175"/>
      <c r="B1023" s="175"/>
      <c r="C1023" s="354"/>
      <c r="D1023" s="118"/>
      <c r="E1023" s="3"/>
      <c r="F1023" s="3"/>
      <c r="G1023" s="3"/>
      <c r="I1023" s="490"/>
    </row>
    <row r="1024" spans="1:9" ht="12.75" customHeight="1">
      <c r="A1024" s="254"/>
      <c r="B1024" s="485" t="s">
        <v>2690</v>
      </c>
      <c r="C1024" s="995"/>
      <c r="D1024" s="1551" t="s">
        <v>1782</v>
      </c>
      <c r="E1024" s="1551"/>
      <c r="F1024" s="1551"/>
      <c r="G1024" s="996"/>
      <c r="I1024" s="490"/>
    </row>
    <row r="1025" spans="1:9" ht="12.75" customHeight="1">
      <c r="A1025" s="995"/>
      <c r="B1025" s="995"/>
      <c r="C1025" s="995"/>
      <c r="D1025" s="1551"/>
      <c r="E1025" s="1551"/>
      <c r="F1025" s="1551"/>
      <c r="G1025" s="996"/>
      <c r="I1025" s="490"/>
    </row>
    <row r="1026" spans="1:9" ht="12.75" customHeight="1">
      <c r="A1026" s="995"/>
      <c r="B1026" s="995"/>
      <c r="C1026" s="995"/>
      <c r="D1026" s="979"/>
      <c r="E1026" s="996"/>
      <c r="F1026" s="996"/>
      <c r="G1026" s="996"/>
      <c r="I1026" s="490"/>
    </row>
    <row r="1027" spans="1:9" ht="12.75" customHeight="1">
      <c r="A1027" s="254"/>
      <c r="B1027" s="485" t="s">
        <v>2690</v>
      </c>
      <c r="C1027" s="995"/>
      <c r="D1027" s="1544" t="s">
        <v>1783</v>
      </c>
      <c r="E1027" s="1544"/>
      <c r="F1027" s="1544"/>
      <c r="G1027" s="996"/>
      <c r="I1027" s="490"/>
    </row>
    <row r="1028" spans="1:9" ht="12.75" customHeight="1">
      <c r="A1028" s="995"/>
      <c r="B1028" s="995"/>
      <c r="C1028" s="995"/>
      <c r="D1028" s="979"/>
      <c r="E1028" s="996"/>
      <c r="F1028" s="996"/>
      <c r="G1028" s="996"/>
      <c r="I1028" s="490"/>
    </row>
    <row r="1029" spans="1:9" ht="12.75" customHeight="1">
      <c r="A1029" s="175"/>
      <c r="B1029" s="485" t="s">
        <v>2690</v>
      </c>
      <c r="C1029" s="354"/>
      <c r="D1029" s="1549" t="s">
        <v>1784</v>
      </c>
      <c r="E1029" s="1549"/>
      <c r="F1029" s="1549"/>
      <c r="G1029" s="3"/>
      <c r="I1029" s="490"/>
    </row>
    <row r="1030" spans="1:9" ht="12.75" customHeight="1">
      <c r="A1030" s="175"/>
      <c r="B1030" s="175"/>
      <c r="C1030" s="354"/>
      <c r="D1030" s="118"/>
      <c r="E1030" s="3"/>
      <c r="F1030" s="3"/>
      <c r="G1030" s="3"/>
      <c r="I1030" s="490"/>
    </row>
    <row r="1031" spans="1:9" ht="12.75" customHeight="1">
      <c r="A1031" s="175"/>
      <c r="B1031" s="485" t="s">
        <v>2690</v>
      </c>
      <c r="C1031" s="354"/>
      <c r="D1031" s="1521" t="s">
        <v>1785</v>
      </c>
      <c r="E1031" s="1521"/>
      <c r="F1031" s="1521"/>
      <c r="G1031" s="3"/>
      <c r="I1031" s="490"/>
    </row>
    <row r="1032" spans="1:9" ht="12.75" customHeight="1">
      <c r="A1032" s="175"/>
      <c r="B1032" s="175"/>
      <c r="C1032" s="354"/>
      <c r="D1032" s="1521"/>
      <c r="E1032" s="1521"/>
      <c r="F1032" s="1521"/>
      <c r="G1032" s="3"/>
      <c r="I1032" s="490"/>
    </row>
    <row r="1033" spans="1:9" ht="12.75" customHeight="1">
      <c r="A1033" s="354"/>
      <c r="B1033" s="354"/>
      <c r="C1033" s="354"/>
      <c r="D1033" s="3"/>
      <c r="E1033" s="3"/>
      <c r="F1033" s="3"/>
      <c r="G1033" s="3"/>
      <c r="I1033" s="490"/>
    </row>
    <row r="1034" spans="1:9" ht="12.75" customHeight="1">
      <c r="A1034" s="1545" t="s">
        <v>1786</v>
      </c>
      <c r="B1034" s="1545"/>
      <c r="C1034" s="1545"/>
      <c r="D1034" s="1545"/>
      <c r="E1034" s="1545"/>
      <c r="F1034" s="1545"/>
      <c r="G1034" s="1545"/>
      <c r="H1034" s="1023"/>
      <c r="I1034" s="1147"/>
    </row>
    <row r="1035" spans="1:9" ht="12.75" customHeight="1">
      <c r="A1035" s="354"/>
      <c r="B1035" s="354"/>
      <c r="C1035" s="354"/>
      <c r="D1035" s="3"/>
      <c r="E1035" s="3"/>
      <c r="F1035" s="3"/>
      <c r="G1035" s="3"/>
      <c r="I1035" s="490"/>
    </row>
    <row r="1036" spans="1:9" ht="12.75" customHeight="1">
      <c r="A1036" s="354"/>
      <c r="B1036" s="354"/>
      <c r="C1036" s="354"/>
      <c r="D1036" s="1543" t="s">
        <v>1787</v>
      </c>
      <c r="E1036" s="1543"/>
      <c r="F1036" s="1543"/>
      <c r="G1036" s="3"/>
      <c r="I1036" s="490"/>
    </row>
    <row r="1037" spans="1:9" ht="12.75" customHeight="1">
      <c r="A1037" s="354"/>
      <c r="B1037" s="354"/>
      <c r="C1037" s="354"/>
      <c r="D1037" s="1544" t="s">
        <v>1788</v>
      </c>
      <c r="E1037" s="1544"/>
      <c r="F1037" s="1544"/>
      <c r="G1037" s="3"/>
      <c r="I1037" s="490"/>
    </row>
    <row r="1038" spans="1:9" ht="12.75" customHeight="1">
      <c r="A1038" s="172"/>
      <c r="B1038" s="172"/>
      <c r="C1038" s="172"/>
      <c r="D1038" s="3"/>
      <c r="E1038" s="3"/>
      <c r="F1038" s="3"/>
      <c r="G1038" s="3"/>
      <c r="I1038" s="490"/>
    </row>
    <row r="1039" spans="1:9" ht="12.75" customHeight="1">
      <c r="A1039" s="175"/>
      <c r="B1039" s="175"/>
      <c r="C1039" s="174"/>
      <c r="D1039" s="1543" t="s">
        <v>1802</v>
      </c>
      <c r="E1039" s="1543"/>
      <c r="F1039" s="1543"/>
      <c r="G1039" s="3"/>
      <c r="I1039" s="490"/>
    </row>
    <row r="1040" spans="1:9" ht="12.75" customHeight="1">
      <c r="A1040" s="354"/>
      <c r="B1040" s="485" t="s">
        <v>2741</v>
      </c>
      <c r="C1040" s="354"/>
      <c r="D1040" s="1544" t="s">
        <v>1271</v>
      </c>
      <c r="E1040" s="1544"/>
      <c r="F1040" s="1544"/>
      <c r="G1040" s="3"/>
      <c r="I1040" s="490"/>
    </row>
    <row r="1041" spans="1:9" ht="12.75" customHeight="1">
      <c r="A1041" s="354"/>
      <c r="B1041" s="175"/>
      <c r="C1041" s="354"/>
      <c r="D1041" s="1544" t="s">
        <v>1789</v>
      </c>
      <c r="E1041" s="1544"/>
      <c r="F1041" s="1544"/>
      <c r="G1041" s="3"/>
      <c r="I1041" s="490"/>
    </row>
    <row r="1042" spans="1:9" ht="12.75" customHeight="1">
      <c r="A1042" s="354"/>
      <c r="B1042" s="354"/>
      <c r="C1042" s="354"/>
      <c r="D1042" s="1544"/>
      <c r="E1042" s="1544"/>
      <c r="F1042" s="1544"/>
      <c r="G1042" s="3"/>
      <c r="I1042" s="490"/>
    </row>
    <row r="1043" spans="1:9" ht="12.75" customHeight="1">
      <c r="A1043" s="1545" t="s">
        <v>1798</v>
      </c>
      <c r="B1043" s="1545"/>
      <c r="C1043" s="1545"/>
      <c r="D1043" s="1545"/>
      <c r="E1043" s="1545"/>
      <c r="F1043" s="1545"/>
      <c r="G1043" s="1545"/>
      <c r="H1043" s="1023"/>
      <c r="I1043" s="1147"/>
    </row>
    <row r="1044" spans="1:9" ht="12.75" customHeight="1">
      <c r="A1044" s="118"/>
      <c r="B1044" s="118"/>
      <c r="C1044" s="354"/>
      <c r="D1044" s="3"/>
      <c r="E1044" s="3"/>
      <c r="F1044" s="3"/>
      <c r="G1044" s="3"/>
      <c r="I1044" s="490"/>
    </row>
    <row r="1045" spans="1:9" ht="12.75" hidden="1" customHeight="1">
      <c r="A1045" s="118"/>
      <c r="B1045" s="402"/>
      <c r="D1045" s="1542" t="s">
        <v>1272</v>
      </c>
      <c r="E1045" s="1542"/>
      <c r="F1045" s="1542"/>
      <c r="G1045" s="3"/>
      <c r="I1045" s="490"/>
    </row>
    <row r="1046" spans="1:9" ht="12.75" hidden="1" customHeight="1">
      <c r="A1046" s="118"/>
      <c r="B1046" s="485" t="s">
        <v>307</v>
      </c>
      <c r="D1046" s="1541" t="s">
        <v>1271</v>
      </c>
      <c r="E1046" s="1541"/>
      <c r="F1046" s="1541"/>
      <c r="G1046" s="3"/>
      <c r="I1046" s="490"/>
    </row>
    <row r="1047" spans="1:9" ht="12.75" hidden="1" customHeight="1">
      <c r="A1047" s="118"/>
      <c r="B1047" s="402"/>
      <c r="D1047" s="1541" t="s">
        <v>1799</v>
      </c>
      <c r="E1047" s="1541"/>
      <c r="F1047" s="1541"/>
      <c r="G1047" s="3"/>
      <c r="I1047" s="490"/>
    </row>
    <row r="1048" spans="1:9" ht="12.75" hidden="1" customHeight="1">
      <c r="A1048" s="118"/>
      <c r="B1048" s="402"/>
      <c r="D1048" s="444"/>
      <c r="E1048" s="444"/>
      <c r="F1048" s="444"/>
      <c r="G1048" s="3"/>
      <c r="I1048" s="490"/>
    </row>
    <row r="1049" spans="1:9" ht="12.75" customHeight="1">
      <c r="A1049" s="118"/>
      <c r="B1049" s="118"/>
      <c r="C1049" s="354"/>
      <c r="D1049" s="1546" t="s">
        <v>1066</v>
      </c>
      <c r="E1049" s="1546"/>
      <c r="F1049" s="1546"/>
      <c r="G1049" s="3"/>
      <c r="I1049" s="490"/>
    </row>
    <row r="1050" spans="1:9" ht="12.75" customHeight="1">
      <c r="A1050" s="319"/>
      <c r="B1050" s="319"/>
      <c r="C1050" s="319"/>
      <c r="D1050" s="1540" t="s">
        <v>2201</v>
      </c>
      <c r="E1050" s="1540"/>
      <c r="F1050" s="1540"/>
      <c r="G1050" s="98"/>
      <c r="I1050" s="490"/>
    </row>
    <row r="1051" spans="1:9" ht="12.75" customHeight="1">
      <c r="A1051" s="175"/>
      <c r="B1051" s="485" t="s">
        <v>2690</v>
      </c>
      <c r="C1051" s="354"/>
      <c r="D1051" s="1540" t="s">
        <v>985</v>
      </c>
      <c r="E1051" s="1540"/>
      <c r="F1051" s="1540"/>
      <c r="G1051" s="3"/>
      <c r="I1051" s="490"/>
    </row>
    <row r="1052" spans="1:9" ht="12.75" customHeight="1">
      <c r="A1052" s="354"/>
      <c r="B1052" s="354"/>
      <c r="C1052" s="354"/>
      <c r="D1052" s="1031" t="s">
        <v>1891</v>
      </c>
      <c r="E1052" s="96"/>
      <c r="F1052" s="96"/>
      <c r="G1052" s="3"/>
      <c r="I1052" s="490"/>
    </row>
    <row r="1053" spans="1:9">
      <c r="A1053" s="402"/>
      <c r="B1053" s="402"/>
      <c r="C1053" s="402"/>
      <c r="I1053" s="490"/>
    </row>
    <row r="1054" spans="1:9">
      <c r="A1054" s="1545" t="s">
        <v>2616</v>
      </c>
      <c r="B1054" s="1545"/>
      <c r="C1054" s="1545"/>
      <c r="D1054" s="1545"/>
      <c r="E1054" s="1545"/>
      <c r="F1054" s="1545"/>
      <c r="G1054" s="1545"/>
      <c r="H1054" s="1023"/>
      <c r="I1054" s="1147"/>
    </row>
    <row r="1055" spans="1:9">
      <c r="A1055" s="402"/>
      <c r="B1055" s="402"/>
      <c r="C1055" s="402"/>
      <c r="I1055" s="490"/>
    </row>
    <row r="1056" spans="1:9">
      <c r="A1056" s="402"/>
      <c r="B1056" s="402"/>
      <c r="C1056" s="402"/>
      <c r="D1056" s="404" t="s">
        <v>2615</v>
      </c>
      <c r="I1056" s="490"/>
    </row>
    <row r="1057" spans="1:9">
      <c r="A1057" s="402"/>
      <c r="B1057" s="402"/>
      <c r="C1057" s="402"/>
      <c r="D1057" s="402" t="s">
        <v>2619</v>
      </c>
      <c r="I1057" s="490"/>
    </row>
    <row r="1058" spans="1:9">
      <c r="A1058" s="402"/>
      <c r="B1058" s="402"/>
      <c r="C1058" s="402"/>
      <c r="D1058" s="404"/>
      <c r="I1058" s="490"/>
    </row>
    <row r="1059" spans="1:9">
      <c r="A1059" s="402"/>
      <c r="B1059" s="485" t="s">
        <v>2690</v>
      </c>
      <c r="C1059" s="402"/>
      <c r="D1059" s="1553" t="s">
        <v>1803</v>
      </c>
      <c r="E1059" s="1553"/>
      <c r="F1059" s="1553"/>
      <c r="I1059" s="490"/>
    </row>
    <row r="1060" spans="1:9">
      <c r="A1060" s="402"/>
      <c r="B1060" s="402"/>
      <c r="C1060" s="402"/>
      <c r="D1060" s="1553"/>
      <c r="E1060" s="1553"/>
      <c r="F1060" s="1553"/>
      <c r="I1060" s="490"/>
    </row>
    <row r="1061" spans="1:9">
      <c r="A1061" s="402"/>
      <c r="B1061" s="402"/>
      <c r="C1061" s="402"/>
      <c r="D1061" s="1553"/>
      <c r="E1061" s="1553"/>
      <c r="F1061" s="1553"/>
      <c r="I1061" s="490"/>
    </row>
    <row r="1062" spans="1:9">
      <c r="A1062" s="402"/>
      <c r="B1062" s="402"/>
      <c r="C1062" s="402"/>
      <c r="D1062" s="1553"/>
      <c r="E1062" s="1553"/>
      <c r="F1062" s="1553"/>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2620</v>
      </c>
      <c r="I1065" s="490"/>
    </row>
    <row r="1066" spans="1:9">
      <c r="A1066" s="402"/>
      <c r="B1066" s="402"/>
      <c r="C1066" s="402"/>
      <c r="I1066" s="490"/>
    </row>
    <row r="1067" spans="1:9">
      <c r="A1067" s="402"/>
      <c r="B1067" s="485" t="s">
        <v>2741</v>
      </c>
      <c r="C1067" s="402"/>
      <c r="D1067" s="402" t="s">
        <v>1801</v>
      </c>
      <c r="I1067" s="490"/>
    </row>
    <row r="1068" spans="1:9">
      <c r="A1068" s="402"/>
      <c r="B1068" s="402"/>
      <c r="C1068" s="402"/>
      <c r="I1068" s="490"/>
    </row>
    <row r="1069" spans="1:9">
      <c r="A1069" s="402"/>
      <c r="B1069" s="485" t="s">
        <v>2741</v>
      </c>
      <c r="C1069" s="402"/>
      <c r="D1069" s="1553" t="s">
        <v>1804</v>
      </c>
      <c r="E1069" s="1553"/>
      <c r="F1069" s="1553"/>
      <c r="I1069" s="490"/>
    </row>
    <row r="1070" spans="1:9">
      <c r="A1070" s="402"/>
      <c r="B1070" s="402"/>
      <c r="C1070" s="402"/>
      <c r="D1070" s="1553"/>
      <c r="E1070" s="1553"/>
      <c r="F1070" s="1553"/>
      <c r="I1070" s="490"/>
    </row>
    <row r="1071" spans="1:9">
      <c r="A1071" s="402"/>
      <c r="B1071" s="402"/>
      <c r="C1071" s="402"/>
      <c r="D1071" s="1553"/>
      <c r="E1071" s="1553"/>
      <c r="F1071" s="1553"/>
      <c r="I1071" s="490"/>
    </row>
    <row r="1072" spans="1:9">
      <c r="A1072" s="402"/>
      <c r="B1072" s="402"/>
      <c r="C1072" s="402"/>
      <c r="D1072" s="1553"/>
      <c r="E1072" s="1553"/>
      <c r="F1072" s="1553"/>
      <c r="I1072" s="490"/>
    </row>
    <row r="1073" spans="1:9">
      <c r="A1073" s="402"/>
      <c r="B1073" s="402"/>
      <c r="C1073" s="402"/>
      <c r="D1073" s="1553"/>
      <c r="E1073" s="1553"/>
      <c r="F1073" s="1553"/>
      <c r="I1073" s="490"/>
    </row>
    <row r="1074" spans="1:9">
      <c r="A1074" s="402"/>
      <c r="B1074" s="402"/>
      <c r="C1074" s="402"/>
      <c r="I1074" s="490"/>
    </row>
    <row r="1075" spans="1:9">
      <c r="A1075" s="1545" t="s">
        <v>1805</v>
      </c>
      <c r="B1075" s="1545"/>
      <c r="C1075" s="1545"/>
      <c r="D1075" s="1545"/>
      <c r="E1075" s="1545"/>
      <c r="F1075" s="1545"/>
      <c r="G1075" s="1545"/>
      <c r="H1075" s="1023"/>
      <c r="I1075" s="1147"/>
    </row>
    <row r="1076" spans="1:9">
      <c r="A1076" s="402"/>
      <c r="B1076" s="402"/>
      <c r="C1076" s="402"/>
      <c r="I1076" s="490"/>
    </row>
    <row r="1077" spans="1:9">
      <c r="A1077" s="402"/>
      <c r="B1077" s="402"/>
      <c r="C1077" s="402"/>
      <c r="I1077" s="490"/>
    </row>
    <row r="1078" spans="1:9">
      <c r="A1078" s="402"/>
      <c r="B1078" s="485" t="s">
        <v>2741</v>
      </c>
      <c r="C1078" s="402"/>
      <c r="D1078" s="527" t="s">
        <v>1808</v>
      </c>
      <c r="I1078" s="490"/>
    </row>
    <row r="1079" spans="1:9">
      <c r="A1079" s="402"/>
      <c r="B1079" s="402"/>
      <c r="C1079" s="402"/>
      <c r="D1079" s="527" t="s">
        <v>2629</v>
      </c>
      <c r="I1079" s="490"/>
    </row>
    <row r="1080" spans="1:9">
      <c r="A1080" s="402"/>
      <c r="B1080" s="402"/>
      <c r="C1080" s="402"/>
      <c r="D1080" s="527"/>
      <c r="I1080" s="490"/>
    </row>
    <row r="1081" spans="1:9">
      <c r="A1081" s="402"/>
      <c r="B1081" s="485" t="s">
        <v>2690</v>
      </c>
      <c r="C1081" s="402"/>
      <c r="D1081" s="1556" t="s">
        <v>2622</v>
      </c>
      <c r="E1081" s="1556"/>
      <c r="F1081" s="1556"/>
      <c r="I1081" s="490"/>
    </row>
    <row r="1082" spans="1:9">
      <c r="A1082" s="402"/>
      <c r="B1082" s="402"/>
      <c r="C1082" s="402"/>
      <c r="D1082" s="1556"/>
      <c r="E1082" s="1556"/>
      <c r="F1082" s="1556"/>
      <c r="I1082" s="490"/>
    </row>
    <row r="1083" spans="1:9">
      <c r="A1083" s="402"/>
      <c r="B1083" s="402"/>
      <c r="C1083" s="402"/>
      <c r="D1083" s="527" t="s">
        <v>2621</v>
      </c>
      <c r="I1083" s="490"/>
    </row>
    <row r="1084" spans="1:9">
      <c r="A1084" s="402"/>
      <c r="B1084" s="402"/>
      <c r="C1084" s="402"/>
      <c r="D1084" s="527"/>
      <c r="I1084" s="490"/>
    </row>
    <row r="1085" spans="1:9">
      <c r="A1085" s="402"/>
      <c r="B1085" s="485" t="s">
        <v>2690</v>
      </c>
      <c r="C1085" s="402"/>
      <c r="D1085" s="119" t="s">
        <v>2630</v>
      </c>
      <c r="I1085" s="490"/>
    </row>
    <row r="1086" spans="1:9">
      <c r="A1086" s="402"/>
      <c r="B1086" s="402"/>
      <c r="C1086" s="402"/>
      <c r="D1086" s="1521" t="s">
        <v>2632</v>
      </c>
      <c r="E1086" s="1521"/>
      <c r="F1086" s="1521"/>
      <c r="I1086" s="490"/>
    </row>
    <row r="1087" spans="1:9">
      <c r="A1087" s="402"/>
      <c r="B1087" s="402"/>
      <c r="C1087" s="402"/>
      <c r="D1087" s="1521"/>
      <c r="E1087" s="1521"/>
      <c r="F1087" s="1521"/>
      <c r="I1087" s="490"/>
    </row>
    <row r="1088" spans="1:9">
      <c r="A1088" s="402"/>
      <c r="B1088" s="402"/>
      <c r="C1088" s="402"/>
      <c r="D1088" s="1521"/>
      <c r="E1088" s="1521"/>
      <c r="F1088" s="1521"/>
      <c r="I1088" s="490"/>
    </row>
    <row r="1089" spans="1:9">
      <c r="A1089" s="402"/>
      <c r="B1089" s="402"/>
      <c r="C1089" s="402"/>
      <c r="D1089" s="1521"/>
      <c r="E1089" s="1521"/>
      <c r="F1089" s="1521"/>
      <c r="I1089" s="490"/>
    </row>
    <row r="1090" spans="1:9">
      <c r="A1090" s="402"/>
      <c r="B1090" s="402"/>
      <c r="C1090" s="402"/>
      <c r="D1090" s="119" t="s">
        <v>2631</v>
      </c>
      <c r="I1090" s="490"/>
    </row>
    <row r="1091" spans="1:9">
      <c r="A1091" s="402"/>
      <c r="B1091" s="402"/>
      <c r="C1091" s="402"/>
      <c r="D1091" s="119"/>
      <c r="I1091" s="490"/>
    </row>
    <row r="1092" spans="1:9">
      <c r="A1092" s="402"/>
      <c r="B1092" s="402"/>
      <c r="C1092" s="402"/>
      <c r="D1092" s="527" t="s">
        <v>1806</v>
      </c>
      <c r="I1092" s="490"/>
    </row>
    <row r="1093" spans="1:9">
      <c r="A1093" s="402"/>
      <c r="B1093" s="485" t="s">
        <v>2690</v>
      </c>
      <c r="C1093" s="402"/>
      <c r="D1093" s="1552" t="s">
        <v>1807</v>
      </c>
      <c r="E1093" s="1552"/>
      <c r="F1093" s="1552"/>
      <c r="I1093" s="490"/>
    </row>
    <row r="1094" spans="1:9">
      <c r="A1094" s="402"/>
      <c r="B1094" s="402"/>
      <c r="C1094" s="402"/>
      <c r="D1094" s="1552"/>
      <c r="E1094" s="1552"/>
      <c r="F1094" s="1552"/>
      <c r="I1094" s="490"/>
    </row>
    <row r="1095" spans="1:9">
      <c r="A1095" s="402"/>
      <c r="B1095" s="402"/>
      <c r="C1095" s="402"/>
      <c r="D1095" s="1552"/>
      <c r="E1095" s="1552"/>
      <c r="F1095" s="1552"/>
      <c r="I1095" s="490"/>
    </row>
    <row r="1096" spans="1:9">
      <c r="A1096" s="402"/>
      <c r="B1096" s="402"/>
      <c r="C1096" s="402"/>
      <c r="D1096" s="1552"/>
      <c r="E1096" s="1552"/>
      <c r="F1096" s="1552"/>
      <c r="I1096" s="490"/>
    </row>
    <row r="1097" spans="1:9">
      <c r="A1097" s="402"/>
      <c r="B1097" s="402"/>
      <c r="C1097" s="402"/>
      <c r="D1097" s="1552"/>
      <c r="E1097" s="1552"/>
      <c r="F1097" s="1552"/>
      <c r="I1097" s="490"/>
    </row>
    <row r="1098" spans="1:9">
      <c r="A1098" s="402"/>
      <c r="B1098" s="402"/>
      <c r="C1098" s="402"/>
      <c r="D1098" s="527" t="s">
        <v>2633</v>
      </c>
      <c r="I1098" s="490"/>
    </row>
    <row r="1099" spans="1:9">
      <c r="A1099" s="402"/>
      <c r="B1099" s="402"/>
      <c r="C1099" s="402"/>
      <c r="I1099" s="490"/>
    </row>
    <row r="1100" spans="1:9">
      <c r="A1100" s="402"/>
      <c r="B1100" s="485" t="s">
        <v>2690</v>
      </c>
      <c r="C1100" s="402"/>
      <c r="D1100" s="1535" t="s">
        <v>2222</v>
      </c>
      <c r="E1100" s="1535"/>
      <c r="F1100" s="1535"/>
      <c r="I1100" s="490"/>
    </row>
    <row r="1101" spans="1:9">
      <c r="A1101" s="402"/>
      <c r="B1101" s="402"/>
      <c r="C1101" s="402"/>
      <c r="D1101" s="1535"/>
      <c r="E1101" s="1535"/>
      <c r="F1101" s="1535"/>
      <c r="I1101" s="490"/>
    </row>
    <row r="1102" spans="1:9">
      <c r="A1102" s="402"/>
      <c r="B1102" s="402"/>
      <c r="C1102" s="402"/>
      <c r="D1102" s="1535"/>
      <c r="E1102" s="1535"/>
      <c r="F1102" s="1535"/>
      <c r="I1102" s="490"/>
    </row>
    <row r="1103" spans="1:9">
      <c r="A1103" s="402"/>
      <c r="B1103" s="402"/>
      <c r="C1103" s="402"/>
      <c r="I1103" s="490"/>
    </row>
    <row r="1104" spans="1:9">
      <c r="A1104" s="1545" t="s">
        <v>1809</v>
      </c>
      <c r="B1104" s="1545"/>
      <c r="C1104" s="1545"/>
      <c r="D1104" s="1545"/>
      <c r="E1104" s="1545"/>
      <c r="F1104" s="1545"/>
      <c r="G1104" s="1545"/>
      <c r="H1104" s="1023"/>
      <c r="I1104" s="1147"/>
    </row>
    <row r="1105" spans="1:9">
      <c r="A1105" s="402"/>
      <c r="B1105" s="402"/>
      <c r="C1105" s="402"/>
      <c r="I1105" s="490"/>
    </row>
    <row r="1106" spans="1:9">
      <c r="A1106" s="402"/>
      <c r="B1106" s="402"/>
      <c r="C1106" s="402"/>
      <c r="I1106" s="490"/>
    </row>
    <row r="1107" spans="1:9" ht="12.75" customHeight="1">
      <c r="A1107" s="402"/>
      <c r="B1107" s="485" t="s">
        <v>2690</v>
      </c>
      <c r="C1107" s="402"/>
      <c r="D1107" s="1554" t="s">
        <v>1903</v>
      </c>
      <c r="E1107" s="1554"/>
      <c r="F1107" s="1554"/>
      <c r="I1107" s="490"/>
    </row>
    <row r="1108" spans="1:9">
      <c r="A1108" s="402"/>
      <c r="B1108" s="402"/>
      <c r="C1108" s="402"/>
      <c r="D1108" s="1554"/>
      <c r="E1108" s="1554"/>
      <c r="F1108" s="1554"/>
      <c r="I1108" s="490"/>
    </row>
    <row r="1109" spans="1:9">
      <c r="A1109" s="402"/>
      <c r="B1109" s="402"/>
      <c r="C1109" s="402"/>
      <c r="D1109" s="1555" t="s">
        <v>2637</v>
      </c>
      <c r="E1109" s="1521"/>
      <c r="F1109" s="1521"/>
      <c r="I1109" s="490"/>
    </row>
    <row r="1110" spans="1:9">
      <c r="A1110" s="402"/>
      <c r="B1110" s="402"/>
      <c r="C1110" s="402"/>
      <c r="D1110" s="527"/>
      <c r="I1110" s="490"/>
    </row>
    <row r="1111" spans="1:9">
      <c r="A1111" s="402"/>
      <c r="B1111" s="485" t="s">
        <v>2690</v>
      </c>
      <c r="C1111" s="402"/>
      <c r="D1111" s="1552" t="s">
        <v>2585</v>
      </c>
      <c r="E1111" s="1552"/>
      <c r="F1111" s="1552"/>
      <c r="I1111" s="490"/>
    </row>
    <row r="1112" spans="1:9">
      <c r="A1112" s="402"/>
      <c r="B1112" s="402"/>
      <c r="C1112" s="402"/>
      <c r="D1112" s="1552"/>
      <c r="E1112" s="1552"/>
      <c r="F1112" s="1552"/>
      <c r="I1112" s="490"/>
    </row>
    <row r="1113" spans="1:9">
      <c r="A1113" s="402"/>
      <c r="B1113" s="402"/>
      <c r="C1113" s="402"/>
      <c r="D1113" s="1552"/>
      <c r="E1113" s="1552"/>
      <c r="F1113" s="1552"/>
      <c r="I1113" s="490"/>
    </row>
    <row r="1114" spans="1:9">
      <c r="A1114" s="402"/>
      <c r="B1114" s="402"/>
      <c r="C1114" s="402"/>
      <c r="D1114" s="527"/>
      <c r="I1114" s="490"/>
    </row>
    <row r="1115" spans="1:9">
      <c r="A1115" s="402"/>
      <c r="B1115" s="485" t="s">
        <v>2690</v>
      </c>
      <c r="C1115" s="402"/>
      <c r="D1115" s="1552" t="s">
        <v>2604</v>
      </c>
      <c r="E1115" s="1552"/>
      <c r="F1115" s="1552"/>
      <c r="I1115" s="490"/>
    </row>
    <row r="1116" spans="1:9">
      <c r="A1116" s="402"/>
      <c r="B1116" s="402"/>
      <c r="C1116" s="402"/>
      <c r="D1116" s="1552"/>
      <c r="E1116" s="1552"/>
      <c r="F1116" s="1552"/>
      <c r="I1116" s="490"/>
    </row>
    <row r="1117" spans="1:9">
      <c r="A1117" s="402"/>
      <c r="B1117" s="402"/>
      <c r="C1117" s="402"/>
      <c r="D1117" s="1552"/>
      <c r="E1117" s="1552"/>
      <c r="F1117" s="1552"/>
      <c r="I1117" s="490"/>
    </row>
    <row r="1118" spans="1:9">
      <c r="A1118" s="402"/>
      <c r="B1118" s="402"/>
      <c r="C1118" s="402"/>
      <c r="D1118" s="1552"/>
      <c r="E1118" s="1552"/>
      <c r="F1118" s="1552"/>
      <c r="I1118" s="490"/>
    </row>
    <row r="1119" spans="1:9">
      <c r="A1119" s="402"/>
      <c r="B1119" s="402"/>
      <c r="C1119" s="402"/>
      <c r="D1119" s="1552"/>
      <c r="E1119" s="1552"/>
      <c r="F1119" s="1552"/>
      <c r="I1119" s="490"/>
    </row>
    <row r="1120" spans="1:9">
      <c r="A1120" s="402"/>
      <c r="B1120" s="402"/>
      <c r="C1120" s="402"/>
      <c r="D1120" s="527"/>
      <c r="I1120" s="480"/>
    </row>
    <row r="1121" spans="1:9">
      <c r="A1121" s="402"/>
      <c r="B1121" s="485" t="s">
        <v>2690</v>
      </c>
      <c r="C1121" s="402"/>
      <c r="D1121" s="1552" t="s">
        <v>1810</v>
      </c>
      <c r="E1121" s="1552"/>
      <c r="F1121" s="1552"/>
      <c r="I1121" s="490"/>
    </row>
    <row r="1122" spans="1:9">
      <c r="A1122" s="402"/>
      <c r="B1122" s="402"/>
      <c r="C1122" s="402"/>
      <c r="D1122" s="1552"/>
      <c r="E1122" s="1552"/>
      <c r="F1122" s="1552"/>
      <c r="I1122" s="490"/>
    </row>
    <row r="1123" spans="1:9">
      <c r="A1123" s="402"/>
      <c r="B1123" s="402"/>
      <c r="C1123" s="402"/>
      <c r="D1123" s="1552"/>
      <c r="E1123" s="1552"/>
      <c r="F1123" s="1552"/>
      <c r="I1123" s="490"/>
    </row>
    <row r="1124" spans="1:9">
      <c r="A1124" s="402"/>
      <c r="B1124" s="402"/>
      <c r="C1124" s="402"/>
      <c r="D1124" s="527"/>
      <c r="I1124" s="490"/>
    </row>
    <row r="1125" spans="1:9">
      <c r="A1125" s="402"/>
      <c r="B1125" s="485" t="s">
        <v>2741</v>
      </c>
      <c r="C1125" s="402"/>
      <c r="D1125" s="1526" t="s">
        <v>1862</v>
      </c>
      <c r="E1125" s="1526"/>
      <c r="F1125" s="1526"/>
      <c r="I1125" s="490"/>
    </row>
    <row r="1126" spans="1:9">
      <c r="A1126" s="402"/>
      <c r="B1126" s="402"/>
      <c r="C1126" s="402"/>
      <c r="D1126" s="1526"/>
      <c r="E1126" s="1526"/>
      <c r="F1126" s="1526"/>
      <c r="I1126" s="490"/>
    </row>
    <row r="1127" spans="1:9">
      <c r="A1127" s="402"/>
      <c r="B1127" s="402"/>
      <c r="C1127" s="402"/>
      <c r="D1127" s="1526"/>
      <c r="E1127" s="1526"/>
      <c r="F1127" s="1526"/>
      <c r="I1127" s="490"/>
    </row>
    <row r="1128" spans="1:9">
      <c r="A1128" s="402"/>
      <c r="B1128" s="402"/>
      <c r="C1128" s="402"/>
      <c r="D1128" s="975"/>
      <c r="E1128" s="975"/>
      <c r="F1128" s="975"/>
      <c r="I1128" s="490"/>
    </row>
    <row r="1129" spans="1:9" ht="15.75" customHeight="1">
      <c r="A1129" s="402"/>
      <c r="B1129" s="485" t="s">
        <v>2690</v>
      </c>
      <c r="C1129" s="402"/>
      <c r="D1129" s="1521" t="s">
        <v>1863</v>
      </c>
      <c r="E1129" s="1521"/>
      <c r="F1129" s="1521"/>
      <c r="I1129" s="490"/>
    </row>
    <row r="1130" spans="1:9">
      <c r="A1130" s="402"/>
      <c r="B1130" s="402"/>
      <c r="C1130" s="402"/>
      <c r="D1130" s="1521"/>
      <c r="E1130" s="1521"/>
      <c r="F1130" s="1521"/>
      <c r="I1130" s="490"/>
    </row>
    <row r="1131" spans="1:9">
      <c r="A1131" s="402"/>
      <c r="B1131" s="402"/>
      <c r="C1131" s="402"/>
      <c r="D1131" s="1521"/>
      <c r="E1131" s="1521"/>
      <c r="F1131" s="1521"/>
      <c r="I1131" s="490"/>
    </row>
    <row r="1132" spans="1:9">
      <c r="A1132" s="402"/>
      <c r="B1132" s="402"/>
      <c r="C1132" s="402"/>
      <c r="D1132" s="1521"/>
      <c r="E1132" s="1521"/>
      <c r="F1132" s="1521"/>
      <c r="I1132" s="490"/>
    </row>
    <row r="1133" spans="1:9">
      <c r="A1133" s="402"/>
      <c r="B1133" s="402"/>
      <c r="C1133" s="402"/>
      <c r="D1133" s="975"/>
      <c r="E1133" s="975"/>
      <c r="F1133" s="975"/>
      <c r="I1133" s="490"/>
    </row>
    <row r="1134" spans="1:9">
      <c r="A1134" s="402"/>
      <c r="B1134" s="485" t="s">
        <v>2741</v>
      </c>
      <c r="C1134" s="402"/>
      <c r="D1134" s="1526" t="s">
        <v>2614</v>
      </c>
      <c r="E1134" s="1526"/>
      <c r="F1134" s="1526"/>
      <c r="I1134" s="490"/>
    </row>
    <row r="1135" spans="1:9">
      <c r="A1135" s="402"/>
      <c r="B1135" s="402"/>
      <c r="C1135" s="402"/>
      <c r="D1135" s="1526"/>
      <c r="E1135" s="1526"/>
      <c r="F1135" s="1526"/>
      <c r="I1135" s="490"/>
    </row>
    <row r="1136" spans="1:9">
      <c r="A1136" s="402"/>
      <c r="B1136" s="402"/>
      <c r="C1136" s="402"/>
      <c r="D1136" s="1526"/>
      <c r="E1136" s="1526"/>
      <c r="F1136" s="1526"/>
      <c r="I1136" s="490"/>
    </row>
    <row r="1137" spans="1:9">
      <c r="A1137" s="402"/>
      <c r="B1137" s="402"/>
      <c r="C1137" s="402"/>
      <c r="D1137" s="1526"/>
      <c r="E1137" s="1526"/>
      <c r="F1137" s="1526"/>
      <c r="I1137" s="490"/>
    </row>
    <row r="1138" spans="1:9">
      <c r="A1138" s="402"/>
      <c r="B1138" s="402"/>
      <c r="C1138" s="402"/>
      <c r="D1138" s="1526"/>
      <c r="E1138" s="1526"/>
      <c r="F1138" s="1526"/>
      <c r="I1138" s="490"/>
    </row>
    <row r="1139" spans="1:9">
      <c r="A1139" s="402"/>
      <c r="B1139" s="402"/>
      <c r="C1139" s="402"/>
      <c r="D1139" s="1526"/>
      <c r="E1139" s="1526"/>
      <c r="F1139" s="1526"/>
      <c r="I1139" s="490"/>
    </row>
    <row r="1140" spans="1:9">
      <c r="A1140" s="402"/>
      <c r="B1140" s="402"/>
      <c r="C1140" s="402"/>
      <c r="D1140" s="975"/>
      <c r="E1140" s="975"/>
      <c r="F1140" s="975"/>
      <c r="I1140" s="490"/>
    </row>
    <row r="1141" spans="1:9">
      <c r="A1141" s="402"/>
      <c r="B1141" s="485" t="s">
        <v>2690</v>
      </c>
      <c r="C1141" s="402"/>
      <c r="D1141" s="1553" t="s">
        <v>2586</v>
      </c>
      <c r="E1141" s="1553"/>
      <c r="F1141" s="1553"/>
      <c r="I1141" s="1153"/>
    </row>
    <row r="1142" spans="1:9">
      <c r="A1142" s="402"/>
      <c r="B1142" s="402"/>
      <c r="C1142" s="402"/>
      <c r="D1142" s="1553"/>
      <c r="E1142" s="1553"/>
      <c r="F1142" s="1553"/>
      <c r="I1142" s="490"/>
    </row>
    <row r="1143" spans="1:9">
      <c r="A1143" s="402"/>
      <c r="B1143" s="402"/>
      <c r="C1143" s="402"/>
      <c r="D1143" s="1553"/>
      <c r="E1143" s="1553"/>
      <c r="F1143" s="1553"/>
    </row>
    <row r="1144" spans="1:9">
      <c r="A1144" s="402"/>
      <c r="B1144" s="402"/>
      <c r="C1144" s="402"/>
      <c r="D1144" s="1553"/>
      <c r="E1144" s="1553"/>
      <c r="F1144" s="1553"/>
    </row>
    <row r="1145" spans="1:9">
      <c r="A1145" s="402"/>
      <c r="B1145" s="402"/>
      <c r="C1145" s="402"/>
      <c r="D1145" s="1553"/>
      <c r="E1145" s="1553"/>
      <c r="F1145" s="1553"/>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562"/>
      <c r="H1553" s="1562"/>
      <c r="I1553" s="1562"/>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GC2026"/>
  <sheetViews>
    <sheetView showGridLines="0" tabSelected="1" topLeftCell="A686" zoomScale="115" zoomScaleNormal="115" workbookViewId="0">
      <selection activeCell="AN594" sqref="AN594"/>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2427</v>
      </c>
      <c r="BE1" s="3"/>
      <c r="BF1" s="3"/>
    </row>
    <row r="2" spans="1:58" ht="12.95" customHeight="1">
      <c r="BD2" s="3" t="s">
        <v>2428</v>
      </c>
      <c r="BE2" s="3" t="s">
        <v>2429</v>
      </c>
      <c r="BF2" s="3" t="s">
        <v>2430</v>
      </c>
    </row>
    <row r="3" spans="1:58" ht="12.95" customHeight="1">
      <c r="BD3" s="3" t="s">
        <v>2522</v>
      </c>
      <c r="BE3" t="str">
        <f>AC220</f>
        <v>Inland (Fresno, Imperial, Kern, Kings, Madera, Merced, Riverside, San Bernardino, Stanislaus, and Tulare Counties)</v>
      </c>
    </row>
    <row r="4" spans="1:58" ht="12.95" customHeight="1">
      <c r="BD4" s="3" t="s">
        <v>2437</v>
      </c>
      <c r="BE4" s="1180"/>
    </row>
    <row r="5" spans="1:58" ht="12.95" customHeight="1">
      <c r="BD5" s="3" t="s">
        <v>2438</v>
      </c>
      <c r="BE5">
        <f>SUMIF($AC$726:$AC$760,"&lt;=20%",$G$726:G$760)</f>
        <v>0</v>
      </c>
      <c r="BF5" s="3" t="s">
        <v>2443</v>
      </c>
    </row>
    <row r="6" spans="1:58" ht="12.95" customHeight="1">
      <c r="BD6" s="3" t="s">
        <v>2439</v>
      </c>
      <c r="BE6" s="1183">
        <f>SUMIF($AC$726:$AC$760,"&lt;=25%",$G$726:G$760)-SUM($BE$5:BE5)</f>
        <v>0</v>
      </c>
    </row>
    <row r="7" spans="1:58" ht="12.95" customHeight="1">
      <c r="BD7" s="1181" t="s">
        <v>2431</v>
      </c>
      <c r="BE7" s="1183">
        <f>SUMIF($AC$726:$AC$760,"&lt;=30%",$G$726:G$760)-SUM($BE$5:BE6)</f>
        <v>12</v>
      </c>
    </row>
    <row r="8" spans="1:58" ht="26.25" customHeight="1">
      <c r="A8" s="1745" t="s">
        <v>100</v>
      </c>
      <c r="B8" s="1745"/>
      <c r="C8" s="1745"/>
      <c r="D8" s="1745"/>
      <c r="E8" s="1745"/>
      <c r="F8" s="1745"/>
      <c r="G8" s="1745"/>
      <c r="H8" s="1745"/>
      <c r="I8" s="1745"/>
      <c r="J8" s="1745"/>
      <c r="K8" s="1745"/>
      <c r="L8" s="1745"/>
      <c r="M8" s="1745"/>
      <c r="N8" s="1745"/>
      <c r="O8" s="1745"/>
      <c r="P8" s="1745"/>
      <c r="Q8" s="1745"/>
      <c r="R8" s="1745"/>
      <c r="S8" s="1745"/>
      <c r="T8" s="1745"/>
      <c r="U8" s="1745"/>
      <c r="V8" s="1745"/>
      <c r="W8" s="1745"/>
      <c r="X8" s="1745"/>
      <c r="Y8" s="1745"/>
      <c r="Z8" s="1745"/>
      <c r="AA8" s="1745"/>
      <c r="AB8" s="1745"/>
      <c r="AC8" s="1745"/>
      <c r="AD8" s="1745"/>
      <c r="AE8" s="1745"/>
      <c r="AF8" s="1745"/>
      <c r="AG8" s="1745"/>
      <c r="AH8" s="1745"/>
      <c r="AI8" s="1745"/>
      <c r="AJ8" s="1745"/>
      <c r="AK8" s="1745"/>
      <c r="AL8" s="1745"/>
      <c r="AM8" s="1745"/>
      <c r="AN8" s="1745"/>
      <c r="AO8" s="1745"/>
      <c r="AP8" s="1745"/>
      <c r="AQ8" s="1745"/>
      <c r="AR8" s="1745"/>
      <c r="AS8" s="1745"/>
      <c r="AT8" s="1745"/>
      <c r="AU8" s="894"/>
      <c r="AV8" s="894"/>
      <c r="AW8" s="894"/>
      <c r="AX8" s="894"/>
      <c r="AY8" s="894"/>
      <c r="BD8" s="3" t="s">
        <v>2440</v>
      </c>
      <c r="BE8" s="1183">
        <f>SUMIF($AC$726:$AC$760,"&lt;=35%",$G$726:G$760)-SUM($BE$5:BE7)</f>
        <v>0</v>
      </c>
    </row>
    <row r="9" spans="1:58" ht="12.95" customHeight="1">
      <c r="A9" s="1596" t="s">
        <v>2033</v>
      </c>
      <c r="B9" s="1596"/>
      <c r="C9" s="1596"/>
      <c r="D9" s="1596"/>
      <c r="E9" s="1596"/>
      <c r="F9" s="1596"/>
      <c r="G9" s="1596"/>
      <c r="H9" s="1596"/>
      <c r="I9" s="1596"/>
      <c r="J9" s="1596"/>
      <c r="K9" s="1596"/>
      <c r="L9" s="1596"/>
      <c r="M9" s="1596"/>
      <c r="N9" s="1596"/>
      <c r="O9" s="1596"/>
      <c r="P9" s="1596"/>
      <c r="Q9" s="1596"/>
      <c r="R9" s="1596"/>
      <c r="S9" s="1596"/>
      <c r="T9" s="1596"/>
      <c r="U9" s="1596"/>
      <c r="V9" s="1596"/>
      <c r="W9" s="1596"/>
      <c r="X9" s="1596"/>
      <c r="Y9" s="1596"/>
      <c r="Z9" s="1596"/>
      <c r="AA9" s="1596"/>
      <c r="AB9" s="1596"/>
      <c r="AC9" s="1596"/>
      <c r="AD9" s="1596"/>
      <c r="AE9" s="1596"/>
      <c r="AF9" s="1596"/>
      <c r="AG9" s="1596"/>
      <c r="AH9" s="1596"/>
      <c r="AI9" s="1596"/>
      <c r="AJ9" s="1596"/>
      <c r="AK9" s="1596"/>
      <c r="AL9" s="1596"/>
      <c r="AM9" s="1596"/>
      <c r="AN9" s="1596"/>
      <c r="AO9" s="1596"/>
      <c r="AP9" s="1596"/>
      <c r="AQ9" s="1596"/>
      <c r="AR9" s="1596"/>
      <c r="AS9" s="1596"/>
      <c r="AT9" s="1596"/>
      <c r="AU9" s="13"/>
      <c r="AV9" s="13"/>
      <c r="AW9" s="13"/>
      <c r="AX9" s="13"/>
      <c r="AY9" s="13"/>
      <c r="BD9" s="1182" t="s">
        <v>2432</v>
      </c>
      <c r="BE9" s="1183">
        <f>SUMIF($AC$726:$AC$760,"&lt;=40%",$G$726:G$760)-SUM($BE$5:BE8)</f>
        <v>7</v>
      </c>
    </row>
    <row r="10" spans="1:58" ht="12.95" customHeight="1">
      <c r="A10" s="1596" t="s">
        <v>2606</v>
      </c>
      <c r="B10" s="1596"/>
      <c r="C10" s="1596"/>
      <c r="D10" s="1596"/>
      <c r="E10" s="1596"/>
      <c r="F10" s="1596"/>
      <c r="G10" s="1596"/>
      <c r="H10" s="1596"/>
      <c r="I10" s="1596"/>
      <c r="J10" s="1596"/>
      <c r="K10" s="1596"/>
      <c r="L10" s="1596"/>
      <c r="M10" s="1596"/>
      <c r="N10" s="1596"/>
      <c r="O10" s="1596"/>
      <c r="P10" s="1596"/>
      <c r="Q10" s="1596"/>
      <c r="R10" s="1596"/>
      <c r="S10" s="1596"/>
      <c r="T10" s="1596"/>
      <c r="U10" s="1596"/>
      <c r="V10" s="1596"/>
      <c r="W10" s="1596"/>
      <c r="X10" s="1596"/>
      <c r="Y10" s="1596"/>
      <c r="Z10" s="1596"/>
      <c r="AA10" s="1596"/>
      <c r="AB10" s="1596"/>
      <c r="AC10" s="1596"/>
      <c r="AD10" s="1596"/>
      <c r="AE10" s="1596"/>
      <c r="AF10" s="1596"/>
      <c r="AG10" s="1596"/>
      <c r="AH10" s="1596"/>
      <c r="AI10" s="1596"/>
      <c r="AJ10" s="1596"/>
      <c r="AK10" s="1596"/>
      <c r="AL10" s="1596"/>
      <c r="AM10" s="1596"/>
      <c r="AN10" s="1596"/>
      <c r="AO10" s="1596"/>
      <c r="AP10" s="1596"/>
      <c r="AQ10" s="1596"/>
      <c r="AR10" s="1596"/>
      <c r="AS10" s="1596"/>
      <c r="AT10" s="1596"/>
      <c r="AU10" s="13"/>
      <c r="AV10" s="13"/>
      <c r="AW10" s="13"/>
      <c r="AX10" s="13"/>
      <c r="AY10" s="13"/>
      <c r="BD10" s="3" t="s">
        <v>2441</v>
      </c>
      <c r="BE10" s="1183">
        <f>SUMIF($AC$726:$AC$760,"&lt;=45%",$G$726:G$760)-SUM($BE$5:BE9)</f>
        <v>0</v>
      </c>
    </row>
    <row r="11" spans="1:58" ht="12.95" customHeight="1">
      <c r="A11" s="1596" t="s">
        <v>2530</v>
      </c>
      <c r="B11" s="1596"/>
      <c r="C11" s="1596"/>
      <c r="D11" s="1596"/>
      <c r="E11" s="1596"/>
      <c r="F11" s="1596"/>
      <c r="G11" s="1596"/>
      <c r="H11" s="1596"/>
      <c r="I11" s="1596"/>
      <c r="J11" s="1596"/>
      <c r="K11" s="1596"/>
      <c r="L11" s="1596"/>
      <c r="M11" s="1596"/>
      <c r="N11" s="1596"/>
      <c r="O11" s="1596"/>
      <c r="P11" s="1596"/>
      <c r="Q11" s="1596"/>
      <c r="R11" s="1596"/>
      <c r="S11" s="1596"/>
      <c r="T11" s="1596"/>
      <c r="U11" s="1596"/>
      <c r="V11" s="1596"/>
      <c r="W11" s="1596"/>
      <c r="X11" s="1596"/>
      <c r="Y11" s="1596"/>
      <c r="Z11" s="1596"/>
      <c r="AA11" s="1596"/>
      <c r="AB11" s="1596"/>
      <c r="AC11" s="1596"/>
      <c r="AD11" s="1596"/>
      <c r="AE11" s="1596"/>
      <c r="AF11" s="1596"/>
      <c r="AG11" s="1596"/>
      <c r="AH11" s="1596"/>
      <c r="AI11" s="1596"/>
      <c r="AJ11" s="1596"/>
      <c r="AK11" s="1596"/>
      <c r="AL11" s="1596"/>
      <c r="AM11" s="1596"/>
      <c r="AN11" s="1596"/>
      <c r="AO11" s="1596"/>
      <c r="AP11" s="1596"/>
      <c r="AQ11" s="1596"/>
      <c r="AR11" s="1596"/>
      <c r="AS11" s="1596"/>
      <c r="AT11" s="1596"/>
      <c r="AU11" s="13"/>
      <c r="AV11" s="13"/>
      <c r="AW11" s="13"/>
      <c r="AX11" s="13"/>
      <c r="AY11" s="13"/>
      <c r="BD11" s="1181" t="s">
        <v>2433</v>
      </c>
      <c r="BE11" s="1183">
        <f>SUMIF($AC$726:$AC$760,"&lt;=50%",$G$726:G$760)-SUM($BE$5:BE10)</f>
        <v>28</v>
      </c>
    </row>
    <row r="12" spans="1:58" ht="12.95" customHeight="1">
      <c r="A12" s="1746" t="s">
        <v>2643</v>
      </c>
      <c r="B12" s="1746"/>
      <c r="C12" s="1746"/>
      <c r="D12" s="1746"/>
      <c r="E12" s="1746"/>
      <c r="F12" s="1746"/>
      <c r="G12" s="1746"/>
      <c r="H12" s="1746"/>
      <c r="I12" s="1746"/>
      <c r="J12" s="1746"/>
      <c r="K12" s="1746"/>
      <c r="L12" s="1746"/>
      <c r="M12" s="1746"/>
      <c r="N12" s="1746"/>
      <c r="O12" s="1746"/>
      <c r="P12" s="1746"/>
      <c r="Q12" s="1746"/>
      <c r="R12" s="1746"/>
      <c r="S12" s="1746"/>
      <c r="T12" s="1746"/>
      <c r="U12" s="1746"/>
      <c r="V12" s="1746"/>
      <c r="W12" s="1746"/>
      <c r="X12" s="1746"/>
      <c r="Y12" s="1746"/>
      <c r="Z12" s="1746"/>
      <c r="AA12" s="1746"/>
      <c r="AB12" s="1746"/>
      <c r="AC12" s="1746"/>
      <c r="AD12" s="1746"/>
      <c r="AE12" s="1746"/>
      <c r="AF12" s="1746"/>
      <c r="AG12" s="1746"/>
      <c r="AH12" s="1746"/>
      <c r="AI12" s="1746"/>
      <c r="AJ12" s="1746"/>
      <c r="AK12" s="1746"/>
      <c r="AL12" s="1746"/>
      <c r="AM12" s="1746"/>
      <c r="AN12" s="1746"/>
      <c r="AO12" s="1746"/>
      <c r="AP12" s="1746"/>
      <c r="AQ12" s="1746"/>
      <c r="AR12" s="1746"/>
      <c r="AS12" s="1746"/>
      <c r="AT12" s="1746"/>
      <c r="AU12" s="6"/>
      <c r="AV12" s="6"/>
      <c r="AW12" s="6"/>
      <c r="AX12" s="6"/>
      <c r="AY12" s="6"/>
      <c r="BD12" s="3" t="s">
        <v>2442</v>
      </c>
      <c r="BE12" s="1183">
        <f>SUMIF($AC$726:$AC$760,"&lt;=55%",$G$726:G$760)-SUM($BE$5:BE11)</f>
        <v>0</v>
      </c>
    </row>
    <row r="13" spans="1:58" ht="12.95" customHeight="1">
      <c r="A13" s="1519" t="s">
        <v>2034</v>
      </c>
      <c r="B13" s="1519"/>
      <c r="C13" s="1519"/>
      <c r="D13" s="1519"/>
      <c r="E13" s="1519"/>
      <c r="F13" s="1519"/>
      <c r="G13" s="1519"/>
      <c r="H13" s="1519"/>
      <c r="I13" s="1519"/>
      <c r="J13" s="1519"/>
      <c r="K13" s="1519"/>
      <c r="L13" s="1519"/>
      <c r="M13" s="1519"/>
      <c r="N13" s="1519"/>
      <c r="O13" s="1519"/>
      <c r="P13" s="1519"/>
      <c r="Q13" s="1519"/>
      <c r="R13" s="1519"/>
      <c r="S13" s="1519"/>
      <c r="T13" s="1519"/>
      <c r="U13" s="1519"/>
      <c r="V13" s="1519"/>
      <c r="W13" s="1519"/>
      <c r="X13" s="1519"/>
      <c r="Y13" s="1519"/>
      <c r="Z13" s="1519"/>
      <c r="AA13" s="1519"/>
      <c r="AB13" s="1519"/>
      <c r="AC13" s="1519"/>
      <c r="AD13" s="1519"/>
      <c r="AE13" s="1519"/>
      <c r="AF13" s="1519"/>
      <c r="AG13" s="1519"/>
      <c r="AH13" s="1519"/>
      <c r="AI13" s="1519"/>
      <c r="AJ13" s="1519"/>
      <c r="AK13" s="1519"/>
      <c r="AL13" s="1519"/>
      <c r="AM13" s="1519"/>
      <c r="AN13" s="1519"/>
      <c r="AO13" s="1519"/>
      <c r="AP13" s="1519"/>
      <c r="AQ13" s="1519"/>
      <c r="AR13" s="1519"/>
      <c r="AS13" s="1519"/>
      <c r="AT13" s="1519"/>
      <c r="AU13" s="895"/>
      <c r="AV13" s="895"/>
      <c r="AW13" s="895"/>
      <c r="AX13" s="895"/>
      <c r="AY13" s="895"/>
      <c r="BD13" s="1182" t="s">
        <v>2434</v>
      </c>
      <c r="BE13" s="1183">
        <f>SUMIF($AC$726:$AC$760,"&lt;=60%",$G$726:G$760)-SUM($BE$5:BE12)</f>
        <v>16</v>
      </c>
    </row>
    <row r="14" spans="1:58" ht="12.95" customHeight="1">
      <c r="A14" s="1519"/>
      <c r="B14" s="1519"/>
      <c r="C14" s="1519"/>
      <c r="D14" s="1519"/>
      <c r="E14" s="1519"/>
      <c r="F14" s="1519"/>
      <c r="G14" s="1519"/>
      <c r="H14" s="1519"/>
      <c r="I14" s="1519"/>
      <c r="J14" s="1519"/>
      <c r="K14" s="1519"/>
      <c r="L14" s="1519"/>
      <c r="M14" s="1519"/>
      <c r="N14" s="1519"/>
      <c r="O14" s="1519"/>
      <c r="P14" s="1519"/>
      <c r="Q14" s="1519"/>
      <c r="R14" s="1519"/>
      <c r="S14" s="1519"/>
      <c r="T14" s="1519"/>
      <c r="U14" s="1519"/>
      <c r="V14" s="1519"/>
      <c r="W14" s="1519"/>
      <c r="X14" s="1519"/>
      <c r="Y14" s="1519"/>
      <c r="Z14" s="1519"/>
      <c r="AA14" s="1519"/>
      <c r="AB14" s="1519"/>
      <c r="AC14" s="1519"/>
      <c r="AD14" s="1519"/>
      <c r="AE14" s="1519"/>
      <c r="AF14" s="1519"/>
      <c r="AG14" s="1519"/>
      <c r="AH14" s="1519"/>
      <c r="AI14" s="1519"/>
      <c r="AJ14" s="1519"/>
      <c r="AK14" s="1519"/>
      <c r="AL14" s="1519"/>
      <c r="AM14" s="1519"/>
      <c r="AN14" s="1519"/>
      <c r="AO14" s="1519"/>
      <c r="AP14" s="1519"/>
      <c r="AQ14" s="1519"/>
      <c r="AR14" s="1519"/>
      <c r="AS14" s="1519"/>
      <c r="AT14" s="1519"/>
      <c r="AU14" s="895"/>
      <c r="AV14" s="895"/>
      <c r="AW14" s="895"/>
      <c r="AX14" s="895"/>
      <c r="AY14" s="895"/>
      <c r="BD14" s="1181" t="s">
        <v>2435</v>
      </c>
      <c r="BE14" s="1183">
        <f>SUMIF($AC$726:$AC$760,"&lt;=70%",$G$726:G$760)-SUM($BE$5:BE13)</f>
        <v>23</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2436</v>
      </c>
      <c r="BE15" s="1183">
        <f>SUMIF($AC$726:$AC$760,"&lt;=80%",$G$726:G$760)-SUM($BE$5:BE14)</f>
        <v>18</v>
      </c>
    </row>
    <row r="16" spans="1:58" ht="12.95" customHeight="1">
      <c r="A16" s="57" t="s">
        <v>2035</v>
      </c>
      <c r="C16" s="4"/>
      <c r="D16" s="4"/>
      <c r="E16" s="4"/>
      <c r="F16" s="4"/>
      <c r="G16" s="4"/>
      <c r="H16" s="1754" t="s">
        <v>2735</v>
      </c>
      <c r="I16" s="1755"/>
      <c r="J16" s="1755"/>
      <c r="K16" s="1755"/>
      <c r="L16" s="1755"/>
      <c r="M16" s="1755"/>
      <c r="N16" s="1755"/>
      <c r="O16" s="1755"/>
      <c r="P16" s="1755"/>
      <c r="Q16" s="1755"/>
      <c r="R16" s="1755"/>
      <c r="S16" s="1755"/>
      <c r="T16" s="1755"/>
      <c r="U16" s="1755"/>
      <c r="V16" s="1755"/>
      <c r="W16" s="1755"/>
      <c r="X16" s="1755"/>
      <c r="Y16" s="1755"/>
      <c r="Z16" s="1755"/>
      <c r="AA16" s="1755"/>
      <c r="AB16" s="1755"/>
      <c r="AC16" s="1755"/>
      <c r="AD16" s="1755"/>
      <c r="AE16" s="1755"/>
      <c r="AF16" s="1755"/>
      <c r="AG16" s="1755"/>
      <c r="AH16" s="1755"/>
      <c r="AI16" s="1755"/>
      <c r="AJ16" s="1755"/>
      <c r="BD16" s="1182" t="s">
        <v>656</v>
      </c>
      <c r="BE16" s="1183" t="str">
        <f>Application!H18</f>
        <v xml:space="preserve">La Quinta Affordable </v>
      </c>
    </row>
    <row r="17" spans="1:58" ht="12.95" customHeight="1">
      <c r="BD17" s="1181" t="s">
        <v>2448</v>
      </c>
      <c r="BE17" s="1183">
        <f>Application!AA943</f>
        <v>0</v>
      </c>
    </row>
    <row r="18" spans="1:58" ht="12.95" customHeight="1">
      <c r="A18" s="57" t="s">
        <v>101</v>
      </c>
      <c r="C18" s="4"/>
      <c r="D18" s="4"/>
      <c r="E18" s="4"/>
      <c r="F18" s="4"/>
      <c r="G18" s="4"/>
      <c r="H18" s="1751" t="s">
        <v>2649</v>
      </c>
      <c r="I18" s="1752"/>
      <c r="J18" s="1752"/>
      <c r="K18" s="1752"/>
      <c r="L18" s="1752"/>
      <c r="M18" s="1752"/>
      <c r="N18" s="1752"/>
      <c r="O18" s="1752"/>
      <c r="P18" s="1752"/>
      <c r="Q18" s="1752"/>
      <c r="R18" s="1752"/>
      <c r="S18" s="1752"/>
      <c r="T18" s="1752"/>
      <c r="U18" s="1752"/>
      <c r="V18" s="1752"/>
      <c r="W18" s="1752"/>
      <c r="X18" s="1752"/>
      <c r="Y18" s="1752"/>
      <c r="Z18" s="1752"/>
      <c r="AA18" s="1752"/>
      <c r="AB18" s="1752"/>
      <c r="AC18" s="1752"/>
      <c r="AD18" s="1752"/>
      <c r="AE18" s="1752"/>
      <c r="AF18" s="1752"/>
      <c r="AG18" s="1752"/>
      <c r="AH18" s="1752"/>
      <c r="AI18" s="1752"/>
      <c r="AJ18" s="1752"/>
      <c r="BD18" s="1182" t="s">
        <v>2449</v>
      </c>
      <c r="BE18" s="1183">
        <f>AA943</f>
        <v>0</v>
      </c>
    </row>
    <row r="19" spans="1:58" ht="12.95" customHeight="1">
      <c r="BD19" s="1181" t="s">
        <v>2450</v>
      </c>
      <c r="BE19" s="1183">
        <f>Application!M26</f>
        <v>2252062</v>
      </c>
    </row>
    <row r="20" spans="1:58" ht="12.95" customHeight="1">
      <c r="A20" s="1747" t="s">
        <v>873</v>
      </c>
      <c r="B20" s="1747"/>
      <c r="C20" s="1747"/>
      <c r="D20" s="1747"/>
      <c r="E20" s="1747"/>
      <c r="F20" s="1747"/>
      <c r="G20" s="1747"/>
      <c r="H20" s="1747"/>
      <c r="I20" s="1747"/>
      <c r="J20" s="1747"/>
      <c r="K20" s="1747"/>
      <c r="L20" s="1747"/>
      <c r="M20" s="1747"/>
      <c r="N20" s="1747"/>
      <c r="O20" s="1747"/>
      <c r="P20" s="1747"/>
      <c r="Q20" s="1747"/>
      <c r="R20" s="1747"/>
      <c r="S20" s="1747"/>
      <c r="T20" s="1747"/>
      <c r="U20" s="1747"/>
      <c r="V20" s="1747"/>
      <c r="W20" s="1747"/>
      <c r="X20" s="1747"/>
      <c r="Y20" s="1747"/>
      <c r="Z20" s="1747"/>
      <c r="AA20" s="1747"/>
      <c r="AB20" s="1747"/>
      <c r="AC20" s="1747"/>
      <c r="AD20" s="1747"/>
      <c r="AE20" s="1747"/>
      <c r="AF20" s="1747"/>
      <c r="AG20" s="1747"/>
      <c r="AH20" s="1747"/>
      <c r="AI20" s="1747"/>
      <c r="AJ20" s="1747"/>
      <c r="AK20" s="1747"/>
      <c r="AL20" s="1747"/>
      <c r="AM20" s="1747"/>
      <c r="AN20" s="1747"/>
      <c r="AO20" s="1747"/>
      <c r="AP20" s="1747"/>
      <c r="AQ20" s="1747"/>
      <c r="AR20" s="1747"/>
      <c r="AS20" s="1747"/>
      <c r="AT20" s="1747"/>
      <c r="AU20" s="896"/>
      <c r="AV20" s="896"/>
      <c r="AW20" s="896"/>
      <c r="AX20" s="896"/>
      <c r="AY20" s="896"/>
      <c r="BD20" s="1182" t="s">
        <v>2451</v>
      </c>
      <c r="BE20" s="1183">
        <f>Application!M27</f>
        <v>11492666</v>
      </c>
    </row>
    <row r="21" spans="1:58" ht="12.95" customHeight="1">
      <c r="A21" s="1660" t="s">
        <v>1009</v>
      </c>
      <c r="B21" s="1660"/>
      <c r="C21" s="1660"/>
      <c r="D21" s="1660"/>
      <c r="E21" s="1660"/>
      <c r="F21" s="1660"/>
      <c r="G21" s="1660"/>
      <c r="H21" s="1660"/>
      <c r="I21" s="1660"/>
      <c r="J21" s="1660"/>
      <c r="K21" s="1660"/>
      <c r="L21" s="1660"/>
      <c r="M21" s="1660"/>
      <c r="N21" s="1660"/>
      <c r="O21" s="1660"/>
      <c r="P21" s="1660"/>
      <c r="Q21" s="1660"/>
      <c r="R21" s="1660"/>
      <c r="S21" s="1660"/>
      <c r="T21" s="1660"/>
      <c r="U21" s="1660"/>
      <c r="V21" s="1660"/>
      <c r="W21" s="1660"/>
      <c r="X21" s="1660"/>
      <c r="Y21" s="1660"/>
      <c r="Z21" s="1660"/>
      <c r="AA21" s="1660"/>
      <c r="AB21" s="1660"/>
      <c r="AC21" s="1660"/>
      <c r="AD21" s="1660"/>
      <c r="AE21" s="1660"/>
      <c r="AF21" s="1660"/>
      <c r="AG21" s="1660"/>
      <c r="AH21" s="1660"/>
      <c r="AI21" s="1660"/>
      <c r="AJ21" s="1660"/>
      <c r="AK21" s="1660"/>
      <c r="AL21" s="1660"/>
      <c r="AM21" s="897"/>
      <c r="AN21" s="897"/>
      <c r="AO21" s="897"/>
      <c r="AP21" s="897"/>
      <c r="AQ21" s="897"/>
      <c r="AR21" s="897"/>
      <c r="AS21" s="897"/>
      <c r="AT21" s="897"/>
      <c r="AU21" s="897"/>
      <c r="AV21" s="897"/>
      <c r="AW21" s="897"/>
      <c r="AX21" s="897"/>
      <c r="AY21" s="897"/>
      <c r="BD21" s="1181" t="s">
        <v>2452</v>
      </c>
      <c r="BE21" s="1183">
        <f>Application!AM562</f>
        <v>11909944</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45701904</v>
      </c>
      <c r="BF22" s="3" t="s">
        <v>2523</v>
      </c>
    </row>
    <row r="23" spans="1:58" ht="12.95" customHeight="1">
      <c r="A23" s="1554" t="s">
        <v>2101</v>
      </c>
      <c r="B23" s="1554"/>
      <c r="C23" s="1554"/>
      <c r="D23" s="1554"/>
      <c r="E23" s="1554"/>
      <c r="F23" s="1554"/>
      <c r="G23" s="1554"/>
      <c r="H23" s="1554"/>
      <c r="I23" s="1554"/>
      <c r="J23" s="1554"/>
      <c r="K23" s="1554"/>
      <c r="L23" s="1554"/>
      <c r="M23" s="1554"/>
      <c r="N23" s="1554"/>
      <c r="O23" s="1554"/>
      <c r="P23" s="1554"/>
      <c r="Q23" s="1554"/>
      <c r="R23" s="1554"/>
      <c r="S23" s="1554"/>
      <c r="T23" s="1554"/>
      <c r="U23" s="1554"/>
      <c r="V23" s="1554"/>
      <c r="W23" s="1554"/>
      <c r="X23" s="1554"/>
      <c r="Y23" s="1554"/>
      <c r="Z23" s="1554"/>
      <c r="AA23" s="1554"/>
      <c r="AB23" s="1554"/>
      <c r="AC23" s="1554"/>
      <c r="AD23" s="1554"/>
      <c r="AE23" s="1554"/>
      <c r="AF23" s="1554"/>
      <c r="AG23" s="1554"/>
      <c r="AH23" s="1554"/>
      <c r="AI23" s="1554"/>
      <c r="AJ23" s="1554"/>
      <c r="AK23" s="1554"/>
      <c r="AL23" s="1554"/>
      <c r="AM23" s="1554"/>
      <c r="AN23" s="1554"/>
      <c r="AO23" s="1554"/>
      <c r="AP23" s="1554"/>
      <c r="AQ23" s="1554"/>
      <c r="AR23" s="1554"/>
      <c r="AS23" s="1554"/>
      <c r="AT23" s="1554"/>
      <c r="AU23" s="18"/>
      <c r="AV23" s="18"/>
      <c r="AW23" s="18"/>
      <c r="AX23" s="18"/>
      <c r="AY23" s="18"/>
      <c r="AZ23" s="18"/>
      <c r="BD23" s="1181" t="s">
        <v>2453</v>
      </c>
      <c r="BE23" s="1183">
        <f>'Sources and Uses Budget'!B4</f>
        <v>0</v>
      </c>
    </row>
    <row r="24" spans="1:58" ht="12.95" customHeight="1">
      <c r="A24" s="1554"/>
      <c r="B24" s="1554"/>
      <c r="C24" s="1554"/>
      <c r="D24" s="1554"/>
      <c r="E24" s="1554"/>
      <c r="F24" s="1554"/>
      <c r="G24" s="1554"/>
      <c r="H24" s="1554"/>
      <c r="I24" s="1554"/>
      <c r="J24" s="1554"/>
      <c r="K24" s="1554"/>
      <c r="L24" s="1554"/>
      <c r="M24" s="1554"/>
      <c r="N24" s="1554"/>
      <c r="O24" s="1554"/>
      <c r="P24" s="1554"/>
      <c r="Q24" s="1554"/>
      <c r="R24" s="1554"/>
      <c r="S24" s="1554"/>
      <c r="T24" s="1554"/>
      <c r="U24" s="1554"/>
      <c r="V24" s="1554"/>
      <c r="W24" s="1554"/>
      <c r="X24" s="1554"/>
      <c r="Y24" s="1554"/>
      <c r="Z24" s="1554"/>
      <c r="AA24" s="1554"/>
      <c r="AB24" s="1554"/>
      <c r="AC24" s="1554"/>
      <c r="AD24" s="1554"/>
      <c r="AE24" s="1554"/>
      <c r="AF24" s="1554"/>
      <c r="AG24" s="1554"/>
      <c r="AH24" s="1554"/>
      <c r="AI24" s="1554"/>
      <c r="AJ24" s="1554"/>
      <c r="AK24" s="1554"/>
      <c r="AL24" s="1554"/>
      <c r="AM24" s="1554"/>
      <c r="AN24" s="1554"/>
      <c r="AO24" s="1554"/>
      <c r="AP24" s="1554"/>
      <c r="AQ24" s="1554"/>
      <c r="AR24" s="1554"/>
      <c r="AS24" s="1554"/>
      <c r="AT24" s="1554"/>
      <c r="AU24" s="18"/>
      <c r="AV24" s="18"/>
      <c r="AW24" s="18"/>
      <c r="AX24" s="18"/>
      <c r="AY24" s="18"/>
      <c r="AZ24" s="18"/>
      <c r="BD24" s="1182" t="s">
        <v>2454</v>
      </c>
      <c r="BE24" s="1183">
        <f>Application!AG459</f>
        <v>114467</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2455</v>
      </c>
      <c r="BE25" s="1183" t="str">
        <f>Application!D208</f>
        <v>40%/60% Average Income</v>
      </c>
    </row>
    <row r="26" spans="1:58" ht="12.95" customHeight="1">
      <c r="A26" s="4"/>
      <c r="C26" s="4"/>
      <c r="D26" s="4"/>
      <c r="E26" s="4"/>
      <c r="F26" s="4"/>
      <c r="G26" s="4"/>
      <c r="H26" s="4"/>
      <c r="I26" s="4"/>
      <c r="J26" s="4"/>
      <c r="K26" s="4"/>
      <c r="L26" s="4"/>
      <c r="M26" s="1753">
        <f>'Basis &amp; Credits'!AB56</f>
        <v>2252062</v>
      </c>
      <c r="N26" s="1753"/>
      <c r="O26" s="1753"/>
      <c r="P26" s="1753"/>
      <c r="Q26" s="1753"/>
      <c r="R26" s="4" t="s">
        <v>759</v>
      </c>
      <c r="S26" s="4"/>
      <c r="T26" s="4"/>
      <c r="U26" s="4"/>
      <c r="V26" s="4"/>
      <c r="W26" s="4"/>
      <c r="X26" s="4"/>
      <c r="Y26" s="4"/>
      <c r="Z26" s="4"/>
      <c r="AF26" s="4"/>
      <c r="AG26" s="4"/>
      <c r="AH26" s="4"/>
      <c r="AI26" s="4"/>
      <c r="AJ26" s="4"/>
      <c r="AK26" s="4"/>
      <c r="BD26" s="1182" t="s">
        <v>1628</v>
      </c>
      <c r="BE26" s="1183" t="b">
        <f>Application!M365="Yes"</f>
        <v>0</v>
      </c>
    </row>
    <row r="27" spans="1:58" ht="12.95" customHeight="1">
      <c r="A27" s="4"/>
      <c r="C27" s="4"/>
      <c r="D27" s="4"/>
      <c r="E27" s="4"/>
      <c r="F27" s="4"/>
      <c r="G27" s="4"/>
      <c r="H27" s="4"/>
      <c r="I27" s="4"/>
      <c r="J27" s="4"/>
      <c r="K27" s="4"/>
      <c r="L27" s="4"/>
      <c r="M27" s="1661">
        <f>'Basis &amp; Credits'!AB78</f>
        <v>11492666</v>
      </c>
      <c r="N27" s="1661"/>
      <c r="O27" s="1661"/>
      <c r="P27" s="1661"/>
      <c r="Q27" s="1661"/>
      <c r="R27" s="3" t="s">
        <v>1267</v>
      </c>
      <c r="S27" s="4"/>
      <c r="T27" s="4"/>
      <c r="U27" s="4"/>
      <c r="V27" s="4"/>
      <c r="W27" s="4"/>
      <c r="X27" s="4"/>
      <c r="Y27" s="4"/>
      <c r="Z27" s="4"/>
      <c r="AF27" s="4"/>
      <c r="AG27" s="4"/>
      <c r="AH27" s="4"/>
      <c r="AI27" s="4"/>
      <c r="AJ27" s="4"/>
      <c r="AK27" s="4"/>
      <c r="BD27" s="1181" t="s">
        <v>2054</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2456</v>
      </c>
      <c r="BE28" s="1183" t="b">
        <f>Application!M366="Yes"</f>
        <v>0</v>
      </c>
    </row>
    <row r="29" spans="1:58" ht="12.95" customHeight="1">
      <c r="A29" s="1748" t="s">
        <v>2102</v>
      </c>
      <c r="B29" s="1748"/>
      <c r="C29" s="1748"/>
      <c r="D29" s="1748"/>
      <c r="E29" s="1748"/>
      <c r="F29" s="1748"/>
      <c r="G29" s="1748"/>
      <c r="H29" s="1748"/>
      <c r="I29" s="1748"/>
      <c r="J29" s="1748"/>
      <c r="K29" s="1748"/>
      <c r="L29" s="1748"/>
      <c r="M29" s="1748"/>
      <c r="N29" s="1748"/>
      <c r="O29" s="1748"/>
      <c r="P29" s="1748"/>
      <c r="Q29" s="1748"/>
      <c r="R29" s="1748"/>
      <c r="S29" s="1748"/>
      <c r="T29" s="1748"/>
      <c r="U29" s="1748"/>
      <c r="V29" s="1748"/>
      <c r="W29" s="1748"/>
      <c r="X29" s="1748"/>
      <c r="Y29" s="1748"/>
      <c r="Z29" s="1748"/>
      <c r="AA29" s="1748"/>
      <c r="AB29" s="1748"/>
      <c r="AC29" s="1748"/>
      <c r="AD29" s="1748"/>
      <c r="AE29" s="1748"/>
      <c r="AF29" s="1748"/>
      <c r="AG29" s="1748"/>
      <c r="AH29" s="1748"/>
      <c r="AI29" s="1748"/>
      <c r="AJ29" s="1748"/>
      <c r="AK29" s="1748"/>
      <c r="AL29" s="1748"/>
      <c r="AM29" s="1748"/>
      <c r="AN29" s="1748"/>
      <c r="AO29" s="1748"/>
      <c r="AP29" s="1748"/>
      <c r="AQ29" s="1748"/>
      <c r="AR29" s="1748"/>
      <c r="AS29" s="1748"/>
      <c r="AT29" s="1748"/>
      <c r="BD29" s="1181" t="s">
        <v>2457</v>
      </c>
      <c r="BE29" s="1183" t="b">
        <f>Application!M367="Yes"</f>
        <v>0</v>
      </c>
    </row>
    <row r="30" spans="1:58" ht="12.95" customHeight="1">
      <c r="A30" s="1748"/>
      <c r="B30" s="1748"/>
      <c r="C30" s="1748"/>
      <c r="D30" s="1748"/>
      <c r="E30" s="1748"/>
      <c r="F30" s="1748"/>
      <c r="G30" s="1748"/>
      <c r="H30" s="1748"/>
      <c r="I30" s="1748"/>
      <c r="J30" s="1748"/>
      <c r="K30" s="1748"/>
      <c r="L30" s="1748"/>
      <c r="M30" s="1748"/>
      <c r="N30" s="1748"/>
      <c r="O30" s="1748"/>
      <c r="P30" s="1748"/>
      <c r="Q30" s="1748"/>
      <c r="R30" s="1748"/>
      <c r="S30" s="1748"/>
      <c r="T30" s="1748"/>
      <c r="U30" s="1748"/>
      <c r="V30" s="1748"/>
      <c r="W30" s="1748"/>
      <c r="X30" s="1748"/>
      <c r="Y30" s="1748"/>
      <c r="Z30" s="1748"/>
      <c r="AA30" s="1748"/>
      <c r="AB30" s="1748"/>
      <c r="AC30" s="1748"/>
      <c r="AD30" s="1748"/>
      <c r="AE30" s="1748"/>
      <c r="AF30" s="1748"/>
      <c r="AG30" s="1748"/>
      <c r="AH30" s="1748"/>
      <c r="AI30" s="1748"/>
      <c r="AJ30" s="1748"/>
      <c r="AK30" s="1748"/>
      <c r="AL30" s="1748"/>
      <c r="AM30" s="1748"/>
      <c r="AN30" s="1748"/>
      <c r="AO30" s="1748"/>
      <c r="AP30" s="1748"/>
      <c r="AQ30" s="1748"/>
      <c r="AR30" s="1748"/>
      <c r="AS30" s="1748"/>
      <c r="AT30" s="1748"/>
      <c r="AZ30" s="20"/>
      <c r="BD30" s="1182" t="s">
        <v>28</v>
      </c>
      <c r="BE30" s="1183" t="b">
        <f>Application!AJ364="Yes"</f>
        <v>0</v>
      </c>
    </row>
    <row r="31" spans="1:58" ht="12.95" customHeight="1">
      <c r="A31" s="1748"/>
      <c r="B31" s="1748"/>
      <c r="C31" s="1748"/>
      <c r="D31" s="1748"/>
      <c r="E31" s="1748"/>
      <c r="F31" s="1748"/>
      <c r="G31" s="1748"/>
      <c r="H31" s="1748"/>
      <c r="I31" s="1748"/>
      <c r="J31" s="1748"/>
      <c r="K31" s="1748"/>
      <c r="L31" s="1748"/>
      <c r="M31" s="1748"/>
      <c r="N31" s="1748"/>
      <c r="O31" s="1748"/>
      <c r="P31" s="1748"/>
      <c r="Q31" s="1748"/>
      <c r="R31" s="1748"/>
      <c r="S31" s="1748"/>
      <c r="T31" s="1748"/>
      <c r="U31" s="1748"/>
      <c r="V31" s="1748"/>
      <c r="W31" s="1748"/>
      <c r="X31" s="1748"/>
      <c r="Y31" s="1748"/>
      <c r="Z31" s="1748"/>
      <c r="AA31" s="1748"/>
      <c r="AB31" s="1748"/>
      <c r="AC31" s="1748"/>
      <c r="AD31" s="1748"/>
      <c r="AE31" s="1748"/>
      <c r="AF31" s="1748"/>
      <c r="AG31" s="1748"/>
      <c r="AH31" s="1748"/>
      <c r="AI31" s="1748"/>
      <c r="AJ31" s="1748"/>
      <c r="AK31" s="1748"/>
      <c r="AL31" s="1748"/>
      <c r="AM31" s="1748"/>
      <c r="AN31" s="1748"/>
      <c r="AO31" s="1748"/>
      <c r="AP31" s="1748"/>
      <c r="AQ31" s="1748"/>
      <c r="AR31" s="1748"/>
      <c r="AS31" s="1748"/>
      <c r="AT31" s="1748"/>
      <c r="AU31" s="20"/>
      <c r="AV31" s="20"/>
      <c r="AW31" s="20"/>
      <c r="AX31" s="20"/>
      <c r="AY31" s="20"/>
      <c r="AZ31" s="20"/>
      <c r="BD31" s="1181" t="s">
        <v>2458</v>
      </c>
      <c r="BE31" s="1183"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2459</v>
      </c>
      <c r="BE32" s="1183">
        <f>IF(ISNUMBER(Application!W473),W473,0)</f>
        <v>0</v>
      </c>
    </row>
    <row r="33" spans="1:57" ht="12.95" hidden="1" customHeight="1">
      <c r="A33" s="519" t="s">
        <v>1278</v>
      </c>
      <c r="C33" s="519"/>
      <c r="D33" s="519"/>
      <c r="E33" s="519"/>
      <c r="F33" s="519"/>
      <c r="G33" s="519"/>
      <c r="H33" s="519"/>
      <c r="I33" s="519"/>
      <c r="J33" s="519"/>
      <c r="K33" s="519"/>
      <c r="L33" s="519"/>
      <c r="M33" s="519"/>
      <c r="N33" s="519"/>
      <c r="O33" s="1592" t="s">
        <v>669</v>
      </c>
      <c r="P33" s="1592"/>
      <c r="Q33" s="1749" t="s">
        <v>2103</v>
      </c>
      <c r="R33" s="1749"/>
      <c r="S33" s="1749"/>
      <c r="T33" s="1749"/>
      <c r="U33" s="1749"/>
      <c r="V33" s="1749"/>
      <c r="W33" s="1749"/>
      <c r="X33" s="1749"/>
      <c r="Y33" s="1749"/>
      <c r="Z33" s="1749"/>
      <c r="AA33" s="1749"/>
      <c r="AB33" s="1749"/>
      <c r="AC33" s="1749"/>
      <c r="AD33" s="1749"/>
      <c r="AE33" s="1749"/>
      <c r="AF33" s="1749"/>
      <c r="AG33" s="1749"/>
      <c r="AH33" s="1749"/>
      <c r="AI33" s="1749"/>
      <c r="AJ33" s="1749"/>
      <c r="AK33" s="1749"/>
      <c r="AL33" s="1749"/>
      <c r="AM33" s="1749"/>
      <c r="AN33" s="1749"/>
      <c r="AO33" s="1749"/>
      <c r="AP33" s="1749"/>
      <c r="AQ33" s="1749"/>
      <c r="AR33" s="1749"/>
      <c r="AS33" s="1749"/>
      <c r="AT33" s="1749"/>
      <c r="AU33" s="20"/>
      <c r="AV33" s="20"/>
      <c r="AW33" s="20"/>
      <c r="AX33" s="20"/>
      <c r="AY33" s="20"/>
      <c r="BD33" s="1181" t="s">
        <v>2524</v>
      </c>
      <c r="BE33" s="1183" t="str">
        <f>Application!D220</f>
        <v>Inland Empire Region: San Bernardino, Riverside, and Imperial Counties</v>
      </c>
    </row>
    <row r="34" spans="1:57" ht="12.95" hidden="1" customHeight="1">
      <c r="A34" s="1748" t="s">
        <v>2104</v>
      </c>
      <c r="B34" s="1748"/>
      <c r="C34" s="1748"/>
      <c r="D34" s="1748"/>
      <c r="E34" s="1748"/>
      <c r="F34" s="1748"/>
      <c r="G34" s="1748"/>
      <c r="H34" s="1748"/>
      <c r="I34" s="1748"/>
      <c r="J34" s="1748"/>
      <c r="K34" s="1748"/>
      <c r="L34" s="1748"/>
      <c r="M34" s="1748"/>
      <c r="N34" s="1748"/>
      <c r="O34" s="1748"/>
      <c r="P34" s="1748"/>
      <c r="Q34" s="1748"/>
      <c r="R34" s="1748"/>
      <c r="S34" s="1748"/>
      <c r="T34" s="1748"/>
      <c r="U34" s="1748"/>
      <c r="V34" s="1748"/>
      <c r="W34" s="1748"/>
      <c r="X34" s="1748"/>
      <c r="Y34" s="1748"/>
      <c r="Z34" s="1748"/>
      <c r="AA34" s="1748"/>
      <c r="AB34" s="1748"/>
      <c r="AC34" s="1748"/>
      <c r="AD34" s="1748"/>
      <c r="AE34" s="1748"/>
      <c r="AF34" s="1748"/>
      <c r="AG34" s="1748"/>
      <c r="AH34" s="1748"/>
      <c r="AI34" s="1748"/>
      <c r="AJ34" s="1748"/>
      <c r="AK34" s="1748"/>
      <c r="AL34" s="1748"/>
      <c r="AM34" s="1748"/>
      <c r="AN34" s="1748"/>
      <c r="AO34" s="1748"/>
      <c r="AP34" s="1748"/>
      <c r="AQ34" s="1748"/>
      <c r="AR34" s="1748"/>
      <c r="AS34" s="1748"/>
      <c r="AT34" s="1748"/>
      <c r="AU34" s="20"/>
      <c r="AV34" s="20"/>
      <c r="AW34" s="20"/>
      <c r="AX34" s="20"/>
      <c r="AY34" s="20"/>
      <c r="AZ34" s="20"/>
      <c r="BD34" s="1182" t="s">
        <v>2460</v>
      </c>
      <c r="BE34" s="1183" t="str">
        <f>Application!I185</f>
        <v>44155 Jefferson Street</v>
      </c>
    </row>
    <row r="35" spans="1:57" ht="12.95" hidden="1" customHeight="1">
      <c r="A35" s="1748"/>
      <c r="B35" s="1748"/>
      <c r="C35" s="1748"/>
      <c r="D35" s="1748"/>
      <c r="E35" s="1748"/>
      <c r="F35" s="1748"/>
      <c r="G35" s="1748"/>
      <c r="H35" s="1748"/>
      <c r="I35" s="1748"/>
      <c r="J35" s="1748"/>
      <c r="K35" s="1748"/>
      <c r="L35" s="1748"/>
      <c r="M35" s="1748"/>
      <c r="N35" s="1748"/>
      <c r="O35" s="1748"/>
      <c r="P35" s="1748"/>
      <c r="Q35" s="1748"/>
      <c r="R35" s="1748"/>
      <c r="S35" s="1748"/>
      <c r="T35" s="1748"/>
      <c r="U35" s="1748"/>
      <c r="V35" s="1748"/>
      <c r="W35" s="1748"/>
      <c r="X35" s="1748"/>
      <c r="Y35" s="1748"/>
      <c r="Z35" s="1748"/>
      <c r="AA35" s="1748"/>
      <c r="AB35" s="1748"/>
      <c r="AC35" s="1748"/>
      <c r="AD35" s="1748"/>
      <c r="AE35" s="1748"/>
      <c r="AF35" s="1748"/>
      <c r="AG35" s="1748"/>
      <c r="AH35" s="1748"/>
      <c r="AI35" s="1748"/>
      <c r="AJ35" s="1748"/>
      <c r="AK35" s="1748"/>
      <c r="AL35" s="1748"/>
      <c r="AM35" s="1748"/>
      <c r="AN35" s="1748"/>
      <c r="AO35" s="1748"/>
      <c r="AP35" s="1748"/>
      <c r="AQ35" s="1748"/>
      <c r="AR35" s="1748"/>
      <c r="AS35" s="1748"/>
      <c r="AT35" s="1748"/>
      <c r="AU35" s="20"/>
      <c r="AV35" s="20"/>
      <c r="AW35" s="20"/>
      <c r="AX35" s="20"/>
      <c r="AY35" s="20"/>
      <c r="AZ35" s="20"/>
      <c r="BD35" s="1181" t="s">
        <v>2461</v>
      </c>
      <c r="BE35" s="1183" t="str">
        <f>IF(Application!E187="","",Application!E187)</f>
        <v/>
      </c>
    </row>
    <row r="36" spans="1:57" ht="12.95" hidden="1" customHeight="1">
      <c r="A36" s="1748"/>
      <c r="B36" s="1748"/>
      <c r="C36" s="1748"/>
      <c r="D36" s="1748"/>
      <c r="E36" s="1748"/>
      <c r="F36" s="1748"/>
      <c r="G36" s="1748"/>
      <c r="H36" s="1748"/>
      <c r="I36" s="1748"/>
      <c r="J36" s="1748"/>
      <c r="K36" s="1748"/>
      <c r="L36" s="1748"/>
      <c r="M36" s="1748"/>
      <c r="N36" s="1748"/>
      <c r="O36" s="1748"/>
      <c r="P36" s="1748"/>
      <c r="Q36" s="1748"/>
      <c r="R36" s="1748"/>
      <c r="S36" s="1748"/>
      <c r="T36" s="1748"/>
      <c r="U36" s="1748"/>
      <c r="V36" s="1748"/>
      <c r="W36" s="1748"/>
      <c r="X36" s="1748"/>
      <c r="Y36" s="1748"/>
      <c r="Z36" s="1748"/>
      <c r="AA36" s="1748"/>
      <c r="AB36" s="1748"/>
      <c r="AC36" s="1748"/>
      <c r="AD36" s="1748"/>
      <c r="AE36" s="1748"/>
      <c r="AF36" s="1748"/>
      <c r="AG36" s="1748"/>
      <c r="AH36" s="1748"/>
      <c r="AI36" s="1748"/>
      <c r="AJ36" s="1748"/>
      <c r="AK36" s="1748"/>
      <c r="AL36" s="1748"/>
      <c r="AM36" s="1748"/>
      <c r="AN36" s="1748"/>
      <c r="AO36" s="1748"/>
      <c r="AP36" s="1748"/>
      <c r="AQ36" s="1748"/>
      <c r="AR36" s="1748"/>
      <c r="AS36" s="1748"/>
      <c r="AT36" s="1748"/>
      <c r="AU36" s="20"/>
      <c r="AV36" s="20"/>
      <c r="AW36" s="20"/>
      <c r="AX36" s="20"/>
      <c r="AY36" s="20"/>
      <c r="AZ36" s="20"/>
      <c r="BD36" s="1182" t="s">
        <v>2462</v>
      </c>
      <c r="BE36" s="1183" t="str">
        <f>Application!I189</f>
        <v xml:space="preserve">La Quinta </v>
      </c>
    </row>
    <row r="37" spans="1:57" ht="12.95" hidden="1" customHeight="1">
      <c r="A37" s="1748"/>
      <c r="B37" s="1748"/>
      <c r="C37" s="1748"/>
      <c r="D37" s="1748"/>
      <c r="E37" s="1748"/>
      <c r="F37" s="1748"/>
      <c r="G37" s="1748"/>
      <c r="H37" s="1748"/>
      <c r="I37" s="1748"/>
      <c r="J37" s="1748"/>
      <c r="K37" s="1748"/>
      <c r="L37" s="1748"/>
      <c r="M37" s="1748"/>
      <c r="N37" s="1748"/>
      <c r="O37" s="1748"/>
      <c r="P37" s="1748"/>
      <c r="Q37" s="1748"/>
      <c r="R37" s="1748"/>
      <c r="S37" s="1748"/>
      <c r="T37" s="1748"/>
      <c r="U37" s="1748"/>
      <c r="V37" s="1748"/>
      <c r="W37" s="1748"/>
      <c r="X37" s="1748"/>
      <c r="Y37" s="1748"/>
      <c r="Z37" s="1748"/>
      <c r="AA37" s="1748"/>
      <c r="AB37" s="1748"/>
      <c r="AC37" s="1748"/>
      <c r="AD37" s="1748"/>
      <c r="AE37" s="1748"/>
      <c r="AF37" s="1748"/>
      <c r="AG37" s="1748"/>
      <c r="AH37" s="1748"/>
      <c r="AI37" s="1748"/>
      <c r="AJ37" s="1748"/>
      <c r="AK37" s="1748"/>
      <c r="AL37" s="1748"/>
      <c r="AM37" s="1748"/>
      <c r="AN37" s="1748"/>
      <c r="AO37" s="1748"/>
      <c r="AP37" s="1748"/>
      <c r="AQ37" s="1748"/>
      <c r="AR37" s="1748"/>
      <c r="AS37" s="1748"/>
      <c r="AT37" s="1748"/>
      <c r="AZ37" s="20"/>
      <c r="BD37" s="1181" t="s">
        <v>2463</v>
      </c>
      <c r="BE37" s="1183" t="str">
        <f>Application!T189</f>
        <v>Riverside</v>
      </c>
    </row>
    <row r="38" spans="1:57" ht="12.95" hidden="1" customHeight="1">
      <c r="A38" s="3"/>
      <c r="AZ38" s="20"/>
      <c r="BD38" s="1182" t="s">
        <v>2464</v>
      </c>
      <c r="BE38" s="1183">
        <f>Application!I190</f>
        <v>92253</v>
      </c>
    </row>
    <row r="39" spans="1:57" ht="12.95" customHeight="1">
      <c r="A39" s="1521" t="s">
        <v>2105</v>
      </c>
      <c r="B39" s="1521"/>
      <c r="C39" s="1521"/>
      <c r="D39" s="1521"/>
      <c r="E39" s="1521"/>
      <c r="F39" s="1521"/>
      <c r="G39" s="1521"/>
      <c r="H39" s="1521"/>
      <c r="I39" s="1521"/>
      <c r="J39" s="1521"/>
      <c r="K39" s="1521"/>
      <c r="L39" s="1521"/>
      <c r="M39" s="1521"/>
      <c r="N39" s="1521"/>
      <c r="O39" s="1521"/>
      <c r="P39" s="1521"/>
      <c r="Q39" s="1521"/>
      <c r="R39" s="1521"/>
      <c r="S39" s="1521"/>
      <c r="T39" s="1521"/>
      <c r="U39" s="1521"/>
      <c r="V39" s="1521"/>
      <c r="W39" s="1521"/>
      <c r="X39" s="1521"/>
      <c r="Y39" s="1521"/>
      <c r="Z39" s="1521"/>
      <c r="AA39" s="1521"/>
      <c r="AB39" s="1521"/>
      <c r="AC39" s="1521"/>
      <c r="AD39" s="1521"/>
      <c r="AE39" s="1521"/>
      <c r="AF39" s="1521"/>
      <c r="AG39" s="1521"/>
      <c r="AH39" s="1521"/>
      <c r="AI39" s="1521"/>
      <c r="AJ39" s="1521"/>
      <c r="AK39" s="1521"/>
      <c r="AL39" s="1521"/>
      <c r="AM39" s="1521"/>
      <c r="AN39" s="1521"/>
      <c r="AO39" s="1521"/>
      <c r="AP39" s="1521"/>
      <c r="AQ39" s="1521"/>
      <c r="AR39" s="1521"/>
      <c r="AS39" s="1521"/>
      <c r="AT39" s="1521"/>
      <c r="AZ39" s="20"/>
      <c r="BD39" s="1181" t="s">
        <v>2465</v>
      </c>
      <c r="BE39" s="1183">
        <f>Application!AG446</f>
        <v>105</v>
      </c>
    </row>
    <row r="40" spans="1:57" ht="12.95" customHeight="1">
      <c r="A40" s="1521"/>
      <c r="B40" s="1521"/>
      <c r="C40" s="1521"/>
      <c r="D40" s="1521"/>
      <c r="E40" s="1521"/>
      <c r="F40" s="1521"/>
      <c r="G40" s="1521"/>
      <c r="H40" s="1521"/>
      <c r="I40" s="1521"/>
      <c r="J40" s="1521"/>
      <c r="K40" s="1521"/>
      <c r="L40" s="1521"/>
      <c r="M40" s="1521"/>
      <c r="N40" s="1521"/>
      <c r="O40" s="1521"/>
      <c r="P40" s="1521"/>
      <c r="Q40" s="1521"/>
      <c r="R40" s="1521"/>
      <c r="S40" s="1521"/>
      <c r="T40" s="1521"/>
      <c r="U40" s="1521"/>
      <c r="V40" s="1521"/>
      <c r="W40" s="1521"/>
      <c r="X40" s="1521"/>
      <c r="Y40" s="1521"/>
      <c r="Z40" s="1521"/>
      <c r="AA40" s="1521"/>
      <c r="AB40" s="1521"/>
      <c r="AC40" s="1521"/>
      <c r="AD40" s="1521"/>
      <c r="AE40" s="1521"/>
      <c r="AF40" s="1521"/>
      <c r="AG40" s="1521"/>
      <c r="AH40" s="1521"/>
      <c r="AI40" s="1521"/>
      <c r="AJ40" s="1521"/>
      <c r="AK40" s="1521"/>
      <c r="AL40" s="1521"/>
      <c r="AM40" s="1521"/>
      <c r="AN40" s="1521"/>
      <c r="AO40" s="1521"/>
      <c r="AP40" s="1521"/>
      <c r="AQ40" s="1521"/>
      <c r="AR40" s="1521"/>
      <c r="AS40" s="1521"/>
      <c r="AT40" s="1521"/>
      <c r="AU40" s="20"/>
      <c r="AV40" s="20"/>
      <c r="AW40" s="20"/>
      <c r="AX40" s="20"/>
      <c r="AY40" s="20"/>
      <c r="AZ40" s="20"/>
      <c r="BD40" s="1182" t="s">
        <v>384</v>
      </c>
      <c r="BE40" s="1183">
        <f>Application!AG449</f>
        <v>104</v>
      </c>
    </row>
    <row r="41" spans="1:57" ht="12.95" customHeight="1">
      <c r="A41" s="1521"/>
      <c r="B41" s="1521"/>
      <c r="C41" s="1521"/>
      <c r="D41" s="1521"/>
      <c r="E41" s="1521"/>
      <c r="F41" s="1521"/>
      <c r="G41" s="1521"/>
      <c r="H41" s="1521"/>
      <c r="I41" s="1521"/>
      <c r="J41" s="1521"/>
      <c r="K41" s="1521"/>
      <c r="L41" s="1521"/>
      <c r="M41" s="1521"/>
      <c r="N41" s="1521"/>
      <c r="O41" s="1521"/>
      <c r="P41" s="1521"/>
      <c r="Q41" s="1521"/>
      <c r="R41" s="1521"/>
      <c r="S41" s="1521"/>
      <c r="T41" s="1521"/>
      <c r="U41" s="1521"/>
      <c r="V41" s="1521"/>
      <c r="W41" s="1521"/>
      <c r="X41" s="1521"/>
      <c r="Y41" s="1521"/>
      <c r="Z41" s="1521"/>
      <c r="AA41" s="1521"/>
      <c r="AB41" s="1521"/>
      <c r="AC41" s="1521"/>
      <c r="AD41" s="1521"/>
      <c r="AE41" s="1521"/>
      <c r="AF41" s="1521"/>
      <c r="AG41" s="1521"/>
      <c r="AH41" s="1521"/>
      <c r="AI41" s="1521"/>
      <c r="AJ41" s="1521"/>
      <c r="AK41" s="1521"/>
      <c r="AL41" s="1521"/>
      <c r="AM41" s="1521"/>
      <c r="AN41" s="1521"/>
      <c r="AO41" s="1521"/>
      <c r="AP41" s="1521"/>
      <c r="AQ41" s="1521"/>
      <c r="AR41" s="1521"/>
      <c r="AS41" s="1521"/>
      <c r="AT41" s="1521"/>
      <c r="AU41" s="20"/>
      <c r="AV41" s="20"/>
      <c r="AW41" s="20"/>
      <c r="AX41" s="20"/>
      <c r="AY41" s="20"/>
      <c r="AZ41" s="20"/>
      <c r="BD41" s="1181" t="s">
        <v>287</v>
      </c>
      <c r="BE41" s="1183">
        <f>Application!AG447</f>
        <v>0</v>
      </c>
    </row>
    <row r="42" spans="1:57" ht="12.95" customHeight="1">
      <c r="A42" s="1521"/>
      <c r="B42" s="1521"/>
      <c r="C42" s="1521"/>
      <c r="D42" s="1521"/>
      <c r="E42" s="1521"/>
      <c r="F42" s="1521"/>
      <c r="G42" s="1521"/>
      <c r="H42" s="1521"/>
      <c r="I42" s="1521"/>
      <c r="J42" s="1521"/>
      <c r="K42" s="1521"/>
      <c r="L42" s="1521"/>
      <c r="M42" s="1521"/>
      <c r="N42" s="1521"/>
      <c r="O42" s="1521"/>
      <c r="P42" s="1521"/>
      <c r="Q42" s="1521"/>
      <c r="R42" s="1521"/>
      <c r="S42" s="1521"/>
      <c r="T42" s="1521"/>
      <c r="U42" s="1521"/>
      <c r="V42" s="1521"/>
      <c r="W42" s="1521"/>
      <c r="X42" s="1521"/>
      <c r="Y42" s="1521"/>
      <c r="Z42" s="1521"/>
      <c r="AA42" s="1521"/>
      <c r="AB42" s="1521"/>
      <c r="AC42" s="1521"/>
      <c r="AD42" s="1521"/>
      <c r="AE42" s="1521"/>
      <c r="AF42" s="1521"/>
      <c r="AG42" s="1521"/>
      <c r="AH42" s="1521"/>
      <c r="AI42" s="1521"/>
      <c r="AJ42" s="1521"/>
      <c r="AK42" s="1521"/>
      <c r="AL42" s="1521"/>
      <c r="AM42" s="1521"/>
      <c r="AN42" s="1521"/>
      <c r="AO42" s="1521"/>
      <c r="AP42" s="1521"/>
      <c r="AQ42" s="1521"/>
      <c r="AR42" s="1521"/>
      <c r="AS42" s="1521"/>
      <c r="AT42" s="1521"/>
      <c r="AZ42" s="20"/>
      <c r="BD42" s="1182" t="s">
        <v>2466</v>
      </c>
      <c r="BE42" s="1185">
        <f>Application!AC761</f>
        <v>0.58173076923076916</v>
      </c>
    </row>
    <row r="43" spans="1:57" ht="12.95" customHeight="1">
      <c r="A43" s="1521"/>
      <c r="B43" s="1521"/>
      <c r="C43" s="1521"/>
      <c r="D43" s="1521"/>
      <c r="E43" s="1521"/>
      <c r="F43" s="1521"/>
      <c r="G43" s="1521"/>
      <c r="H43" s="1521"/>
      <c r="I43" s="1521"/>
      <c r="J43" s="1521"/>
      <c r="K43" s="1521"/>
      <c r="L43" s="1521"/>
      <c r="M43" s="1521"/>
      <c r="N43" s="1521"/>
      <c r="O43" s="1521"/>
      <c r="P43" s="1521"/>
      <c r="Q43" s="1521"/>
      <c r="R43" s="1521"/>
      <c r="S43" s="1521"/>
      <c r="T43" s="1521"/>
      <c r="U43" s="1521"/>
      <c r="V43" s="1521"/>
      <c r="W43" s="1521"/>
      <c r="X43" s="1521"/>
      <c r="Y43" s="1521"/>
      <c r="Z43" s="1521"/>
      <c r="AA43" s="1521"/>
      <c r="AB43" s="1521"/>
      <c r="AC43" s="1521"/>
      <c r="AD43" s="1521"/>
      <c r="AE43" s="1521"/>
      <c r="AF43" s="1521"/>
      <c r="AG43" s="1521"/>
      <c r="AH43" s="1521"/>
      <c r="AI43" s="1521"/>
      <c r="AJ43" s="1521"/>
      <c r="AK43" s="1521"/>
      <c r="AL43" s="1521"/>
      <c r="AM43" s="1521"/>
      <c r="AN43" s="1521"/>
      <c r="AO43" s="1521"/>
      <c r="AP43" s="1521"/>
      <c r="AQ43" s="1521"/>
      <c r="AR43" s="1521"/>
      <c r="AS43" s="1521"/>
      <c r="AT43" s="1521"/>
      <c r="AU43" s="20"/>
      <c r="AV43" s="20"/>
      <c r="AW43" s="20"/>
      <c r="AX43" s="20"/>
      <c r="AY43" s="20"/>
      <c r="AZ43" s="20"/>
      <c r="BD43" s="1181" t="s">
        <v>2467</v>
      </c>
      <c r="BE43" s="1185">
        <f>Application!AH761</f>
        <v>0.58178057731974631</v>
      </c>
    </row>
    <row r="44" spans="1:57" ht="12.95" customHeight="1">
      <c r="A44" s="1521"/>
      <c r="B44" s="1521"/>
      <c r="C44" s="1521"/>
      <c r="D44" s="1521"/>
      <c r="E44" s="1521"/>
      <c r="F44" s="1521"/>
      <c r="G44" s="1521"/>
      <c r="H44" s="1521"/>
      <c r="I44" s="1521"/>
      <c r="J44" s="1521"/>
      <c r="K44" s="1521"/>
      <c r="L44" s="1521"/>
      <c r="M44" s="1521"/>
      <c r="N44" s="1521"/>
      <c r="O44" s="1521"/>
      <c r="P44" s="1521"/>
      <c r="Q44" s="1521"/>
      <c r="R44" s="1521"/>
      <c r="S44" s="1521"/>
      <c r="T44" s="1521"/>
      <c r="U44" s="1521"/>
      <c r="V44" s="1521"/>
      <c r="W44" s="1521"/>
      <c r="X44" s="1521"/>
      <c r="Y44" s="1521"/>
      <c r="Z44" s="1521"/>
      <c r="AA44" s="1521"/>
      <c r="AB44" s="1521"/>
      <c r="AC44" s="1521"/>
      <c r="AD44" s="1521"/>
      <c r="AE44" s="1521"/>
      <c r="AF44" s="1521"/>
      <c r="AG44" s="1521"/>
      <c r="AH44" s="1521"/>
      <c r="AI44" s="1521"/>
      <c r="AJ44" s="1521"/>
      <c r="AK44" s="1521"/>
      <c r="AL44" s="1521"/>
      <c r="AM44" s="1521"/>
      <c r="AN44" s="1521"/>
      <c r="AO44" s="1521"/>
      <c r="AP44" s="1521"/>
      <c r="AQ44" s="1521"/>
      <c r="AR44" s="1521"/>
      <c r="AS44" s="1521"/>
      <c r="AT44" s="1521"/>
      <c r="AU44" s="20"/>
      <c r="AV44" s="20"/>
      <c r="AW44" s="20"/>
      <c r="AX44" s="20"/>
      <c r="AY44" s="20"/>
      <c r="AZ44" s="20"/>
      <c r="BD44" s="1182" t="s">
        <v>2468</v>
      </c>
      <c r="BE44" s="1183">
        <f>Application!AC463</f>
        <v>435256.22857142857</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2469</v>
      </c>
      <c r="BE45" s="1183">
        <f>Application!AE433</f>
        <v>6</v>
      </c>
    </row>
    <row r="46" spans="1:57" ht="12.95" customHeight="1">
      <c r="A46" s="1554" t="s">
        <v>2106</v>
      </c>
      <c r="B46" s="1554"/>
      <c r="C46" s="1554"/>
      <c r="D46" s="1554"/>
      <c r="E46" s="1554"/>
      <c r="F46" s="1554"/>
      <c r="G46" s="1554"/>
      <c r="H46" s="1554"/>
      <c r="I46" s="1554"/>
      <c r="J46" s="1554"/>
      <c r="K46" s="1554"/>
      <c r="L46" s="1554"/>
      <c r="M46" s="1554"/>
      <c r="N46" s="1554"/>
      <c r="O46" s="1554"/>
      <c r="P46" s="1554"/>
      <c r="Q46" s="1554"/>
      <c r="R46" s="1554"/>
      <c r="S46" s="1554"/>
      <c r="T46" s="1554"/>
      <c r="U46" s="1554"/>
      <c r="V46" s="1554"/>
      <c r="W46" s="1554"/>
      <c r="X46" s="1554"/>
      <c r="Y46" s="1554"/>
      <c r="Z46" s="1554"/>
      <c r="AA46" s="1554"/>
      <c r="AB46" s="1554"/>
      <c r="AC46" s="1554"/>
      <c r="AD46" s="1554"/>
      <c r="AE46" s="1554"/>
      <c r="AF46" s="1554"/>
      <c r="AG46" s="1554"/>
      <c r="AH46" s="1554"/>
      <c r="AI46" s="1554"/>
      <c r="AJ46" s="1554"/>
      <c r="AK46" s="1554"/>
      <c r="AL46" s="1554"/>
      <c r="AM46" s="1554"/>
      <c r="AN46" s="1554"/>
      <c r="AO46" s="1554"/>
      <c r="AP46" s="1554"/>
      <c r="AQ46" s="1554"/>
      <c r="AR46" s="1554"/>
      <c r="AS46" s="1554"/>
      <c r="AT46" s="1554"/>
      <c r="AU46" s="20"/>
      <c r="AV46" s="20"/>
      <c r="AW46" s="20"/>
      <c r="AX46" s="20"/>
      <c r="AY46" s="20"/>
      <c r="AZ46" s="20"/>
      <c r="BD46" s="1182" t="s">
        <v>2470</v>
      </c>
      <c r="BE46" s="1183" t="b">
        <f>Application!T195="Yes"</f>
        <v>1</v>
      </c>
    </row>
    <row r="47" spans="1:57" ht="12.95" customHeight="1">
      <c r="A47" s="1554"/>
      <c r="B47" s="1554"/>
      <c r="C47" s="1554"/>
      <c r="D47" s="1554"/>
      <c r="E47" s="1554"/>
      <c r="F47" s="1554"/>
      <c r="G47" s="1554"/>
      <c r="H47" s="1554"/>
      <c r="I47" s="1554"/>
      <c r="J47" s="1554"/>
      <c r="K47" s="1554"/>
      <c r="L47" s="1554"/>
      <c r="M47" s="1554"/>
      <c r="N47" s="1554"/>
      <c r="O47" s="1554"/>
      <c r="P47" s="1554"/>
      <c r="Q47" s="1554"/>
      <c r="R47" s="1554"/>
      <c r="S47" s="1554"/>
      <c r="T47" s="1554"/>
      <c r="U47" s="1554"/>
      <c r="V47" s="1554"/>
      <c r="W47" s="1554"/>
      <c r="X47" s="1554"/>
      <c r="Y47" s="1554"/>
      <c r="Z47" s="1554"/>
      <c r="AA47" s="1554"/>
      <c r="AB47" s="1554"/>
      <c r="AC47" s="1554"/>
      <c r="AD47" s="1554"/>
      <c r="AE47" s="1554"/>
      <c r="AF47" s="1554"/>
      <c r="AG47" s="1554"/>
      <c r="AH47" s="1554"/>
      <c r="AI47" s="1554"/>
      <c r="AJ47" s="1554"/>
      <c r="AK47" s="1554"/>
      <c r="AL47" s="1554"/>
      <c r="AM47" s="1554"/>
      <c r="AN47" s="1554"/>
      <c r="AO47" s="1554"/>
      <c r="AP47" s="1554"/>
      <c r="AQ47" s="1554"/>
      <c r="AR47" s="1554"/>
      <c r="AS47" s="1554"/>
      <c r="AT47" s="1554"/>
      <c r="AU47" s="20"/>
      <c r="AV47" s="20"/>
      <c r="AW47" s="20"/>
      <c r="AX47" s="20"/>
      <c r="AY47" s="20"/>
      <c r="AZ47" s="20"/>
      <c r="BD47" s="1181" t="s">
        <v>2471</v>
      </c>
      <c r="BE47" s="1183" t="b">
        <f>Application!T196="Yes"</f>
        <v>0</v>
      </c>
    </row>
    <row r="48" spans="1:57" ht="12.95" customHeight="1">
      <c r="A48" s="1554"/>
      <c r="B48" s="1554"/>
      <c r="C48" s="1554"/>
      <c r="D48" s="1554"/>
      <c r="E48" s="1554"/>
      <c r="F48" s="1554"/>
      <c r="G48" s="1554"/>
      <c r="H48" s="1554"/>
      <c r="I48" s="1554"/>
      <c r="J48" s="1554"/>
      <c r="K48" s="1554"/>
      <c r="L48" s="1554"/>
      <c r="M48" s="1554"/>
      <c r="N48" s="1554"/>
      <c r="O48" s="1554"/>
      <c r="P48" s="1554"/>
      <c r="Q48" s="1554"/>
      <c r="R48" s="1554"/>
      <c r="S48" s="1554"/>
      <c r="T48" s="1554"/>
      <c r="U48" s="1554"/>
      <c r="V48" s="1554"/>
      <c r="W48" s="1554"/>
      <c r="X48" s="1554"/>
      <c r="Y48" s="1554"/>
      <c r="Z48" s="1554"/>
      <c r="AA48" s="1554"/>
      <c r="AB48" s="1554"/>
      <c r="AC48" s="1554"/>
      <c r="AD48" s="1554"/>
      <c r="AE48" s="1554"/>
      <c r="AF48" s="1554"/>
      <c r="AG48" s="1554"/>
      <c r="AH48" s="1554"/>
      <c r="AI48" s="1554"/>
      <c r="AJ48" s="1554"/>
      <c r="AK48" s="1554"/>
      <c r="AL48" s="1554"/>
      <c r="AM48" s="1554"/>
      <c r="AN48" s="1554"/>
      <c r="AO48" s="1554"/>
      <c r="AP48" s="1554"/>
      <c r="AQ48" s="1554"/>
      <c r="AR48" s="1554"/>
      <c r="AS48" s="1554"/>
      <c r="AT48" s="1554"/>
      <c r="AU48" s="20"/>
      <c r="AV48" s="20"/>
      <c r="AW48" s="20"/>
      <c r="AX48" s="20"/>
      <c r="AY48" s="20"/>
      <c r="AZ48" s="20"/>
      <c r="BD48" s="1182" t="s">
        <v>2472</v>
      </c>
      <c r="BE48" s="1183" t="str">
        <f>Application!M252</f>
        <v xml:space="preserve">FLT Jefferson AGP, LLC </v>
      </c>
    </row>
    <row r="49" spans="1:57" ht="12.95" customHeight="1">
      <c r="A49" s="1554"/>
      <c r="B49" s="1554"/>
      <c r="C49" s="1554"/>
      <c r="D49" s="1554"/>
      <c r="E49" s="1554"/>
      <c r="F49" s="1554"/>
      <c r="G49" s="1554"/>
      <c r="H49" s="1554"/>
      <c r="I49" s="1554"/>
      <c r="J49" s="1554"/>
      <c r="K49" s="1554"/>
      <c r="L49" s="1554"/>
      <c r="M49" s="1554"/>
      <c r="N49" s="1554"/>
      <c r="O49" s="1554"/>
      <c r="P49" s="1554"/>
      <c r="Q49" s="1554"/>
      <c r="R49" s="1554"/>
      <c r="S49" s="1554"/>
      <c r="T49" s="1554"/>
      <c r="U49" s="1554"/>
      <c r="V49" s="1554"/>
      <c r="W49" s="1554"/>
      <c r="X49" s="1554"/>
      <c r="Y49" s="1554"/>
      <c r="Z49" s="1554"/>
      <c r="AA49" s="1554"/>
      <c r="AB49" s="1554"/>
      <c r="AC49" s="1554"/>
      <c r="AD49" s="1554"/>
      <c r="AE49" s="1554"/>
      <c r="AF49" s="1554"/>
      <c r="AG49" s="1554"/>
      <c r="AH49" s="1554"/>
      <c r="AI49" s="1554"/>
      <c r="AJ49" s="1554"/>
      <c r="AK49" s="1554"/>
      <c r="AL49" s="1554"/>
      <c r="AM49" s="1554"/>
      <c r="AN49" s="1554"/>
      <c r="AO49" s="1554"/>
      <c r="AP49" s="1554"/>
      <c r="AQ49" s="1554"/>
      <c r="AR49" s="1554"/>
      <c r="AS49" s="1554"/>
      <c r="AT49" s="1554"/>
      <c r="AU49" s="20"/>
      <c r="AV49" s="20"/>
      <c r="AW49" s="20"/>
      <c r="AX49" s="20"/>
      <c r="AY49" s="20"/>
      <c r="AZ49" s="20"/>
      <c r="BD49" s="1181" t="s">
        <v>2473</v>
      </c>
      <c r="BE49" s="1183" t="str">
        <f>Application!M255</f>
        <v xml:space="preserve">Ron Wu </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2474</v>
      </c>
      <c r="BE50" s="1183">
        <f>Application!AA258</f>
        <v>0</v>
      </c>
    </row>
    <row r="51" spans="1:57" ht="12.95" customHeight="1">
      <c r="A51" s="1521" t="s">
        <v>2107</v>
      </c>
      <c r="B51" s="1521"/>
      <c r="C51" s="1521"/>
      <c r="D51" s="1521"/>
      <c r="E51" s="1521"/>
      <c r="F51" s="1521"/>
      <c r="G51" s="1521"/>
      <c r="H51" s="1521"/>
      <c r="I51" s="1521"/>
      <c r="J51" s="1521"/>
      <c r="K51" s="1521"/>
      <c r="L51" s="1521"/>
      <c r="M51" s="1521"/>
      <c r="N51" s="1521"/>
      <c r="O51" s="1521"/>
      <c r="P51" s="1521"/>
      <c r="Q51" s="1521"/>
      <c r="R51" s="1521"/>
      <c r="S51" s="1521"/>
      <c r="T51" s="1521"/>
      <c r="U51" s="1521"/>
      <c r="V51" s="1521"/>
      <c r="W51" s="1521"/>
      <c r="X51" s="1521"/>
      <c r="Y51" s="1521"/>
      <c r="Z51" s="1521"/>
      <c r="AA51" s="1521"/>
      <c r="AB51" s="1521"/>
      <c r="AC51" s="1521"/>
      <c r="AD51" s="1521"/>
      <c r="AE51" s="1521"/>
      <c r="AF51" s="1521"/>
      <c r="AG51" s="1521"/>
      <c r="AH51" s="1521"/>
      <c r="AI51" s="1521"/>
      <c r="AJ51" s="1521"/>
      <c r="AK51" s="1521"/>
      <c r="AL51" s="1521"/>
      <c r="AM51" s="1521"/>
      <c r="AN51" s="1521"/>
      <c r="AO51" s="1521"/>
      <c r="AP51" s="1521"/>
      <c r="AQ51" s="1521"/>
      <c r="AR51" s="1521"/>
      <c r="AS51" s="1521"/>
      <c r="AT51" s="1521"/>
      <c r="AU51" s="20"/>
      <c r="AV51" s="20"/>
      <c r="AW51" s="20"/>
      <c r="AX51" s="20"/>
      <c r="AY51" s="20"/>
      <c r="AZ51" s="20"/>
      <c r="BD51" s="1181" t="s">
        <v>2475</v>
      </c>
      <c r="BE51" s="1183" t="str">
        <f>Application!M260</f>
        <v xml:space="preserve">AHA La Quinta MGP, LLC </v>
      </c>
    </row>
    <row r="52" spans="1:57" ht="12.95" customHeight="1">
      <c r="A52" s="1521"/>
      <c r="B52" s="1521"/>
      <c r="C52" s="1521"/>
      <c r="D52" s="1521"/>
      <c r="E52" s="1521"/>
      <c r="F52" s="1521"/>
      <c r="G52" s="1521"/>
      <c r="H52" s="1521"/>
      <c r="I52" s="1521"/>
      <c r="J52" s="1521"/>
      <c r="K52" s="1521"/>
      <c r="L52" s="1521"/>
      <c r="M52" s="1521"/>
      <c r="N52" s="1521"/>
      <c r="O52" s="1521"/>
      <c r="P52" s="1521"/>
      <c r="Q52" s="1521"/>
      <c r="R52" s="1521"/>
      <c r="S52" s="1521"/>
      <c r="T52" s="1521"/>
      <c r="U52" s="1521"/>
      <c r="V52" s="1521"/>
      <c r="W52" s="1521"/>
      <c r="X52" s="1521"/>
      <c r="Y52" s="1521"/>
      <c r="Z52" s="1521"/>
      <c r="AA52" s="1521"/>
      <c r="AB52" s="1521"/>
      <c r="AC52" s="1521"/>
      <c r="AD52" s="1521"/>
      <c r="AE52" s="1521"/>
      <c r="AF52" s="1521"/>
      <c r="AG52" s="1521"/>
      <c r="AH52" s="1521"/>
      <c r="AI52" s="1521"/>
      <c r="AJ52" s="1521"/>
      <c r="AK52" s="1521"/>
      <c r="AL52" s="1521"/>
      <c r="AM52" s="1521"/>
      <c r="AN52" s="1521"/>
      <c r="AO52" s="1521"/>
      <c r="AP52" s="1521"/>
      <c r="AQ52" s="1521"/>
      <c r="AR52" s="1521"/>
      <c r="AS52" s="1521"/>
      <c r="AT52" s="1521"/>
      <c r="AU52" s="20"/>
      <c r="AV52" s="20"/>
      <c r="AW52" s="20"/>
      <c r="AX52" s="20"/>
      <c r="AY52" s="20"/>
      <c r="AZ52" s="20"/>
      <c r="BD52" s="1182" t="s">
        <v>2476</v>
      </c>
      <c r="BE52" s="1183" t="str">
        <f>Application!M263</f>
        <v>Shawn Boyd</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2477</v>
      </c>
      <c r="BE53" s="1183" t="str">
        <f>Application!AA266</f>
        <v xml:space="preserve">Affordable Housing Access, Inc. </v>
      </c>
    </row>
    <row r="54" spans="1:57" ht="12.95" customHeight="1">
      <c r="A54" s="1521" t="s">
        <v>2108</v>
      </c>
      <c r="B54" s="1521"/>
      <c r="C54" s="1521"/>
      <c r="D54" s="1521"/>
      <c r="E54" s="1521"/>
      <c r="F54" s="1521"/>
      <c r="G54" s="1521"/>
      <c r="H54" s="1521"/>
      <c r="I54" s="1521"/>
      <c r="J54" s="1521"/>
      <c r="K54" s="1521"/>
      <c r="L54" s="1521"/>
      <c r="M54" s="1521"/>
      <c r="N54" s="1521"/>
      <c r="O54" s="1521"/>
      <c r="P54" s="1521"/>
      <c r="Q54" s="1521"/>
      <c r="R54" s="1521"/>
      <c r="S54" s="1521"/>
      <c r="T54" s="1521"/>
      <c r="U54" s="1521"/>
      <c r="V54" s="1521"/>
      <c r="W54" s="1521"/>
      <c r="X54" s="1521"/>
      <c r="Y54" s="1521"/>
      <c r="Z54" s="1521"/>
      <c r="AA54" s="1521"/>
      <c r="AB54" s="1521"/>
      <c r="AC54" s="1521"/>
      <c r="AD54" s="1521"/>
      <c r="AE54" s="1521"/>
      <c r="AF54" s="1521"/>
      <c r="AG54" s="1521"/>
      <c r="AH54" s="1521"/>
      <c r="AI54" s="1521"/>
      <c r="AJ54" s="1521"/>
      <c r="AK54" s="1521"/>
      <c r="AL54" s="1521"/>
      <c r="AM54" s="1521"/>
      <c r="AN54" s="1521"/>
      <c r="AO54" s="1521"/>
      <c r="AP54" s="1521"/>
      <c r="AQ54" s="1521"/>
      <c r="AR54" s="1521"/>
      <c r="AS54" s="1521"/>
      <c r="AT54" s="1521"/>
      <c r="AU54" s="20"/>
      <c r="AV54" s="20"/>
      <c r="AW54" s="20"/>
      <c r="AX54" s="20"/>
      <c r="AY54" s="20"/>
      <c r="AZ54" s="21"/>
      <c r="BD54" s="1182" t="s">
        <v>2478</v>
      </c>
      <c r="BE54" s="1183">
        <f>Application!M268</f>
        <v>0</v>
      </c>
    </row>
    <row r="55" spans="1:57" ht="12.95" customHeight="1">
      <c r="A55" s="1521"/>
      <c r="B55" s="1521"/>
      <c r="C55" s="1521"/>
      <c r="D55" s="1521"/>
      <c r="E55" s="1521"/>
      <c r="F55" s="1521"/>
      <c r="G55" s="1521"/>
      <c r="H55" s="1521"/>
      <c r="I55" s="1521"/>
      <c r="J55" s="1521"/>
      <c r="K55" s="1521"/>
      <c r="L55" s="1521"/>
      <c r="M55" s="1521"/>
      <c r="N55" s="1521"/>
      <c r="O55" s="1521"/>
      <c r="P55" s="1521"/>
      <c r="Q55" s="1521"/>
      <c r="R55" s="1521"/>
      <c r="S55" s="1521"/>
      <c r="T55" s="1521"/>
      <c r="U55" s="1521"/>
      <c r="V55" s="1521"/>
      <c r="W55" s="1521"/>
      <c r="X55" s="1521"/>
      <c r="Y55" s="1521"/>
      <c r="Z55" s="1521"/>
      <c r="AA55" s="1521"/>
      <c r="AB55" s="1521"/>
      <c r="AC55" s="1521"/>
      <c r="AD55" s="1521"/>
      <c r="AE55" s="1521"/>
      <c r="AF55" s="1521"/>
      <c r="AG55" s="1521"/>
      <c r="AH55" s="1521"/>
      <c r="AI55" s="1521"/>
      <c r="AJ55" s="1521"/>
      <c r="AK55" s="1521"/>
      <c r="AL55" s="1521"/>
      <c r="AM55" s="1521"/>
      <c r="AN55" s="1521"/>
      <c r="AO55" s="1521"/>
      <c r="AP55" s="1521"/>
      <c r="AQ55" s="1521"/>
      <c r="AR55" s="1521"/>
      <c r="AS55" s="1521"/>
      <c r="AT55" s="1521"/>
      <c r="AZ55" s="21"/>
      <c r="BD55" s="1181" t="s">
        <v>2479</v>
      </c>
      <c r="BE55" s="1183">
        <f>Application!M271</f>
        <v>0</v>
      </c>
    </row>
    <row r="56" spans="1:57" ht="12.95" customHeight="1">
      <c r="A56" s="1521"/>
      <c r="B56" s="1521"/>
      <c r="C56" s="1521"/>
      <c r="D56" s="1521"/>
      <c r="E56" s="1521"/>
      <c r="F56" s="1521"/>
      <c r="G56" s="1521"/>
      <c r="H56" s="1521"/>
      <c r="I56" s="1521"/>
      <c r="J56" s="1521"/>
      <c r="K56" s="1521"/>
      <c r="L56" s="1521"/>
      <c r="M56" s="1521"/>
      <c r="N56" s="1521"/>
      <c r="O56" s="1521"/>
      <c r="P56" s="1521"/>
      <c r="Q56" s="1521"/>
      <c r="R56" s="1521"/>
      <c r="S56" s="1521"/>
      <c r="T56" s="1521"/>
      <c r="U56" s="1521"/>
      <c r="V56" s="1521"/>
      <c r="W56" s="1521"/>
      <c r="X56" s="1521"/>
      <c r="Y56" s="1521"/>
      <c r="Z56" s="1521"/>
      <c r="AA56" s="1521"/>
      <c r="AB56" s="1521"/>
      <c r="AC56" s="1521"/>
      <c r="AD56" s="1521"/>
      <c r="AE56" s="1521"/>
      <c r="AF56" s="1521"/>
      <c r="AG56" s="1521"/>
      <c r="AH56" s="1521"/>
      <c r="AI56" s="1521"/>
      <c r="AJ56" s="1521"/>
      <c r="AK56" s="1521"/>
      <c r="AL56" s="1521"/>
      <c r="AM56" s="1521"/>
      <c r="AN56" s="1521"/>
      <c r="AO56" s="1521"/>
      <c r="AP56" s="1521"/>
      <c r="AQ56" s="1521"/>
      <c r="AR56" s="1521"/>
      <c r="AS56" s="1521"/>
      <c r="AT56" s="1521"/>
      <c r="BD56" s="1182" t="s">
        <v>2480</v>
      </c>
      <c r="BE56" s="1183">
        <f>Application!AA274</f>
        <v>0</v>
      </c>
    </row>
    <row r="57" spans="1:57" ht="12.95" customHeight="1">
      <c r="A57" s="1521"/>
      <c r="B57" s="1521"/>
      <c r="C57" s="1521"/>
      <c r="D57" s="1521"/>
      <c r="E57" s="1521"/>
      <c r="F57" s="1521"/>
      <c r="G57" s="1521"/>
      <c r="H57" s="1521"/>
      <c r="I57" s="1521"/>
      <c r="J57" s="1521"/>
      <c r="K57" s="1521"/>
      <c r="L57" s="1521"/>
      <c r="M57" s="1521"/>
      <c r="N57" s="1521"/>
      <c r="O57" s="1521"/>
      <c r="P57" s="1521"/>
      <c r="Q57" s="1521"/>
      <c r="R57" s="1521"/>
      <c r="S57" s="1521"/>
      <c r="T57" s="1521"/>
      <c r="U57" s="1521"/>
      <c r="V57" s="1521"/>
      <c r="W57" s="1521"/>
      <c r="X57" s="1521"/>
      <c r="Y57" s="1521"/>
      <c r="Z57" s="1521"/>
      <c r="AA57" s="1521"/>
      <c r="AB57" s="1521"/>
      <c r="AC57" s="1521"/>
      <c r="AD57" s="1521"/>
      <c r="AE57" s="1521"/>
      <c r="AF57" s="1521"/>
      <c r="AG57" s="1521"/>
      <c r="AH57" s="1521"/>
      <c r="AI57" s="1521"/>
      <c r="AJ57" s="1521"/>
      <c r="AK57" s="1521"/>
      <c r="AL57" s="1521"/>
      <c r="AM57" s="1521"/>
      <c r="AN57" s="1521"/>
      <c r="AO57" s="1521"/>
      <c r="AP57" s="1521"/>
      <c r="AQ57" s="1521"/>
      <c r="AR57" s="1521"/>
      <c r="AS57" s="1521"/>
      <c r="AT57" s="1521"/>
      <c r="BD57" s="1181" t="s">
        <v>2481</v>
      </c>
      <c r="BE57" s="1183" t="str">
        <f>Application!H296</f>
        <v xml:space="preserve">Red Tail Multifamily Land Development, LLC </v>
      </c>
    </row>
    <row r="58" spans="1:57" ht="12.95" customHeight="1">
      <c r="A58" s="1521"/>
      <c r="B58" s="1521"/>
      <c r="C58" s="1521"/>
      <c r="D58" s="1521"/>
      <c r="E58" s="1521"/>
      <c r="F58" s="1521"/>
      <c r="G58" s="1521"/>
      <c r="H58" s="1521"/>
      <c r="I58" s="1521"/>
      <c r="J58" s="1521"/>
      <c r="K58" s="1521"/>
      <c r="L58" s="1521"/>
      <c r="M58" s="1521"/>
      <c r="N58" s="1521"/>
      <c r="O58" s="1521"/>
      <c r="P58" s="1521"/>
      <c r="Q58" s="1521"/>
      <c r="R58" s="1521"/>
      <c r="S58" s="1521"/>
      <c r="T58" s="1521"/>
      <c r="U58" s="1521"/>
      <c r="V58" s="1521"/>
      <c r="W58" s="1521"/>
      <c r="X58" s="1521"/>
      <c r="Y58" s="1521"/>
      <c r="Z58" s="1521"/>
      <c r="AA58" s="1521"/>
      <c r="AB58" s="1521"/>
      <c r="AC58" s="1521"/>
      <c r="AD58" s="1521"/>
      <c r="AE58" s="1521"/>
      <c r="AF58" s="1521"/>
      <c r="AG58" s="1521"/>
      <c r="AH58" s="1521"/>
      <c r="AI58" s="1521"/>
      <c r="AJ58" s="1521"/>
      <c r="AK58" s="1521"/>
      <c r="AL58" s="1521"/>
      <c r="AM58" s="1521"/>
      <c r="AN58" s="1521"/>
      <c r="AO58" s="1521"/>
      <c r="AP58" s="1521"/>
      <c r="AQ58" s="1521"/>
      <c r="AR58" s="1521"/>
      <c r="AS58" s="1521"/>
      <c r="AT58" s="1521"/>
      <c r="BD58" s="1182" t="s">
        <v>2482</v>
      </c>
      <c r="BE58" s="1183" t="str">
        <f>Application!H297</f>
        <v>2082 Michelson Drive, #400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2483</v>
      </c>
      <c r="BE59" s="1183" t="str">
        <f>Application!H298</f>
        <v>Irvine, CA 92612</v>
      </c>
    </row>
    <row r="60" spans="1:57" ht="12.95" customHeight="1">
      <c r="A60" s="1521" t="s">
        <v>2109</v>
      </c>
      <c r="B60" s="1521"/>
      <c r="C60" s="1521"/>
      <c r="D60" s="1521"/>
      <c r="E60" s="1521"/>
      <c r="F60" s="1521"/>
      <c r="G60" s="1521"/>
      <c r="H60" s="1521"/>
      <c r="I60" s="1521"/>
      <c r="J60" s="1521"/>
      <c r="K60" s="1521"/>
      <c r="L60" s="1521"/>
      <c r="M60" s="1521"/>
      <c r="N60" s="1521"/>
      <c r="O60" s="1521"/>
      <c r="P60" s="1521"/>
      <c r="Q60" s="1521"/>
      <c r="R60" s="1521"/>
      <c r="S60" s="1521"/>
      <c r="T60" s="1521"/>
      <c r="U60" s="1521"/>
      <c r="V60" s="1521"/>
      <c r="W60" s="1521"/>
      <c r="X60" s="1521"/>
      <c r="Y60" s="1521"/>
      <c r="Z60" s="1521"/>
      <c r="AA60" s="1521"/>
      <c r="AB60" s="1521"/>
      <c r="AC60" s="1521"/>
      <c r="AD60" s="1521"/>
      <c r="AE60" s="1521"/>
      <c r="AF60" s="1521"/>
      <c r="AG60" s="1521"/>
      <c r="AH60" s="1521"/>
      <c r="AI60" s="1521"/>
      <c r="AJ60" s="1521"/>
      <c r="AK60" s="1521"/>
      <c r="AL60" s="1521"/>
      <c r="AM60" s="1521"/>
      <c r="AN60" s="1521"/>
      <c r="AO60" s="1521"/>
      <c r="AP60" s="1521"/>
      <c r="AQ60" s="1521"/>
      <c r="AR60" s="1521"/>
      <c r="AS60" s="1521"/>
      <c r="AT60" s="1521"/>
      <c r="AU60" s="20"/>
      <c r="AV60" s="20"/>
      <c r="AW60" s="20"/>
      <c r="AX60" s="20"/>
      <c r="AY60" s="20"/>
      <c r="AZ60" s="20"/>
      <c r="BD60" s="1182" t="s">
        <v>2484</v>
      </c>
      <c r="BE60" s="1183" t="str">
        <f>Application!H299</f>
        <v xml:space="preserve">Ron Wu </v>
      </c>
    </row>
    <row r="61" spans="1:57" ht="12.95" customHeight="1">
      <c r="A61" s="1521"/>
      <c r="B61" s="1521"/>
      <c r="C61" s="1521"/>
      <c r="D61" s="1521"/>
      <c r="E61" s="1521"/>
      <c r="F61" s="1521"/>
      <c r="G61" s="1521"/>
      <c r="H61" s="1521"/>
      <c r="I61" s="1521"/>
      <c r="J61" s="1521"/>
      <c r="K61" s="1521"/>
      <c r="L61" s="1521"/>
      <c r="M61" s="1521"/>
      <c r="N61" s="1521"/>
      <c r="O61" s="1521"/>
      <c r="P61" s="1521"/>
      <c r="Q61" s="1521"/>
      <c r="R61" s="1521"/>
      <c r="S61" s="1521"/>
      <c r="T61" s="1521"/>
      <c r="U61" s="1521"/>
      <c r="V61" s="1521"/>
      <c r="W61" s="1521"/>
      <c r="X61" s="1521"/>
      <c r="Y61" s="1521"/>
      <c r="Z61" s="1521"/>
      <c r="AA61" s="1521"/>
      <c r="AB61" s="1521"/>
      <c r="AC61" s="1521"/>
      <c r="AD61" s="1521"/>
      <c r="AE61" s="1521"/>
      <c r="AF61" s="1521"/>
      <c r="AG61" s="1521"/>
      <c r="AH61" s="1521"/>
      <c r="AI61" s="1521"/>
      <c r="AJ61" s="1521"/>
      <c r="AK61" s="1521"/>
      <c r="AL61" s="1521"/>
      <c r="AM61" s="1521"/>
      <c r="AN61" s="1521"/>
      <c r="AO61" s="1521"/>
      <c r="AP61" s="1521"/>
      <c r="AQ61" s="1521"/>
      <c r="AR61" s="1521"/>
      <c r="AS61" s="1521"/>
      <c r="AT61" s="1521"/>
      <c r="AU61" s="20"/>
      <c r="AV61" s="20"/>
      <c r="AW61" s="20"/>
      <c r="AX61" s="20"/>
      <c r="AY61" s="20"/>
      <c r="AZ61" s="20"/>
      <c r="BD61" s="1181" t="s">
        <v>2485</v>
      </c>
      <c r="BE61" s="1183" t="str">
        <f>Application!H302</f>
        <v>rwu@rtacq.com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2486</v>
      </c>
      <c r="BE62" s="1186">
        <f>'Basis &amp; Credits'!AB50</f>
        <v>0.81991801291438693</v>
      </c>
    </row>
    <row r="63" spans="1:57" ht="12.95" customHeight="1">
      <c r="A63" s="91" t="s">
        <v>2110</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0.81991793723057815</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2487</v>
      </c>
      <c r="BE64" s="1183" t="b">
        <f>Application!X180="Yes"</f>
        <v>0</v>
      </c>
    </row>
    <row r="65" spans="1:57" ht="12.95" customHeight="1">
      <c r="A65" s="1750" t="s">
        <v>2111</v>
      </c>
      <c r="B65" s="1750"/>
      <c r="C65" s="1750"/>
      <c r="D65" s="1750"/>
      <c r="E65" s="1750"/>
      <c r="F65" s="1750"/>
      <c r="G65" s="1750"/>
      <c r="H65" s="1750"/>
      <c r="I65" s="1750"/>
      <c r="J65" s="1750"/>
      <c r="K65" s="1750"/>
      <c r="L65" s="1750"/>
      <c r="M65" s="1750"/>
      <c r="N65" s="1750"/>
      <c r="O65" s="1750"/>
      <c r="P65" s="1750"/>
      <c r="Q65" s="1750"/>
      <c r="R65" s="1750"/>
      <c r="S65" s="1750"/>
      <c r="T65" s="1750"/>
      <c r="U65" s="1750"/>
      <c r="V65" s="1750"/>
      <c r="W65" s="1750"/>
      <c r="X65" s="1750"/>
      <c r="Y65" s="1750"/>
      <c r="Z65" s="1750"/>
      <c r="AA65" s="1750"/>
      <c r="AB65" s="1750"/>
      <c r="AC65" s="1750"/>
      <c r="AD65" s="1750"/>
      <c r="AE65" s="1750"/>
      <c r="AF65" s="1750"/>
      <c r="AG65" s="1750"/>
      <c r="AH65" s="1750"/>
      <c r="AI65" s="1750"/>
      <c r="AJ65" s="1750"/>
      <c r="AK65" s="1750"/>
      <c r="AL65" s="1750"/>
      <c r="AM65" s="1750"/>
      <c r="AN65" s="1750"/>
      <c r="AO65" s="1750"/>
      <c r="AP65" s="1750"/>
      <c r="AQ65" s="1750"/>
      <c r="AR65" s="1750"/>
      <c r="AS65" s="1750"/>
      <c r="AT65" s="1750"/>
      <c r="AU65" s="21"/>
      <c r="AV65" s="21"/>
      <c r="AW65" s="21"/>
      <c r="AX65" s="21"/>
      <c r="AY65" s="21"/>
      <c r="AZ65" s="20"/>
      <c r="BD65" s="1181" t="s">
        <v>2521</v>
      </c>
      <c r="BE65" s="1183" t="str">
        <f>Z205</f>
        <v>$500M</v>
      </c>
    </row>
    <row r="66" spans="1:57" ht="12.95" customHeight="1">
      <c r="A66" s="1750"/>
      <c r="B66" s="1750"/>
      <c r="C66" s="1750"/>
      <c r="D66" s="1750"/>
      <c r="E66" s="1750"/>
      <c r="F66" s="1750"/>
      <c r="G66" s="1750"/>
      <c r="H66" s="1750"/>
      <c r="I66" s="1750"/>
      <c r="J66" s="1750"/>
      <c r="K66" s="1750"/>
      <c r="L66" s="1750"/>
      <c r="M66" s="1750"/>
      <c r="N66" s="1750"/>
      <c r="O66" s="1750"/>
      <c r="P66" s="1750"/>
      <c r="Q66" s="1750"/>
      <c r="R66" s="1750"/>
      <c r="S66" s="1750"/>
      <c r="T66" s="1750"/>
      <c r="U66" s="1750"/>
      <c r="V66" s="1750"/>
      <c r="W66" s="1750"/>
      <c r="X66" s="1750"/>
      <c r="Y66" s="1750"/>
      <c r="Z66" s="1750"/>
      <c r="AA66" s="1750"/>
      <c r="AB66" s="1750"/>
      <c r="AC66" s="1750"/>
      <c r="AD66" s="1750"/>
      <c r="AE66" s="1750"/>
      <c r="AF66" s="1750"/>
      <c r="AG66" s="1750"/>
      <c r="AH66" s="1750"/>
      <c r="AI66" s="1750"/>
      <c r="AJ66" s="1750"/>
      <c r="AK66" s="1750"/>
      <c r="AL66" s="1750"/>
      <c r="AM66" s="1750"/>
      <c r="AN66" s="1750"/>
      <c r="AO66" s="1750"/>
      <c r="AP66" s="1750"/>
      <c r="AQ66" s="1750"/>
      <c r="AR66" s="1750"/>
      <c r="AS66" s="1750"/>
      <c r="AT66" s="1750"/>
      <c r="AU66" s="21"/>
      <c r="AV66" s="21"/>
      <c r="AW66" s="21"/>
      <c r="AX66" s="21"/>
      <c r="AY66" s="21"/>
      <c r="AZ66" s="20"/>
      <c r="BD66" s="1182" t="s">
        <v>2488</v>
      </c>
      <c r="BE66" s="1183" t="b">
        <f>Application!Z205="State Farmworker Credit"</f>
        <v>0</v>
      </c>
    </row>
    <row r="67" spans="1:57" ht="12.95" customHeight="1">
      <c r="A67" s="1750"/>
      <c r="B67" s="1750"/>
      <c r="C67" s="1750"/>
      <c r="D67" s="1750"/>
      <c r="E67" s="1750"/>
      <c r="F67" s="1750"/>
      <c r="G67" s="1750"/>
      <c r="H67" s="1750"/>
      <c r="I67" s="1750"/>
      <c r="J67" s="1750"/>
      <c r="K67" s="1750"/>
      <c r="L67" s="1750"/>
      <c r="M67" s="1750"/>
      <c r="N67" s="1750"/>
      <c r="O67" s="1750"/>
      <c r="P67" s="1750"/>
      <c r="Q67" s="1750"/>
      <c r="R67" s="1750"/>
      <c r="S67" s="1750"/>
      <c r="T67" s="1750"/>
      <c r="U67" s="1750"/>
      <c r="V67" s="1750"/>
      <c r="W67" s="1750"/>
      <c r="X67" s="1750"/>
      <c r="Y67" s="1750"/>
      <c r="Z67" s="1750"/>
      <c r="AA67" s="1750"/>
      <c r="AB67" s="1750"/>
      <c r="AC67" s="1750"/>
      <c r="AD67" s="1750"/>
      <c r="AE67" s="1750"/>
      <c r="AF67" s="1750"/>
      <c r="AG67" s="1750"/>
      <c r="AH67" s="1750"/>
      <c r="AI67" s="1750"/>
      <c r="AJ67" s="1750"/>
      <c r="AK67" s="1750"/>
      <c r="AL67" s="1750"/>
      <c r="AM67" s="1750"/>
      <c r="AN67" s="1750"/>
      <c r="AO67" s="1750"/>
      <c r="AP67" s="1750"/>
      <c r="AQ67" s="1750"/>
      <c r="AR67" s="1750"/>
      <c r="AS67" s="1750"/>
      <c r="AT67" s="1750"/>
      <c r="AZ67" s="20"/>
      <c r="BD67" s="1181" t="s">
        <v>2489</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2490</v>
      </c>
      <c r="BE68" s="1183">
        <f>'Sources and Uses Budget'!D105</f>
        <v>0</v>
      </c>
    </row>
    <row r="69" spans="1:57" ht="12.95" customHeight="1">
      <c r="A69" s="1750" t="s">
        <v>2112</v>
      </c>
      <c r="B69" s="1750"/>
      <c r="C69" s="1750"/>
      <c r="D69" s="1750"/>
      <c r="E69" s="1750"/>
      <c r="F69" s="1750"/>
      <c r="G69" s="1750"/>
      <c r="H69" s="1750"/>
      <c r="I69" s="1750"/>
      <c r="J69" s="1750"/>
      <c r="K69" s="1750"/>
      <c r="L69" s="1750"/>
      <c r="M69" s="1750"/>
      <c r="N69" s="1750"/>
      <c r="O69" s="1750"/>
      <c r="P69" s="1750"/>
      <c r="Q69" s="1750"/>
      <c r="R69" s="1750"/>
      <c r="S69" s="1750"/>
      <c r="T69" s="1750"/>
      <c r="U69" s="1750"/>
      <c r="V69" s="1750"/>
      <c r="W69" s="1750"/>
      <c r="X69" s="1750"/>
      <c r="Y69" s="1750"/>
      <c r="Z69" s="1750"/>
      <c r="AA69" s="1750"/>
      <c r="AB69" s="1750"/>
      <c r="AC69" s="1750"/>
      <c r="AD69" s="1750"/>
      <c r="AE69" s="1750"/>
      <c r="AF69" s="1750"/>
      <c r="AG69" s="1750"/>
      <c r="AH69" s="1750"/>
      <c r="AI69" s="1750"/>
      <c r="AJ69" s="1750"/>
      <c r="AK69" s="1750"/>
      <c r="AL69" s="1750"/>
      <c r="AM69" s="1750"/>
      <c r="AN69" s="1750"/>
      <c r="AO69" s="1750"/>
      <c r="AP69" s="1750"/>
      <c r="AQ69" s="1750"/>
      <c r="AR69" s="1750"/>
      <c r="AS69" s="1750"/>
      <c r="AT69" s="1750"/>
      <c r="AZ69" s="20"/>
      <c r="BD69" s="1181" t="s">
        <v>2491</v>
      </c>
      <c r="BE69" s="1183" t="str">
        <f>Application!W708</f>
        <v xml:space="preserve">California Municipal Finance Authority </v>
      </c>
    </row>
    <row r="70" spans="1:57" ht="12.95" customHeight="1">
      <c r="A70" s="1750"/>
      <c r="B70" s="1750"/>
      <c r="C70" s="1750"/>
      <c r="D70" s="1750"/>
      <c r="E70" s="1750"/>
      <c r="F70" s="1750"/>
      <c r="G70" s="1750"/>
      <c r="H70" s="1750"/>
      <c r="I70" s="1750"/>
      <c r="J70" s="1750"/>
      <c r="K70" s="1750"/>
      <c r="L70" s="1750"/>
      <c r="M70" s="1750"/>
      <c r="N70" s="1750"/>
      <c r="O70" s="1750"/>
      <c r="P70" s="1750"/>
      <c r="Q70" s="1750"/>
      <c r="R70" s="1750"/>
      <c r="S70" s="1750"/>
      <c r="T70" s="1750"/>
      <c r="U70" s="1750"/>
      <c r="V70" s="1750"/>
      <c r="W70" s="1750"/>
      <c r="X70" s="1750"/>
      <c r="Y70" s="1750"/>
      <c r="Z70" s="1750"/>
      <c r="AA70" s="1750"/>
      <c r="AB70" s="1750"/>
      <c r="AC70" s="1750"/>
      <c r="AD70" s="1750"/>
      <c r="AE70" s="1750"/>
      <c r="AF70" s="1750"/>
      <c r="AG70" s="1750"/>
      <c r="AH70" s="1750"/>
      <c r="AI70" s="1750"/>
      <c r="AJ70" s="1750"/>
      <c r="AK70" s="1750"/>
      <c r="AL70" s="1750"/>
      <c r="AM70" s="1750"/>
      <c r="AN70" s="1750"/>
      <c r="AO70" s="1750"/>
      <c r="AP70" s="1750"/>
      <c r="AQ70" s="1750"/>
      <c r="AR70" s="1750"/>
      <c r="AS70" s="1750"/>
      <c r="AT70" s="1750"/>
      <c r="AU70" s="20"/>
      <c r="AV70" s="20"/>
      <c r="AW70" s="20"/>
      <c r="AX70" s="20"/>
      <c r="AY70" s="20"/>
      <c r="AZ70" s="20"/>
      <c r="BD70" s="1182" t="s">
        <v>2492</v>
      </c>
      <c r="BE70" s="1183">
        <f ca="1">'Points System'!AF843</f>
        <v>112</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2617</v>
      </c>
      <c r="BE71" s="1183">
        <f>'Points System'!AF826</f>
        <v>0</v>
      </c>
    </row>
    <row r="72" spans="1:57" ht="12.95" customHeight="1">
      <c r="A72" s="1748" t="s">
        <v>2113</v>
      </c>
      <c r="B72" s="1748"/>
      <c r="C72" s="1748"/>
      <c r="D72" s="1748"/>
      <c r="E72" s="1748"/>
      <c r="F72" s="1748"/>
      <c r="G72" s="1748"/>
      <c r="H72" s="1748"/>
      <c r="I72" s="1748"/>
      <c r="J72" s="1748"/>
      <c r="K72" s="1748"/>
      <c r="L72" s="1748"/>
      <c r="M72" s="1748"/>
      <c r="N72" s="1748"/>
      <c r="O72" s="1748"/>
      <c r="P72" s="1748"/>
      <c r="Q72" s="1748"/>
      <c r="R72" s="1748"/>
      <c r="S72" s="1748"/>
      <c r="T72" s="1748"/>
      <c r="U72" s="1748"/>
      <c r="V72" s="1748"/>
      <c r="W72" s="1748"/>
      <c r="X72" s="1748"/>
      <c r="Y72" s="1748"/>
      <c r="Z72" s="1748"/>
      <c r="AA72" s="1748"/>
      <c r="AB72" s="1748"/>
      <c r="AC72" s="1748"/>
      <c r="AD72" s="1748"/>
      <c r="AE72" s="1748"/>
      <c r="AF72" s="1748"/>
      <c r="AG72" s="1748"/>
      <c r="AH72" s="1748"/>
      <c r="AI72" s="1748"/>
      <c r="AJ72" s="1748"/>
      <c r="AK72" s="1748"/>
      <c r="AL72" s="1748"/>
      <c r="AM72" s="1748"/>
      <c r="AN72" s="1748"/>
      <c r="AO72" s="1748"/>
      <c r="AP72" s="1748"/>
      <c r="AQ72" s="1748"/>
      <c r="AR72" s="1748"/>
      <c r="AS72" s="1748"/>
      <c r="AT72" s="1748"/>
      <c r="AU72" s="20"/>
      <c r="AV72" s="20"/>
      <c r="AW72" s="20"/>
      <c r="AX72" s="20"/>
      <c r="AY72" s="20"/>
      <c r="AZ72" s="20"/>
      <c r="BD72" s="1182" t="s">
        <v>2493</v>
      </c>
      <c r="BE72" s="1183">
        <f>'Points System'!AF827</f>
        <v>10</v>
      </c>
    </row>
    <row r="73" spans="1:57" ht="12.95" customHeight="1">
      <c r="A73" s="1748"/>
      <c r="B73" s="1748"/>
      <c r="C73" s="1748"/>
      <c r="D73" s="1748"/>
      <c r="E73" s="1748"/>
      <c r="F73" s="1748"/>
      <c r="G73" s="1748"/>
      <c r="H73" s="1748"/>
      <c r="I73" s="1748"/>
      <c r="J73" s="1748"/>
      <c r="K73" s="1748"/>
      <c r="L73" s="1748"/>
      <c r="M73" s="1748"/>
      <c r="N73" s="1748"/>
      <c r="O73" s="1748"/>
      <c r="P73" s="1748"/>
      <c r="Q73" s="1748"/>
      <c r="R73" s="1748"/>
      <c r="S73" s="1748"/>
      <c r="T73" s="1748"/>
      <c r="U73" s="1748"/>
      <c r="V73" s="1748"/>
      <c r="W73" s="1748"/>
      <c r="X73" s="1748"/>
      <c r="Y73" s="1748"/>
      <c r="Z73" s="1748"/>
      <c r="AA73" s="1748"/>
      <c r="AB73" s="1748"/>
      <c r="AC73" s="1748"/>
      <c r="AD73" s="1748"/>
      <c r="AE73" s="1748"/>
      <c r="AF73" s="1748"/>
      <c r="AG73" s="1748"/>
      <c r="AH73" s="1748"/>
      <c r="AI73" s="1748"/>
      <c r="AJ73" s="1748"/>
      <c r="AK73" s="1748"/>
      <c r="AL73" s="1748"/>
      <c r="AM73" s="1748"/>
      <c r="AN73" s="1748"/>
      <c r="AO73" s="1748"/>
      <c r="AP73" s="1748"/>
      <c r="AQ73" s="1748"/>
      <c r="AR73" s="1748"/>
      <c r="AS73" s="1748"/>
      <c r="AT73" s="1748"/>
      <c r="AU73" s="20"/>
      <c r="AV73" s="20"/>
      <c r="AW73" s="20"/>
      <c r="AX73" s="20"/>
      <c r="AY73" s="20"/>
      <c r="AZ73" s="20"/>
      <c r="BD73" s="1181" t="s">
        <v>2494</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2495</v>
      </c>
      <c r="BE74" s="1183">
        <f>'Points System'!AF829</f>
        <v>10</v>
      </c>
    </row>
    <row r="75" spans="1:57" ht="12.95" customHeight="1">
      <c r="A75" s="2046" t="s">
        <v>2114</v>
      </c>
      <c r="B75" s="2046"/>
      <c r="C75" s="2046"/>
      <c r="D75" s="2046"/>
      <c r="E75" s="2046"/>
      <c r="F75" s="2046"/>
      <c r="G75" s="2046"/>
      <c r="H75" s="2046"/>
      <c r="I75" s="2046"/>
      <c r="J75" s="2046"/>
      <c r="K75" s="2046"/>
      <c r="L75" s="2046"/>
      <c r="M75" s="2046"/>
      <c r="N75" s="2046"/>
      <c r="O75" s="2046"/>
      <c r="P75" s="2046"/>
      <c r="Q75" s="2046"/>
      <c r="R75" s="2046"/>
      <c r="S75" s="2046"/>
      <c r="T75" s="2046"/>
      <c r="U75" s="2046"/>
      <c r="V75" s="2046"/>
      <c r="W75" s="2046"/>
      <c r="X75" s="2046"/>
      <c r="Y75" s="2046"/>
      <c r="Z75" s="2046"/>
      <c r="AA75" s="2046"/>
      <c r="AB75" s="2046"/>
      <c r="AC75" s="2046"/>
      <c r="AD75" s="2046"/>
      <c r="AE75" s="2046"/>
      <c r="AF75" s="2046"/>
      <c r="AG75" s="2046"/>
      <c r="AH75" s="2046"/>
      <c r="AI75" s="2046"/>
      <c r="AJ75" s="2046"/>
      <c r="AK75" s="2046"/>
      <c r="AL75" s="2046"/>
      <c r="AM75" s="2046"/>
      <c r="AN75" s="2046"/>
      <c r="AO75" s="2046"/>
      <c r="AP75" s="2046"/>
      <c r="AQ75" s="2046"/>
      <c r="AR75" s="2046"/>
      <c r="AS75" s="2046"/>
      <c r="AT75" s="2046"/>
      <c r="AU75" s="20"/>
      <c r="AV75" s="20"/>
      <c r="AW75" s="20"/>
      <c r="AX75" s="20"/>
      <c r="AY75" s="20"/>
      <c r="AZ75" s="20"/>
      <c r="BD75" s="1181" t="s">
        <v>2496</v>
      </c>
      <c r="BE75" s="1183">
        <f>'Points System'!AF830</f>
        <v>10</v>
      </c>
    </row>
    <row r="76" spans="1:57" ht="12.95" customHeight="1">
      <c r="A76" s="2046"/>
      <c r="B76" s="2046"/>
      <c r="C76" s="2046"/>
      <c r="D76" s="2046"/>
      <c r="E76" s="2046"/>
      <c r="F76" s="2046"/>
      <c r="G76" s="2046"/>
      <c r="H76" s="2046"/>
      <c r="I76" s="2046"/>
      <c r="J76" s="2046"/>
      <c r="K76" s="2046"/>
      <c r="L76" s="2046"/>
      <c r="M76" s="2046"/>
      <c r="N76" s="2046"/>
      <c r="O76" s="2046"/>
      <c r="P76" s="2046"/>
      <c r="Q76" s="2046"/>
      <c r="R76" s="2046"/>
      <c r="S76" s="2046"/>
      <c r="T76" s="2046"/>
      <c r="U76" s="2046"/>
      <c r="V76" s="2046"/>
      <c r="W76" s="2046"/>
      <c r="X76" s="2046"/>
      <c r="Y76" s="2046"/>
      <c r="Z76" s="2046"/>
      <c r="AA76" s="2046"/>
      <c r="AB76" s="2046"/>
      <c r="AC76" s="2046"/>
      <c r="AD76" s="2046"/>
      <c r="AE76" s="2046"/>
      <c r="AF76" s="2046"/>
      <c r="AG76" s="2046"/>
      <c r="AH76" s="2046"/>
      <c r="AI76" s="2046"/>
      <c r="AJ76" s="2046"/>
      <c r="AK76" s="2046"/>
      <c r="AL76" s="2046"/>
      <c r="AM76" s="2046"/>
      <c r="AN76" s="2046"/>
      <c r="AO76" s="2046"/>
      <c r="AP76" s="2046"/>
      <c r="AQ76" s="2046"/>
      <c r="AR76" s="2046"/>
      <c r="AS76" s="2046"/>
      <c r="AT76" s="2046"/>
      <c r="AU76" s="20"/>
      <c r="AV76" s="20"/>
      <c r="AW76" s="20"/>
      <c r="AX76" s="20"/>
      <c r="AY76" s="20"/>
      <c r="AZ76" s="17"/>
      <c r="BD76" s="1182" t="s">
        <v>2497</v>
      </c>
      <c r="BE76" s="1183">
        <f>'Points System'!AF833</f>
        <v>10</v>
      </c>
    </row>
    <row r="77" spans="1:57" ht="12.95" customHeight="1">
      <c r="A77" s="2046"/>
      <c r="B77" s="2046"/>
      <c r="C77" s="2046"/>
      <c r="D77" s="2046"/>
      <c r="E77" s="2046"/>
      <c r="F77" s="2046"/>
      <c r="G77" s="2046"/>
      <c r="H77" s="2046"/>
      <c r="I77" s="2046"/>
      <c r="J77" s="2046"/>
      <c r="K77" s="2046"/>
      <c r="L77" s="2046"/>
      <c r="M77" s="2046"/>
      <c r="N77" s="2046"/>
      <c r="O77" s="2046"/>
      <c r="P77" s="2046"/>
      <c r="Q77" s="2046"/>
      <c r="R77" s="2046"/>
      <c r="S77" s="2046"/>
      <c r="T77" s="2046"/>
      <c r="U77" s="2046"/>
      <c r="V77" s="2046"/>
      <c r="W77" s="2046"/>
      <c r="X77" s="2046"/>
      <c r="Y77" s="2046"/>
      <c r="Z77" s="2046"/>
      <c r="AA77" s="2046"/>
      <c r="AB77" s="2046"/>
      <c r="AC77" s="2046"/>
      <c r="AD77" s="2046"/>
      <c r="AE77" s="2046"/>
      <c r="AF77" s="2046"/>
      <c r="AG77" s="2046"/>
      <c r="AH77" s="2046"/>
      <c r="AI77" s="2046"/>
      <c r="AJ77" s="2046"/>
      <c r="AK77" s="2046"/>
      <c r="AL77" s="2046"/>
      <c r="AM77" s="2046"/>
      <c r="AN77" s="2046"/>
      <c r="AO77" s="2046"/>
      <c r="AP77" s="2046"/>
      <c r="AQ77" s="2046"/>
      <c r="AR77" s="2046"/>
      <c r="AS77" s="2046"/>
      <c r="AT77" s="2046"/>
      <c r="AU77" s="20"/>
      <c r="AV77" s="20"/>
      <c r="AW77" s="20"/>
      <c r="AX77" s="20"/>
      <c r="AY77" s="20"/>
      <c r="AZ77" s="17"/>
      <c r="BD77" s="1181" t="s">
        <v>2498</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2499</v>
      </c>
      <c r="BE78" s="1183">
        <f>'Points System'!AF836</f>
        <v>10</v>
      </c>
    </row>
    <row r="79" spans="1:57" ht="12.95" customHeight="1">
      <c r="A79" s="1750" t="s">
        <v>2115</v>
      </c>
      <c r="B79" s="1750"/>
      <c r="C79" s="1750"/>
      <c r="D79" s="1750"/>
      <c r="E79" s="1750"/>
      <c r="F79" s="1750"/>
      <c r="G79" s="1750"/>
      <c r="H79" s="1750"/>
      <c r="I79" s="1750"/>
      <c r="J79" s="1750"/>
      <c r="K79" s="1750"/>
      <c r="L79" s="1750"/>
      <c r="M79" s="1750"/>
      <c r="N79" s="1750"/>
      <c r="O79" s="1750"/>
      <c r="P79" s="1750"/>
      <c r="Q79" s="1750"/>
      <c r="R79" s="1750"/>
      <c r="S79" s="1750"/>
      <c r="T79" s="1750"/>
      <c r="U79" s="1750"/>
      <c r="V79" s="1750"/>
      <c r="W79" s="1750"/>
      <c r="X79" s="1750"/>
      <c r="Y79" s="1750"/>
      <c r="Z79" s="1750"/>
      <c r="AA79" s="1750"/>
      <c r="AB79" s="1750"/>
      <c r="AC79" s="1750"/>
      <c r="AD79" s="1750"/>
      <c r="AE79" s="1750"/>
      <c r="AF79" s="1750"/>
      <c r="AG79" s="1750"/>
      <c r="AH79" s="1750"/>
      <c r="AI79" s="1750"/>
      <c r="AJ79" s="1750"/>
      <c r="AK79" s="1750"/>
      <c r="AL79" s="1750"/>
      <c r="AM79" s="1750"/>
      <c r="AN79" s="1750"/>
      <c r="AO79" s="1750"/>
      <c r="AP79" s="1750"/>
      <c r="AQ79" s="1750"/>
      <c r="AR79" s="1750"/>
      <c r="AS79" s="1750"/>
      <c r="AT79" s="1750"/>
      <c r="AU79" s="20"/>
      <c r="AV79" s="20"/>
      <c r="AW79" s="20"/>
      <c r="AX79" s="20"/>
      <c r="AY79" s="20"/>
      <c r="AZ79" s="20"/>
      <c r="BD79" s="1181" t="s">
        <v>2618</v>
      </c>
      <c r="BE79" s="1183">
        <f>'Points System'!AF837</f>
        <v>10</v>
      </c>
    </row>
    <row r="80" spans="1:57" ht="12.95" customHeight="1">
      <c r="A80" s="1750"/>
      <c r="B80" s="1750"/>
      <c r="C80" s="1750"/>
      <c r="D80" s="1750"/>
      <c r="E80" s="1750"/>
      <c r="F80" s="1750"/>
      <c r="G80" s="1750"/>
      <c r="H80" s="1750"/>
      <c r="I80" s="1750"/>
      <c r="J80" s="1750"/>
      <c r="K80" s="1750"/>
      <c r="L80" s="1750"/>
      <c r="M80" s="1750"/>
      <c r="N80" s="1750"/>
      <c r="O80" s="1750"/>
      <c r="P80" s="1750"/>
      <c r="Q80" s="1750"/>
      <c r="R80" s="1750"/>
      <c r="S80" s="1750"/>
      <c r="T80" s="1750"/>
      <c r="U80" s="1750"/>
      <c r="V80" s="1750"/>
      <c r="W80" s="1750"/>
      <c r="X80" s="1750"/>
      <c r="Y80" s="1750"/>
      <c r="Z80" s="1750"/>
      <c r="AA80" s="1750"/>
      <c r="AB80" s="1750"/>
      <c r="AC80" s="1750"/>
      <c r="AD80" s="1750"/>
      <c r="AE80" s="1750"/>
      <c r="AF80" s="1750"/>
      <c r="AG80" s="1750"/>
      <c r="AH80" s="1750"/>
      <c r="AI80" s="1750"/>
      <c r="AJ80" s="1750"/>
      <c r="AK80" s="1750"/>
      <c r="AL80" s="1750"/>
      <c r="AM80" s="1750"/>
      <c r="AN80" s="1750"/>
      <c r="AO80" s="1750"/>
      <c r="AP80" s="1750"/>
      <c r="AQ80" s="1750"/>
      <c r="AR80" s="1750"/>
      <c r="AS80" s="1750"/>
      <c r="AT80" s="1750"/>
      <c r="AU80" s="20"/>
      <c r="AV80" s="20"/>
      <c r="AW80" s="20"/>
      <c r="AX80" s="20"/>
      <c r="AY80" s="20"/>
      <c r="AZ80" s="20"/>
      <c r="BD80" s="1182" t="s">
        <v>2500</v>
      </c>
      <c r="BE80" s="1183">
        <f>'Points System'!AF839</f>
        <v>10</v>
      </c>
    </row>
    <row r="81" spans="1:57" ht="12.95" customHeight="1">
      <c r="A81" s="1750"/>
      <c r="B81" s="1750"/>
      <c r="C81" s="1750"/>
      <c r="D81" s="1750"/>
      <c r="E81" s="1750"/>
      <c r="F81" s="1750"/>
      <c r="G81" s="1750"/>
      <c r="H81" s="1750"/>
      <c r="I81" s="1750"/>
      <c r="J81" s="1750"/>
      <c r="K81" s="1750"/>
      <c r="L81" s="1750"/>
      <c r="M81" s="1750"/>
      <c r="N81" s="1750"/>
      <c r="O81" s="1750"/>
      <c r="P81" s="1750"/>
      <c r="Q81" s="1750"/>
      <c r="R81" s="1750"/>
      <c r="S81" s="1750"/>
      <c r="T81" s="1750"/>
      <c r="U81" s="1750"/>
      <c r="V81" s="1750"/>
      <c r="W81" s="1750"/>
      <c r="X81" s="1750"/>
      <c r="Y81" s="1750"/>
      <c r="Z81" s="1750"/>
      <c r="AA81" s="1750"/>
      <c r="AB81" s="1750"/>
      <c r="AC81" s="1750"/>
      <c r="AD81" s="1750"/>
      <c r="AE81" s="1750"/>
      <c r="AF81" s="1750"/>
      <c r="AG81" s="1750"/>
      <c r="AH81" s="1750"/>
      <c r="AI81" s="1750"/>
      <c r="AJ81" s="1750"/>
      <c r="AK81" s="1750"/>
      <c r="AL81" s="1750"/>
      <c r="AM81" s="1750"/>
      <c r="AN81" s="1750"/>
      <c r="AO81" s="1750"/>
      <c r="AP81" s="1750"/>
      <c r="AQ81" s="1750"/>
      <c r="AR81" s="1750"/>
      <c r="AS81" s="1750"/>
      <c r="AT81" s="1750"/>
      <c r="AU81" s="20"/>
      <c r="AV81" s="20"/>
      <c r="AW81" s="20"/>
      <c r="AX81" s="20"/>
      <c r="AY81" s="20"/>
      <c r="AZ81" s="20"/>
      <c r="BD81" s="1181" t="s">
        <v>2501</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2502</v>
      </c>
      <c r="BE82" s="1183">
        <f>'Points System'!AF841</f>
        <v>10</v>
      </c>
    </row>
    <row r="83" spans="1:57" ht="12.95" customHeight="1">
      <c r="A83" s="1521" t="s">
        <v>2116</v>
      </c>
      <c r="B83" s="1521"/>
      <c r="C83" s="1521"/>
      <c r="D83" s="1521"/>
      <c r="E83" s="1521"/>
      <c r="F83" s="1521"/>
      <c r="G83" s="1521"/>
      <c r="H83" s="1521"/>
      <c r="I83" s="1521"/>
      <c r="J83" s="1521"/>
      <c r="K83" s="1521"/>
      <c r="L83" s="1521"/>
      <c r="M83" s="1521"/>
      <c r="N83" s="1521"/>
      <c r="O83" s="1521"/>
      <c r="P83" s="1521"/>
      <c r="Q83" s="1521"/>
      <c r="R83" s="1521"/>
      <c r="S83" s="1521"/>
      <c r="T83" s="1521"/>
      <c r="U83" s="1521"/>
      <c r="V83" s="1521"/>
      <c r="W83" s="1521"/>
      <c r="X83" s="1521"/>
      <c r="Y83" s="1521"/>
      <c r="Z83" s="1521"/>
      <c r="AA83" s="1521"/>
      <c r="AB83" s="1521"/>
      <c r="AC83" s="1521"/>
      <c r="AD83" s="1521"/>
      <c r="AE83" s="1521"/>
      <c r="AF83" s="1521"/>
      <c r="AG83" s="1521"/>
      <c r="AH83" s="1521"/>
      <c r="AI83" s="1521"/>
      <c r="AJ83" s="1521"/>
      <c r="AK83" s="1521"/>
      <c r="AL83" s="1521"/>
      <c r="AM83" s="1521"/>
      <c r="AN83" s="1521"/>
      <c r="AO83" s="1521"/>
      <c r="AP83" s="1521"/>
      <c r="AQ83" s="1521"/>
      <c r="AR83" s="1521"/>
      <c r="AS83" s="1521"/>
      <c r="AT83" s="1521"/>
      <c r="AU83" s="20"/>
      <c r="AV83" s="20"/>
      <c r="AW83" s="20"/>
      <c r="AX83" s="20"/>
      <c r="AY83" s="20"/>
      <c r="AZ83" s="20"/>
      <c r="BD83" s="1181" t="s">
        <v>2503</v>
      </c>
      <c r="BE83" s="1187">
        <f>'Tie Breaker'!H5</f>
        <v>1.2814805873800743</v>
      </c>
    </row>
    <row r="84" spans="1:57" ht="12.95" customHeight="1">
      <c r="A84" s="1521"/>
      <c r="B84" s="1521"/>
      <c r="C84" s="1521"/>
      <c r="D84" s="1521"/>
      <c r="E84" s="1521"/>
      <c r="F84" s="1521"/>
      <c r="G84" s="1521"/>
      <c r="H84" s="1521"/>
      <c r="I84" s="1521"/>
      <c r="J84" s="1521"/>
      <c r="K84" s="1521"/>
      <c r="L84" s="1521"/>
      <c r="M84" s="1521"/>
      <c r="N84" s="1521"/>
      <c r="O84" s="1521"/>
      <c r="P84" s="1521"/>
      <c r="Q84" s="1521"/>
      <c r="R84" s="1521"/>
      <c r="S84" s="1521"/>
      <c r="T84" s="1521"/>
      <c r="U84" s="1521"/>
      <c r="V84" s="1521"/>
      <c r="W84" s="1521"/>
      <c r="X84" s="1521"/>
      <c r="Y84" s="1521"/>
      <c r="Z84" s="1521"/>
      <c r="AA84" s="1521"/>
      <c r="AB84" s="1521"/>
      <c r="AC84" s="1521"/>
      <c r="AD84" s="1521"/>
      <c r="AE84" s="1521"/>
      <c r="AF84" s="1521"/>
      <c r="AG84" s="1521"/>
      <c r="AH84" s="1521"/>
      <c r="AI84" s="1521"/>
      <c r="AJ84" s="1521"/>
      <c r="AK84" s="1521"/>
      <c r="AL84" s="1521"/>
      <c r="AM84" s="1521"/>
      <c r="AN84" s="1521"/>
      <c r="AO84" s="1521"/>
      <c r="AP84" s="1521"/>
      <c r="AQ84" s="1521"/>
      <c r="AR84" s="1521"/>
      <c r="AS84" s="1521"/>
      <c r="AT84" s="1521"/>
      <c r="AU84" s="20"/>
      <c r="AV84" s="20"/>
      <c r="AW84" s="20"/>
      <c r="AX84" s="20"/>
      <c r="AY84" s="20"/>
      <c r="AZ84" s="20"/>
      <c r="BD84" s="1182" t="s">
        <v>2504</v>
      </c>
      <c r="BE84" s="1183" t="str">
        <f>Application!O153</f>
        <v xml:space="preserve">City of La Quinta </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2505</v>
      </c>
      <c r="BE85" s="1183" t="str">
        <f>Application!O154</f>
        <v>Thomas P. Genovese</v>
      </c>
    </row>
    <row r="86" spans="1:57" ht="12.95" customHeight="1">
      <c r="A86" s="1521" t="s">
        <v>2117</v>
      </c>
      <c r="B86" s="1521"/>
      <c r="C86" s="1521"/>
      <c r="D86" s="1521"/>
      <c r="E86" s="1521"/>
      <c r="F86" s="1521"/>
      <c r="G86" s="1521"/>
      <c r="H86" s="1521"/>
      <c r="I86" s="1521"/>
      <c r="J86" s="1521"/>
      <c r="K86" s="1521"/>
      <c r="L86" s="1521"/>
      <c r="M86" s="1521"/>
      <c r="N86" s="1521"/>
      <c r="O86" s="1521"/>
      <c r="P86" s="1521"/>
      <c r="Q86" s="1521"/>
      <c r="R86" s="1521"/>
      <c r="S86" s="1521"/>
      <c r="T86" s="1521"/>
      <c r="U86" s="1521"/>
      <c r="V86" s="1521"/>
      <c r="W86" s="1521"/>
      <c r="X86" s="1521"/>
      <c r="Y86" s="1521"/>
      <c r="Z86" s="1521"/>
      <c r="AA86" s="1521"/>
      <c r="AB86" s="1521"/>
      <c r="AC86" s="1521"/>
      <c r="AD86" s="1521"/>
      <c r="AE86" s="1521"/>
      <c r="AF86" s="1521"/>
      <c r="AG86" s="1521"/>
      <c r="AH86" s="1521"/>
      <c r="AI86" s="1521"/>
      <c r="AJ86" s="1521"/>
      <c r="AK86" s="1521"/>
      <c r="AL86" s="1521"/>
      <c r="AM86" s="1521"/>
      <c r="AN86" s="1521"/>
      <c r="AO86" s="1521"/>
      <c r="AP86" s="1521"/>
      <c r="AQ86" s="1521"/>
      <c r="AR86" s="1521"/>
      <c r="AS86" s="1521"/>
      <c r="AT86" s="1521"/>
      <c r="AU86" s="20"/>
      <c r="AV86" s="20"/>
      <c r="AW86" s="20"/>
      <c r="AX86" s="20"/>
      <c r="AY86" s="20"/>
      <c r="AZ86" s="20"/>
      <c r="BD86" s="1182" t="s">
        <v>2506</v>
      </c>
      <c r="BE86" s="1183" t="str">
        <f>Application!O155</f>
        <v>City Manager</v>
      </c>
    </row>
    <row r="87" spans="1:57" ht="12.95" customHeight="1">
      <c r="A87" s="1521"/>
      <c r="B87" s="1521"/>
      <c r="C87" s="1521"/>
      <c r="D87" s="1521"/>
      <c r="E87" s="1521"/>
      <c r="F87" s="1521"/>
      <c r="G87" s="1521"/>
      <c r="H87" s="1521"/>
      <c r="I87" s="1521"/>
      <c r="J87" s="1521"/>
      <c r="K87" s="1521"/>
      <c r="L87" s="1521"/>
      <c r="M87" s="1521"/>
      <c r="N87" s="1521"/>
      <c r="O87" s="1521"/>
      <c r="P87" s="1521"/>
      <c r="Q87" s="1521"/>
      <c r="R87" s="1521"/>
      <c r="S87" s="1521"/>
      <c r="T87" s="1521"/>
      <c r="U87" s="1521"/>
      <c r="V87" s="1521"/>
      <c r="W87" s="1521"/>
      <c r="X87" s="1521"/>
      <c r="Y87" s="1521"/>
      <c r="Z87" s="1521"/>
      <c r="AA87" s="1521"/>
      <c r="AB87" s="1521"/>
      <c r="AC87" s="1521"/>
      <c r="AD87" s="1521"/>
      <c r="AE87" s="1521"/>
      <c r="AF87" s="1521"/>
      <c r="AG87" s="1521"/>
      <c r="AH87" s="1521"/>
      <c r="AI87" s="1521"/>
      <c r="AJ87" s="1521"/>
      <c r="AK87" s="1521"/>
      <c r="AL87" s="1521"/>
      <c r="AM87" s="1521"/>
      <c r="AN87" s="1521"/>
      <c r="AO87" s="1521"/>
      <c r="AP87" s="1521"/>
      <c r="AQ87" s="1521"/>
      <c r="AR87" s="1521"/>
      <c r="AS87" s="1521"/>
      <c r="AT87" s="1521"/>
      <c r="AU87" s="20"/>
      <c r="AV87" s="20"/>
      <c r="AW87" s="20"/>
      <c r="AX87" s="20"/>
      <c r="AY87" s="20"/>
      <c r="AZ87" s="20"/>
      <c r="BD87" s="1181" t="s">
        <v>2507</v>
      </c>
      <c r="BE87" s="1183" t="str">
        <f>Application!O156</f>
        <v>78-495 Calle Tampico</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2508</v>
      </c>
      <c r="BE88" s="1183" t="str">
        <f>Application!O157</f>
        <v xml:space="preserve">La Quinta </v>
      </c>
    </row>
    <row r="89" spans="1:57" ht="12.95" customHeight="1">
      <c r="A89" s="2045" t="s">
        <v>2118</v>
      </c>
      <c r="B89" s="2045"/>
      <c r="C89" s="2045"/>
      <c r="D89" s="2045"/>
      <c r="E89" s="2045"/>
      <c r="F89" s="2045"/>
      <c r="G89" s="2045"/>
      <c r="H89" s="2045"/>
      <c r="I89" s="2045"/>
      <c r="J89" s="2045"/>
      <c r="K89" s="2045"/>
      <c r="L89" s="2045"/>
      <c r="M89" s="2045"/>
      <c r="N89" s="2045"/>
      <c r="O89" s="2045"/>
      <c r="P89" s="2045"/>
      <c r="Q89" s="2045"/>
      <c r="R89" s="2045"/>
      <c r="S89" s="2045"/>
      <c r="T89" s="2045"/>
      <c r="U89" s="2045"/>
      <c r="V89" s="2045"/>
      <c r="W89" s="2045"/>
      <c r="X89" s="2045"/>
      <c r="Y89" s="2045"/>
      <c r="Z89" s="2045"/>
      <c r="AA89" s="2045"/>
      <c r="AB89" s="2045"/>
      <c r="AC89" s="2045"/>
      <c r="AD89" s="2045"/>
      <c r="AE89" s="2045"/>
      <c r="AF89" s="2045"/>
      <c r="AG89" s="2045"/>
      <c r="AH89" s="2045"/>
      <c r="AI89" s="2045"/>
      <c r="AJ89" s="2045"/>
      <c r="AK89" s="2045"/>
      <c r="AL89" s="2045"/>
      <c r="AM89" s="2045"/>
      <c r="AN89" s="2045"/>
      <c r="AO89" s="2045"/>
      <c r="AP89" s="2045"/>
      <c r="AQ89" s="2045"/>
      <c r="AR89" s="2045"/>
      <c r="AS89" s="2045"/>
      <c r="AT89" s="2045"/>
      <c r="AU89" s="17"/>
      <c r="AV89" s="17"/>
      <c r="AW89" s="17"/>
      <c r="AX89" s="17"/>
      <c r="AY89" s="17"/>
      <c r="AZ89" s="20"/>
      <c r="BD89" s="1181" t="s">
        <v>2509</v>
      </c>
      <c r="BE89" s="1183">
        <f>Application!O158</f>
        <v>92253</v>
      </c>
    </row>
    <row r="90" spans="1:57" ht="12.95" customHeight="1">
      <c r="A90" s="2045"/>
      <c r="B90" s="2045"/>
      <c r="C90" s="2045"/>
      <c r="D90" s="2045"/>
      <c r="E90" s="2045"/>
      <c r="F90" s="2045"/>
      <c r="G90" s="2045"/>
      <c r="H90" s="2045"/>
      <c r="I90" s="2045"/>
      <c r="J90" s="2045"/>
      <c r="K90" s="2045"/>
      <c r="L90" s="2045"/>
      <c r="M90" s="2045"/>
      <c r="N90" s="2045"/>
      <c r="O90" s="2045"/>
      <c r="P90" s="2045"/>
      <c r="Q90" s="2045"/>
      <c r="R90" s="2045"/>
      <c r="S90" s="2045"/>
      <c r="T90" s="2045"/>
      <c r="U90" s="2045"/>
      <c r="V90" s="2045"/>
      <c r="W90" s="2045"/>
      <c r="X90" s="2045"/>
      <c r="Y90" s="2045"/>
      <c r="Z90" s="2045"/>
      <c r="AA90" s="2045"/>
      <c r="AB90" s="2045"/>
      <c r="AC90" s="2045"/>
      <c r="AD90" s="2045"/>
      <c r="AE90" s="2045"/>
      <c r="AF90" s="2045"/>
      <c r="AG90" s="2045"/>
      <c r="AH90" s="2045"/>
      <c r="AI90" s="2045"/>
      <c r="AJ90" s="2045"/>
      <c r="AK90" s="2045"/>
      <c r="AL90" s="2045"/>
      <c r="AM90" s="2045"/>
      <c r="AN90" s="2045"/>
      <c r="AO90" s="2045"/>
      <c r="AP90" s="2045"/>
      <c r="AQ90" s="2045"/>
      <c r="AR90" s="2045"/>
      <c r="AS90" s="2045"/>
      <c r="AT90" s="2045"/>
      <c r="AU90" s="17"/>
      <c r="AV90" s="17"/>
      <c r="AW90" s="17"/>
      <c r="AX90" s="17"/>
      <c r="AY90" s="17"/>
      <c r="AZ90" s="20"/>
      <c r="BD90" s="1182" t="s">
        <v>2510</v>
      </c>
      <c r="BE90" s="1183" t="str">
        <f>Application!H16</f>
        <v xml:space="preserve">FLT Jefferson Partners, L.P. </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2511</v>
      </c>
      <c r="BE91" s="1183" t="str">
        <f>Application!M242</f>
        <v>2082 Michelson Drive, #400</v>
      </c>
    </row>
    <row r="92" spans="1:57" ht="12.95" customHeight="1">
      <c r="A92" s="2046" t="s">
        <v>2119</v>
      </c>
      <c r="B92" s="2046"/>
      <c r="C92" s="2046"/>
      <c r="D92" s="2046"/>
      <c r="E92" s="2046"/>
      <c r="F92" s="2046"/>
      <c r="G92" s="2046"/>
      <c r="H92" s="2046"/>
      <c r="I92" s="2046"/>
      <c r="J92" s="2046"/>
      <c r="K92" s="2046"/>
      <c r="L92" s="2046"/>
      <c r="M92" s="2046"/>
      <c r="N92" s="2046"/>
      <c r="O92" s="2046"/>
      <c r="P92" s="2046"/>
      <c r="Q92" s="2046"/>
      <c r="R92" s="2046"/>
      <c r="S92" s="2046"/>
      <c r="T92" s="2046"/>
      <c r="U92" s="2046"/>
      <c r="V92" s="2046"/>
      <c r="W92" s="2046"/>
      <c r="X92" s="2046"/>
      <c r="Y92" s="2046"/>
      <c r="Z92" s="2046"/>
      <c r="AA92" s="2046"/>
      <c r="AB92" s="2046"/>
      <c r="AC92" s="2046"/>
      <c r="AD92" s="2046"/>
      <c r="AE92" s="2046"/>
      <c r="AF92" s="2046"/>
      <c r="AG92" s="2046"/>
      <c r="AH92" s="2046"/>
      <c r="AI92" s="2046"/>
      <c r="AJ92" s="2046"/>
      <c r="AK92" s="2046"/>
      <c r="AL92" s="2046"/>
      <c r="AM92" s="2046"/>
      <c r="AN92" s="2046"/>
      <c r="AO92" s="2046"/>
      <c r="AP92" s="2046"/>
      <c r="AQ92" s="2046"/>
      <c r="AR92" s="2046"/>
      <c r="AS92" s="2046"/>
      <c r="AT92" s="2046"/>
      <c r="AU92" s="20"/>
      <c r="AV92" s="20"/>
      <c r="AW92" s="20"/>
      <c r="AX92" s="20"/>
      <c r="AY92" s="20"/>
      <c r="AZ92" s="20"/>
      <c r="BD92" s="1182" t="s">
        <v>2512</v>
      </c>
      <c r="BE92" s="1183" t="str">
        <f>Application!M243</f>
        <v>Irvine</v>
      </c>
    </row>
    <row r="93" spans="1:57" ht="12.95" customHeight="1">
      <c r="A93" s="2046"/>
      <c r="B93" s="2046"/>
      <c r="C93" s="2046"/>
      <c r="D93" s="2046"/>
      <c r="E93" s="2046"/>
      <c r="F93" s="2046"/>
      <c r="G93" s="2046"/>
      <c r="H93" s="2046"/>
      <c r="I93" s="2046"/>
      <c r="J93" s="2046"/>
      <c r="K93" s="2046"/>
      <c r="L93" s="2046"/>
      <c r="M93" s="2046"/>
      <c r="N93" s="2046"/>
      <c r="O93" s="2046"/>
      <c r="P93" s="2046"/>
      <c r="Q93" s="2046"/>
      <c r="R93" s="2046"/>
      <c r="S93" s="2046"/>
      <c r="T93" s="2046"/>
      <c r="U93" s="2046"/>
      <c r="V93" s="2046"/>
      <c r="W93" s="2046"/>
      <c r="X93" s="2046"/>
      <c r="Y93" s="2046"/>
      <c r="Z93" s="2046"/>
      <c r="AA93" s="2046"/>
      <c r="AB93" s="2046"/>
      <c r="AC93" s="2046"/>
      <c r="AD93" s="2046"/>
      <c r="AE93" s="2046"/>
      <c r="AF93" s="2046"/>
      <c r="AG93" s="2046"/>
      <c r="AH93" s="2046"/>
      <c r="AI93" s="2046"/>
      <c r="AJ93" s="2046"/>
      <c r="AK93" s="2046"/>
      <c r="AL93" s="2046"/>
      <c r="AM93" s="2046"/>
      <c r="AN93" s="2046"/>
      <c r="AO93" s="2046"/>
      <c r="AP93" s="2046"/>
      <c r="AQ93" s="2046"/>
      <c r="AR93" s="2046"/>
      <c r="AS93" s="2046"/>
      <c r="AT93" s="2046"/>
      <c r="AU93" s="20"/>
      <c r="AV93" s="20"/>
      <c r="AW93" s="20"/>
      <c r="AX93" s="20"/>
      <c r="AY93" s="20"/>
      <c r="AZ93" s="20"/>
      <c r="BD93" s="1181" t="s">
        <v>2513</v>
      </c>
      <c r="BE93" s="1183" t="str">
        <f>Application!W243</f>
        <v xml:space="preserve">CA </v>
      </c>
    </row>
    <row r="94" spans="1:57" ht="12.95" customHeight="1">
      <c r="A94" s="2046"/>
      <c r="B94" s="2046"/>
      <c r="C94" s="2046"/>
      <c r="D94" s="2046"/>
      <c r="E94" s="2046"/>
      <c r="F94" s="2046"/>
      <c r="G94" s="2046"/>
      <c r="H94" s="2046"/>
      <c r="I94" s="2046"/>
      <c r="J94" s="2046"/>
      <c r="K94" s="2046"/>
      <c r="L94" s="2046"/>
      <c r="M94" s="2046"/>
      <c r="N94" s="2046"/>
      <c r="O94" s="2046"/>
      <c r="P94" s="2046"/>
      <c r="Q94" s="2046"/>
      <c r="R94" s="2046"/>
      <c r="S94" s="2046"/>
      <c r="T94" s="2046"/>
      <c r="U94" s="2046"/>
      <c r="V94" s="2046"/>
      <c r="W94" s="2046"/>
      <c r="X94" s="2046"/>
      <c r="Y94" s="2046"/>
      <c r="Z94" s="2046"/>
      <c r="AA94" s="2046"/>
      <c r="AB94" s="2046"/>
      <c r="AC94" s="2046"/>
      <c r="AD94" s="2046"/>
      <c r="AE94" s="2046"/>
      <c r="AF94" s="2046"/>
      <c r="AG94" s="2046"/>
      <c r="AH94" s="2046"/>
      <c r="AI94" s="2046"/>
      <c r="AJ94" s="2046"/>
      <c r="AK94" s="2046"/>
      <c r="AL94" s="2046"/>
      <c r="AM94" s="2046"/>
      <c r="AN94" s="2046"/>
      <c r="AO94" s="2046"/>
      <c r="AP94" s="2046"/>
      <c r="AQ94" s="2046"/>
      <c r="AR94" s="2046"/>
      <c r="AS94" s="2046"/>
      <c r="AT94" s="2046"/>
      <c r="AU94" s="20"/>
      <c r="AV94" s="20"/>
      <c r="AW94" s="20"/>
      <c r="AX94" s="20"/>
      <c r="AY94" s="20"/>
      <c r="AZ94" s="20"/>
      <c r="BD94" s="1182" t="s">
        <v>2514</v>
      </c>
      <c r="BE94" s="1183">
        <f>Application!AC243</f>
        <v>92612</v>
      </c>
    </row>
    <row r="95" spans="1:57" ht="12.95" customHeight="1">
      <c r="A95" s="2046"/>
      <c r="B95" s="2046"/>
      <c r="C95" s="2046"/>
      <c r="D95" s="2046"/>
      <c r="E95" s="2046"/>
      <c r="F95" s="2046"/>
      <c r="G95" s="2046"/>
      <c r="H95" s="2046"/>
      <c r="I95" s="2046"/>
      <c r="J95" s="2046"/>
      <c r="K95" s="2046"/>
      <c r="L95" s="2046"/>
      <c r="M95" s="2046"/>
      <c r="N95" s="2046"/>
      <c r="O95" s="2046"/>
      <c r="P95" s="2046"/>
      <c r="Q95" s="2046"/>
      <c r="R95" s="2046"/>
      <c r="S95" s="2046"/>
      <c r="T95" s="2046"/>
      <c r="U95" s="2046"/>
      <c r="V95" s="2046"/>
      <c r="W95" s="2046"/>
      <c r="X95" s="2046"/>
      <c r="Y95" s="2046"/>
      <c r="Z95" s="2046"/>
      <c r="AA95" s="2046"/>
      <c r="AB95" s="2046"/>
      <c r="AC95" s="2046"/>
      <c r="AD95" s="2046"/>
      <c r="AE95" s="2046"/>
      <c r="AF95" s="2046"/>
      <c r="AG95" s="2046"/>
      <c r="AH95" s="2046"/>
      <c r="AI95" s="2046"/>
      <c r="AJ95" s="2046"/>
      <c r="AK95" s="2046"/>
      <c r="AL95" s="2046"/>
      <c r="AM95" s="2046"/>
      <c r="AN95" s="2046"/>
      <c r="AO95" s="2046"/>
      <c r="AP95" s="2046"/>
      <c r="AQ95" s="2046"/>
      <c r="AR95" s="2046"/>
      <c r="AS95" s="2046"/>
      <c r="AT95" s="2046"/>
      <c r="AU95" s="20"/>
      <c r="AV95" s="20"/>
      <c r="AW95" s="20"/>
      <c r="AX95" s="20"/>
      <c r="AY95" s="20"/>
      <c r="AZ95" s="20"/>
      <c r="BD95" s="1181" t="s">
        <v>2515</v>
      </c>
      <c r="BE95" s="1183" t="str">
        <f>Application!M244</f>
        <v xml:space="preserve">Ron Wu </v>
      </c>
    </row>
    <row r="96" spans="1:57" ht="12.95" customHeight="1">
      <c r="A96" s="2046"/>
      <c r="B96" s="2046"/>
      <c r="C96" s="2046"/>
      <c r="D96" s="2046"/>
      <c r="E96" s="2046"/>
      <c r="F96" s="2046"/>
      <c r="G96" s="2046"/>
      <c r="H96" s="2046"/>
      <c r="I96" s="2046"/>
      <c r="J96" s="2046"/>
      <c r="K96" s="2046"/>
      <c r="L96" s="2046"/>
      <c r="M96" s="2046"/>
      <c r="N96" s="2046"/>
      <c r="O96" s="2046"/>
      <c r="P96" s="2046"/>
      <c r="Q96" s="2046"/>
      <c r="R96" s="2046"/>
      <c r="S96" s="2046"/>
      <c r="T96" s="2046"/>
      <c r="U96" s="2046"/>
      <c r="V96" s="2046"/>
      <c r="W96" s="2046"/>
      <c r="X96" s="2046"/>
      <c r="Y96" s="2046"/>
      <c r="Z96" s="2046"/>
      <c r="AA96" s="2046"/>
      <c r="AB96" s="2046"/>
      <c r="AC96" s="2046"/>
      <c r="AD96" s="2046"/>
      <c r="AE96" s="2046"/>
      <c r="AF96" s="2046"/>
      <c r="AG96" s="2046"/>
      <c r="AH96" s="2046"/>
      <c r="AI96" s="2046"/>
      <c r="AJ96" s="2046"/>
      <c r="AK96" s="2046"/>
      <c r="AL96" s="2046"/>
      <c r="AM96" s="2046"/>
      <c r="AN96" s="2046"/>
      <c r="AO96" s="2046"/>
      <c r="AP96" s="2046"/>
      <c r="AQ96" s="2046"/>
      <c r="AR96" s="2046"/>
      <c r="AS96" s="2046"/>
      <c r="AT96" s="2046"/>
      <c r="AU96" s="20"/>
      <c r="AV96" s="20"/>
      <c r="AW96" s="20"/>
      <c r="AX96" s="20"/>
      <c r="AY96" s="20"/>
      <c r="AZ96" s="20"/>
      <c r="BD96" s="1182" t="s">
        <v>2516</v>
      </c>
      <c r="BE96" s="1183" t="str">
        <f>Application!M246</f>
        <v>rwu@rtacq.com</v>
      </c>
    </row>
    <row r="97" spans="1:57" ht="12.95" customHeight="1">
      <c r="A97" s="2046"/>
      <c r="B97" s="2046"/>
      <c r="C97" s="2046"/>
      <c r="D97" s="2046"/>
      <c r="E97" s="2046"/>
      <c r="F97" s="2046"/>
      <c r="G97" s="2046"/>
      <c r="H97" s="2046"/>
      <c r="I97" s="2046"/>
      <c r="J97" s="2046"/>
      <c r="K97" s="2046"/>
      <c r="L97" s="2046"/>
      <c r="M97" s="2046"/>
      <c r="N97" s="2046"/>
      <c r="O97" s="2046"/>
      <c r="P97" s="2046"/>
      <c r="Q97" s="2046"/>
      <c r="R97" s="2046"/>
      <c r="S97" s="2046"/>
      <c r="T97" s="2046"/>
      <c r="U97" s="2046"/>
      <c r="V97" s="2046"/>
      <c r="W97" s="2046"/>
      <c r="X97" s="2046"/>
      <c r="Y97" s="2046"/>
      <c r="Z97" s="2046"/>
      <c r="AA97" s="2046"/>
      <c r="AB97" s="2046"/>
      <c r="AC97" s="2046"/>
      <c r="AD97" s="2046"/>
      <c r="AE97" s="2046"/>
      <c r="AF97" s="2046"/>
      <c r="AG97" s="2046"/>
      <c r="AH97" s="2046"/>
      <c r="AI97" s="2046"/>
      <c r="AJ97" s="2046"/>
      <c r="AK97" s="2046"/>
      <c r="AL97" s="2046"/>
      <c r="AM97" s="2046"/>
      <c r="AN97" s="2046"/>
      <c r="AO97" s="2046"/>
      <c r="AP97" s="2046"/>
      <c r="AQ97" s="2046"/>
      <c r="AR97" s="2046"/>
      <c r="AS97" s="2046"/>
      <c r="AT97" s="2046"/>
      <c r="AU97" s="20"/>
      <c r="AV97" s="20"/>
      <c r="AW97" s="20"/>
      <c r="AX97" s="20"/>
      <c r="AY97" s="20"/>
      <c r="AZ97" s="20"/>
      <c r="BD97" s="1181" t="s">
        <v>2517</v>
      </c>
      <c r="BE97" s="1183" t="str">
        <f>Application!M257</f>
        <v>rwu@rtacq.com</v>
      </c>
    </row>
    <row r="98" spans="1:57" ht="12.95" customHeight="1">
      <c r="A98" s="2046"/>
      <c r="B98" s="2046"/>
      <c r="C98" s="2046"/>
      <c r="D98" s="2046"/>
      <c r="E98" s="2046"/>
      <c r="F98" s="2046"/>
      <c r="G98" s="2046"/>
      <c r="H98" s="2046"/>
      <c r="I98" s="2046"/>
      <c r="J98" s="2046"/>
      <c r="K98" s="2046"/>
      <c r="L98" s="2046"/>
      <c r="M98" s="2046"/>
      <c r="N98" s="2046"/>
      <c r="O98" s="2046"/>
      <c r="P98" s="2046"/>
      <c r="Q98" s="2046"/>
      <c r="R98" s="2046"/>
      <c r="S98" s="2046"/>
      <c r="T98" s="2046"/>
      <c r="U98" s="2046"/>
      <c r="V98" s="2046"/>
      <c r="W98" s="2046"/>
      <c r="X98" s="2046"/>
      <c r="Y98" s="2046"/>
      <c r="Z98" s="2046"/>
      <c r="AA98" s="2046"/>
      <c r="AB98" s="2046"/>
      <c r="AC98" s="2046"/>
      <c r="AD98" s="2046"/>
      <c r="AE98" s="2046"/>
      <c r="AF98" s="2046"/>
      <c r="AG98" s="2046"/>
      <c r="AH98" s="2046"/>
      <c r="AI98" s="2046"/>
      <c r="AJ98" s="2046"/>
      <c r="AK98" s="2046"/>
      <c r="AL98" s="2046"/>
      <c r="AM98" s="2046"/>
      <c r="AN98" s="2046"/>
      <c r="AO98" s="2046"/>
      <c r="AP98" s="2046"/>
      <c r="AQ98" s="2046"/>
      <c r="AR98" s="2046"/>
      <c r="AS98" s="2046"/>
      <c r="AT98" s="2046"/>
      <c r="AU98" s="20"/>
      <c r="AV98" s="20"/>
      <c r="AW98" s="20"/>
      <c r="AX98" s="20"/>
      <c r="AY98" s="20"/>
      <c r="AZ98" s="20"/>
      <c r="BD98" s="1182" t="s">
        <v>2518</v>
      </c>
      <c r="BE98" s="1183" t="str">
        <f>Application!M265</f>
        <v>sboyd@ahacess.org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2519</v>
      </c>
      <c r="BE99" s="1183">
        <f>Application!M273</f>
        <v>0</v>
      </c>
    </row>
    <row r="100" spans="1:57" ht="12.95" customHeight="1">
      <c r="A100" s="2047" t="s">
        <v>2120</v>
      </c>
      <c r="B100" s="2047"/>
      <c r="C100" s="2047"/>
      <c r="D100" s="2047"/>
      <c r="E100" s="2047"/>
      <c r="F100" s="2047"/>
      <c r="G100" s="2047"/>
      <c r="H100" s="2047"/>
      <c r="I100" s="2047"/>
      <c r="J100" s="2047"/>
      <c r="K100" s="2047"/>
      <c r="L100" s="2047"/>
      <c r="M100" s="2047"/>
      <c r="N100" s="2047"/>
      <c r="O100" s="2047"/>
      <c r="P100" s="2047"/>
      <c r="Q100" s="2047"/>
      <c r="R100" s="2047"/>
      <c r="S100" s="2047"/>
      <c r="T100" s="2047"/>
      <c r="U100" s="2047"/>
      <c r="V100" s="2047"/>
      <c r="W100" s="2047"/>
      <c r="X100" s="2047"/>
      <c r="Y100" s="2047"/>
      <c r="Z100" s="2047"/>
      <c r="AA100" s="2047"/>
      <c r="AB100" s="2047"/>
      <c r="AC100" s="2047"/>
      <c r="AD100" s="2047"/>
      <c r="AE100" s="2047"/>
      <c r="AF100" s="2047"/>
      <c r="AG100" s="2047"/>
      <c r="AH100" s="2047"/>
      <c r="AI100" s="2047"/>
      <c r="AJ100" s="2047"/>
      <c r="AK100" s="2047"/>
      <c r="AL100" s="2047"/>
      <c r="AM100" s="2047"/>
      <c r="AN100" s="2047"/>
      <c r="AO100" s="2047"/>
      <c r="AP100" s="2047"/>
      <c r="AQ100" s="2047"/>
      <c r="AR100" s="2047"/>
      <c r="AS100" s="2047"/>
      <c r="AT100" s="2047"/>
      <c r="AU100" s="20"/>
      <c r="AV100" s="20"/>
      <c r="AW100" s="20"/>
      <c r="AX100" s="20"/>
      <c r="AY100" s="20"/>
      <c r="AZ100" s="20"/>
      <c r="BD100" s="1182" t="s">
        <v>2520</v>
      </c>
      <c r="BE100" s="1183" t="str">
        <f>Application!L288</f>
        <v>william@kingdomdevelopment.net</v>
      </c>
    </row>
    <row r="101" spans="1:57" ht="12.95" customHeight="1">
      <c r="A101" s="2047"/>
      <c r="B101" s="2047"/>
      <c r="C101" s="2047"/>
      <c r="D101" s="2047"/>
      <c r="E101" s="2047"/>
      <c r="F101" s="2047"/>
      <c r="G101" s="2047"/>
      <c r="H101" s="2047"/>
      <c r="I101" s="2047"/>
      <c r="J101" s="2047"/>
      <c r="K101" s="2047"/>
      <c r="L101" s="2047"/>
      <c r="M101" s="2047"/>
      <c r="N101" s="2047"/>
      <c r="O101" s="2047"/>
      <c r="P101" s="2047"/>
      <c r="Q101" s="2047"/>
      <c r="R101" s="2047"/>
      <c r="S101" s="2047"/>
      <c r="T101" s="2047"/>
      <c r="U101" s="2047"/>
      <c r="V101" s="2047"/>
      <c r="W101" s="2047"/>
      <c r="X101" s="2047"/>
      <c r="Y101" s="2047"/>
      <c r="Z101" s="2047"/>
      <c r="AA101" s="2047"/>
      <c r="AB101" s="2047"/>
      <c r="AC101" s="2047"/>
      <c r="AD101" s="2047"/>
      <c r="AE101" s="2047"/>
      <c r="AF101" s="2047"/>
      <c r="AG101" s="2047"/>
      <c r="AH101" s="2047"/>
      <c r="AI101" s="2047"/>
      <c r="AJ101" s="2047"/>
      <c r="AK101" s="2047"/>
      <c r="AL101" s="2047"/>
      <c r="AM101" s="2047"/>
      <c r="AN101" s="2047"/>
      <c r="AO101" s="2047"/>
      <c r="AP101" s="2047"/>
      <c r="AQ101" s="2047"/>
      <c r="AR101" s="2047"/>
      <c r="AS101" s="2047"/>
      <c r="AT101" s="2047"/>
      <c r="AU101" s="20"/>
      <c r="AV101" s="20"/>
      <c r="AW101" s="20"/>
      <c r="AX101" s="20"/>
      <c r="AY101" s="20"/>
      <c r="AZ101" s="20"/>
      <c r="BD101" s="3" t="s">
        <v>2525</v>
      </c>
      <c r="BE101">
        <f>'Sources and Uses Budget'!C105</f>
        <v>45701904</v>
      </c>
    </row>
    <row r="102" spans="1:57" ht="12.95" customHeight="1">
      <c r="A102" s="2047"/>
      <c r="B102" s="2047"/>
      <c r="C102" s="2047"/>
      <c r="D102" s="2047"/>
      <c r="E102" s="2047"/>
      <c r="F102" s="2047"/>
      <c r="G102" s="2047"/>
      <c r="H102" s="2047"/>
      <c r="I102" s="2047"/>
      <c r="J102" s="2047"/>
      <c r="K102" s="2047"/>
      <c r="L102" s="2047"/>
      <c r="M102" s="2047"/>
      <c r="N102" s="2047"/>
      <c r="O102" s="2047"/>
      <c r="P102" s="2047"/>
      <c r="Q102" s="2047"/>
      <c r="R102" s="2047"/>
      <c r="S102" s="2047"/>
      <c r="T102" s="2047"/>
      <c r="U102" s="2047"/>
      <c r="V102" s="2047"/>
      <c r="W102" s="2047"/>
      <c r="X102" s="2047"/>
      <c r="Y102" s="2047"/>
      <c r="Z102" s="2047"/>
      <c r="AA102" s="2047"/>
      <c r="AB102" s="2047"/>
      <c r="AC102" s="2047"/>
      <c r="AD102" s="2047"/>
      <c r="AE102" s="2047"/>
      <c r="AF102" s="2047"/>
      <c r="AG102" s="2047"/>
      <c r="AH102" s="2047"/>
      <c r="AI102" s="2047"/>
      <c r="AJ102" s="2047"/>
      <c r="AK102" s="2047"/>
      <c r="AL102" s="2047"/>
      <c r="AM102" s="2047"/>
      <c r="AN102" s="2047"/>
      <c r="AO102" s="2047"/>
      <c r="AP102" s="2047"/>
      <c r="AQ102" s="2047"/>
      <c r="AR102" s="2047"/>
      <c r="AS102" s="2047"/>
      <c r="AT102" s="2047"/>
      <c r="AU102" s="20"/>
      <c r="AV102" s="20"/>
      <c r="AW102" s="20"/>
      <c r="AX102" s="20"/>
      <c r="AY102" s="20"/>
      <c r="AZ102" s="20"/>
      <c r="BD102" s="3" t="s">
        <v>2526</v>
      </c>
      <c r="BE102" t="b">
        <f>T197="Yes"</f>
        <v>0</v>
      </c>
    </row>
    <row r="103" spans="1:57" ht="12.95" customHeight="1">
      <c r="A103" s="2047"/>
      <c r="B103" s="2047"/>
      <c r="C103" s="2047"/>
      <c r="D103" s="2047"/>
      <c r="E103" s="2047"/>
      <c r="F103" s="2047"/>
      <c r="G103" s="2047"/>
      <c r="H103" s="2047"/>
      <c r="I103" s="2047"/>
      <c r="J103" s="2047"/>
      <c r="K103" s="2047"/>
      <c r="L103" s="2047"/>
      <c r="M103" s="2047"/>
      <c r="N103" s="2047"/>
      <c r="O103" s="2047"/>
      <c r="P103" s="2047"/>
      <c r="Q103" s="2047"/>
      <c r="R103" s="2047"/>
      <c r="S103" s="2047"/>
      <c r="T103" s="2047"/>
      <c r="U103" s="2047"/>
      <c r="V103" s="2047"/>
      <c r="W103" s="2047"/>
      <c r="X103" s="2047"/>
      <c r="Y103" s="2047"/>
      <c r="Z103" s="2047"/>
      <c r="AA103" s="2047"/>
      <c r="AB103" s="2047"/>
      <c r="AC103" s="2047"/>
      <c r="AD103" s="2047"/>
      <c r="AE103" s="2047"/>
      <c r="AF103" s="2047"/>
      <c r="AG103" s="2047"/>
      <c r="AH103" s="2047"/>
      <c r="AI103" s="2047"/>
      <c r="AJ103" s="2047"/>
      <c r="AK103" s="2047"/>
      <c r="AL103" s="2047"/>
      <c r="AM103" s="2047"/>
      <c r="AN103" s="2047"/>
      <c r="AO103" s="2047"/>
      <c r="AP103" s="2047"/>
      <c r="AQ103" s="2047"/>
      <c r="AR103" s="2047"/>
      <c r="AS103" s="2047"/>
      <c r="AT103" s="2047"/>
      <c r="AU103" s="20"/>
      <c r="AV103" s="20"/>
      <c r="AW103" s="20"/>
      <c r="AX103" s="20"/>
      <c r="AY103" s="20"/>
      <c r="BD103" t="s">
        <v>2130</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2537</v>
      </c>
      <c r="BE104" s="1183" t="b">
        <f>T200="Yes"</f>
        <v>0</v>
      </c>
    </row>
    <row r="105" spans="1:57" ht="12.95" customHeight="1">
      <c r="A105" s="2047" t="s">
        <v>2121</v>
      </c>
      <c r="B105" s="2047"/>
      <c r="C105" s="2047"/>
      <c r="D105" s="2047"/>
      <c r="E105" s="2047"/>
      <c r="F105" s="2047"/>
      <c r="G105" s="2047"/>
      <c r="H105" s="2047"/>
      <c r="I105" s="2047"/>
      <c r="J105" s="2047"/>
      <c r="K105" s="2047"/>
      <c r="L105" s="2047"/>
      <c r="M105" s="2047"/>
      <c r="N105" s="2047"/>
      <c r="O105" s="2047"/>
      <c r="P105" s="2047"/>
      <c r="Q105" s="2047"/>
      <c r="R105" s="2047"/>
      <c r="S105" s="2047"/>
      <c r="T105" s="2047"/>
      <c r="U105" s="2047"/>
      <c r="V105" s="2047"/>
      <c r="W105" s="2047"/>
      <c r="X105" s="2047"/>
      <c r="Y105" s="2047"/>
      <c r="Z105" s="2047"/>
      <c r="AA105" s="2047"/>
      <c r="AB105" s="2047"/>
      <c r="AC105" s="2047"/>
      <c r="AD105" s="2047"/>
      <c r="AE105" s="2047"/>
      <c r="AF105" s="2047"/>
      <c r="AG105" s="2047"/>
      <c r="AH105" s="2047"/>
      <c r="AI105" s="2047"/>
      <c r="AJ105" s="2047"/>
      <c r="AK105" s="2047"/>
      <c r="AL105" s="2047"/>
      <c r="AM105" s="2047"/>
      <c r="AN105" s="2047"/>
      <c r="AO105" s="2047"/>
      <c r="AP105" s="2047"/>
      <c r="AQ105" s="2047"/>
      <c r="AR105" s="2047"/>
      <c r="AS105" s="2047"/>
      <c r="AT105" s="2047"/>
      <c r="AU105" s="20"/>
      <c r="AV105" s="20"/>
      <c r="AW105" s="20"/>
      <c r="AX105" s="20"/>
      <c r="AY105" s="20"/>
      <c r="BD105" s="3" t="s">
        <v>2542</v>
      </c>
      <c r="BE105" s="1183" t="b">
        <f>V224="Yes"</f>
        <v>0</v>
      </c>
    </row>
    <row r="106" spans="1:57" ht="12.95" customHeight="1">
      <c r="A106" s="2047"/>
      <c r="B106" s="2047"/>
      <c r="C106" s="2047"/>
      <c r="D106" s="2047"/>
      <c r="E106" s="2047"/>
      <c r="F106" s="2047"/>
      <c r="G106" s="2047"/>
      <c r="H106" s="2047"/>
      <c r="I106" s="2047"/>
      <c r="J106" s="2047"/>
      <c r="K106" s="2047"/>
      <c r="L106" s="2047"/>
      <c r="M106" s="2047"/>
      <c r="N106" s="2047"/>
      <c r="O106" s="2047"/>
      <c r="P106" s="2047"/>
      <c r="Q106" s="2047"/>
      <c r="R106" s="2047"/>
      <c r="S106" s="2047"/>
      <c r="T106" s="2047"/>
      <c r="U106" s="2047"/>
      <c r="V106" s="2047"/>
      <c r="W106" s="2047"/>
      <c r="X106" s="2047"/>
      <c r="Y106" s="2047"/>
      <c r="Z106" s="2047"/>
      <c r="AA106" s="2047"/>
      <c r="AB106" s="2047"/>
      <c r="AC106" s="2047"/>
      <c r="AD106" s="2047"/>
      <c r="AE106" s="2047"/>
      <c r="AF106" s="2047"/>
      <c r="AG106" s="2047"/>
      <c r="AH106" s="2047"/>
      <c r="AI106" s="2047"/>
      <c r="AJ106" s="2047"/>
      <c r="AK106" s="2047"/>
      <c r="AL106" s="2047"/>
      <c r="AM106" s="2047"/>
      <c r="AN106" s="2047"/>
      <c r="AO106" s="2047"/>
      <c r="AP106" s="2047"/>
      <c r="AQ106" s="2047"/>
      <c r="AR106" s="2047"/>
      <c r="AS106" s="2047"/>
      <c r="AT106" s="2047"/>
      <c r="AU106" s="20"/>
      <c r="AV106" s="20"/>
      <c r="AW106" s="20"/>
      <c r="AX106" s="20"/>
      <c r="AY106" s="20"/>
      <c r="BD106" s="3" t="s">
        <v>2543</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2544</v>
      </c>
      <c r="BE107" s="1183" t="b">
        <f t="shared" si="0"/>
        <v>0</v>
      </c>
    </row>
    <row r="108" spans="1:57" ht="12.95" customHeight="1">
      <c r="A108" s="517" t="s">
        <v>2122</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2545</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2546</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2547</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2034" t="s">
        <v>2733</v>
      </c>
      <c r="H113" s="2034"/>
      <c r="I113" s="3" t="s">
        <v>182</v>
      </c>
      <c r="L113" s="2034" t="s">
        <v>2734</v>
      </c>
      <c r="M113" s="2034"/>
      <c r="N113" s="2034"/>
      <c r="O113" s="2034"/>
      <c r="P113" s="2035" t="s">
        <v>2610</v>
      </c>
      <c r="Q113" s="2035"/>
      <c r="R113" s="2035"/>
      <c r="S113" s="203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2056" t="s">
        <v>2653</v>
      </c>
      <c r="D115" s="2056"/>
      <c r="E115" s="2056"/>
      <c r="F115" s="2056"/>
      <c r="G115" s="2056"/>
      <c r="H115" s="2056"/>
      <c r="I115" s="2056"/>
      <c r="J115" s="2056"/>
      <c r="K115" s="2056"/>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2034"/>
      <c r="Z117" s="2034"/>
      <c r="AA117" s="2034"/>
      <c r="AB117" s="2034"/>
      <c r="AC117" s="2034"/>
      <c r="AD117" s="2034"/>
      <c r="AE117" s="2034"/>
      <c r="AF117" s="2034"/>
      <c r="AG117" s="2034"/>
      <c r="AH117" s="2034"/>
      <c r="AI117" s="2034"/>
      <c r="AJ117" s="2034"/>
      <c r="AK117" s="2034"/>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2034" t="s">
        <v>2650</v>
      </c>
      <c r="Z120" s="2034"/>
      <c r="AA120" s="2034"/>
      <c r="AB120" s="2034"/>
      <c r="AC120" s="2034"/>
      <c r="AD120" s="2034"/>
      <c r="AE120" s="2034"/>
      <c r="AF120" s="2034"/>
      <c r="AG120" s="2034"/>
      <c r="AH120" s="2034"/>
      <c r="AI120" s="2034"/>
      <c r="AJ120" s="2034"/>
      <c r="AK120" s="2034"/>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932" t="s">
        <v>469</v>
      </c>
      <c r="CV122" s="1933"/>
      <c r="CW122" s="14"/>
      <c r="CX122" s="14" t="s">
        <v>634</v>
      </c>
      <c r="CY122" s="14"/>
      <c r="CZ122" s="14"/>
      <c r="DA122" s="14"/>
      <c r="DB122" s="14"/>
      <c r="DC122" s="14"/>
      <c r="DD122" s="14"/>
      <c r="DE122" s="14"/>
      <c r="DF122" s="14"/>
      <c r="DG122" s="1929" t="str">
        <f>T189</f>
        <v>Riverside</v>
      </c>
      <c r="DH122" s="1930"/>
      <c r="DI122" s="1930"/>
      <c r="DJ122" s="1930"/>
      <c r="DK122" s="1930"/>
      <c r="DL122" s="1930"/>
      <c r="DM122" s="1931"/>
    </row>
    <row r="123" spans="1:117" ht="12.95" customHeight="1">
      <c r="A123" s="3"/>
      <c r="B123" s="3"/>
      <c r="T123" s="3"/>
      <c r="U123" s="3"/>
      <c r="V123" s="3"/>
      <c r="W123" s="3"/>
      <c r="X123" s="3"/>
      <c r="Y123" s="2034" t="s">
        <v>2651</v>
      </c>
      <c r="Z123" s="2034"/>
      <c r="AA123" s="2034"/>
      <c r="AB123" s="2034"/>
      <c r="AC123" s="2034"/>
      <c r="AD123" s="2034"/>
      <c r="AE123" s="2034"/>
      <c r="AF123" s="2034"/>
      <c r="AG123" s="2034"/>
      <c r="AH123" s="2034"/>
      <c r="AI123" s="2034"/>
      <c r="AJ123" s="2034"/>
      <c r="AK123" s="2034"/>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594"/>
      <c r="G150" s="1594"/>
      <c r="H150" s="1594"/>
      <c r="I150" s="1594"/>
      <c r="J150" s="1594"/>
      <c r="K150" s="1594"/>
      <c r="L150" s="1594"/>
      <c r="M150" s="1594"/>
      <c r="N150" s="1594"/>
      <c r="O150" s="1594"/>
      <c r="P150" s="1594"/>
      <c r="Q150" s="1594"/>
      <c r="R150" s="1594"/>
      <c r="S150" s="1594"/>
      <c r="T150" s="159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2396</v>
      </c>
    </row>
    <row r="152" spans="1:108" ht="12.95" customHeight="1">
      <c r="BM152">
        <v>4</v>
      </c>
      <c r="BN152" s="3" t="s">
        <v>2395</v>
      </c>
    </row>
    <row r="153" spans="1:108" ht="12.95" customHeight="1">
      <c r="D153" t="s">
        <v>645</v>
      </c>
      <c r="O153" s="1751" t="s">
        <v>2691</v>
      </c>
      <c r="P153" s="1752"/>
      <c r="Q153" s="1752"/>
      <c r="R153" s="1752"/>
      <c r="S153" s="1752"/>
      <c r="T153" s="1752"/>
      <c r="U153" s="1752"/>
      <c r="V153" s="1752"/>
      <c r="W153" s="1752"/>
      <c r="X153" s="1752"/>
      <c r="Y153" s="1752"/>
      <c r="Z153" s="1752"/>
      <c r="AA153" s="1752"/>
      <c r="AB153" s="1752"/>
      <c r="AC153" s="1752"/>
      <c r="AD153" s="1752"/>
      <c r="AE153" s="1752"/>
      <c r="AF153" s="1752"/>
      <c r="AG153" s="1752"/>
      <c r="AH153" s="1752"/>
      <c r="BM153">
        <v>5</v>
      </c>
      <c r="BN153" s="3" t="s">
        <v>2397</v>
      </c>
      <c r="CR153" s="31" t="s">
        <v>2639</v>
      </c>
      <c r="CS153" s="32"/>
      <c r="CT153" s="32"/>
      <c r="CU153" s="32"/>
      <c r="CV153" s="32"/>
      <c r="CW153" s="32"/>
      <c r="CX153" s="14"/>
      <c r="CY153" s="31" t="s">
        <v>2640</v>
      </c>
      <c r="CZ153" s="14"/>
      <c r="DA153" s="14"/>
      <c r="DB153" s="14"/>
      <c r="DC153" s="14"/>
      <c r="DD153" s="14"/>
    </row>
    <row r="154" spans="1:108" ht="12.95" customHeight="1">
      <c r="D154" s="303" t="s">
        <v>439</v>
      </c>
      <c r="O154" s="1635" t="s">
        <v>2692</v>
      </c>
      <c r="P154" s="1742"/>
      <c r="Q154" s="1742"/>
      <c r="R154" s="1742"/>
      <c r="S154" s="1742"/>
      <c r="T154" s="1742"/>
      <c r="U154" s="1742"/>
      <c r="V154" s="1742"/>
      <c r="W154" s="1742"/>
      <c r="X154" s="1742"/>
      <c r="Y154" s="1742"/>
      <c r="Z154" s="1742"/>
      <c r="AA154" s="1742"/>
      <c r="AB154" s="1742"/>
      <c r="AC154" s="1742"/>
      <c r="AD154" s="1742"/>
      <c r="AE154" s="1742"/>
      <c r="AF154" s="1742"/>
      <c r="AG154" s="1742"/>
      <c r="AH154" s="1742"/>
      <c r="BM154">
        <v>6</v>
      </c>
      <c r="BN154" s="3" t="s">
        <v>2398</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2044" t="s">
        <v>440</v>
      </c>
      <c r="P155" s="2044"/>
      <c r="Q155" s="2044"/>
      <c r="R155" s="2044"/>
      <c r="S155" s="2044"/>
      <c r="T155" s="2044"/>
      <c r="U155" s="2044"/>
      <c r="V155" s="2044"/>
      <c r="W155" s="2044"/>
      <c r="X155" s="2044"/>
      <c r="Y155" s="2044"/>
      <c r="Z155" s="2044"/>
      <c r="AA155" s="2044"/>
      <c r="AB155" s="2044"/>
      <c r="AC155" s="2044"/>
      <c r="AD155" s="2044"/>
      <c r="AE155" s="2044"/>
      <c r="AF155" s="2044"/>
      <c r="AG155" s="2044"/>
      <c r="AH155" s="2044"/>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714" t="s">
        <v>2693</v>
      </c>
      <c r="P156" s="1714"/>
      <c r="Q156" s="1714"/>
      <c r="R156" s="1714"/>
      <c r="S156" s="1714"/>
      <c r="T156" s="1714"/>
      <c r="U156" s="1714"/>
      <c r="V156" s="1714"/>
      <c r="W156" s="1714"/>
      <c r="X156" s="1714"/>
      <c r="Y156" s="1714"/>
      <c r="Z156" s="1714"/>
      <c r="AA156" s="1714"/>
      <c r="AB156" s="1714"/>
      <c r="AC156" s="1714"/>
      <c r="AD156" s="1714"/>
      <c r="AE156" s="1714"/>
      <c r="AF156" s="1714"/>
      <c r="AG156" s="1714"/>
      <c r="AH156" s="1714"/>
      <c r="BT156" t="s">
        <v>307</v>
      </c>
      <c r="CB156" s="195" t="s">
        <v>2535</v>
      </c>
      <c r="CC156" s="196"/>
      <c r="CD156" s="196"/>
      <c r="CE156" s="196"/>
      <c r="CF156" s="196"/>
      <c r="CG156" s="196"/>
      <c r="CH156" s="196"/>
      <c r="CI156" s="3"/>
      <c r="CJ156" s="195" t="s">
        <v>2533</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751" t="s">
        <v>2645</v>
      </c>
      <c r="P157" s="1752"/>
      <c r="Q157" s="1752"/>
      <c r="R157" s="1752"/>
      <c r="S157" s="1752"/>
      <c r="T157" s="1752"/>
      <c r="U157" s="1752"/>
      <c r="V157" s="1752"/>
      <c r="W157" s="1752"/>
      <c r="X157" s="1752"/>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1906</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2050">
        <v>92253</v>
      </c>
      <c r="P158" s="2050"/>
      <c r="Q158" s="2050"/>
      <c r="R158" s="2050"/>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2037">
        <v>7607777000</v>
      </c>
      <c r="P159" s="2037"/>
      <c r="Q159" s="2037"/>
      <c r="R159" s="2037"/>
      <c r="S159" s="2037"/>
      <c r="T159" s="2037"/>
      <c r="V159" s="97" t="s">
        <v>271</v>
      </c>
      <c r="W159" s="2051"/>
      <c r="X159" s="2051"/>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2037">
        <v>7607777101</v>
      </c>
      <c r="P160" s="2037"/>
      <c r="Q160" s="2037"/>
      <c r="R160" s="2037"/>
      <c r="S160" s="2037"/>
      <c r="T160" s="2037"/>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2027" t="s">
        <v>2694</v>
      </c>
      <c r="P161" s="2027"/>
      <c r="Q161" s="2027"/>
      <c r="R161" s="2027"/>
      <c r="S161" s="2027"/>
      <c r="T161" s="2027"/>
      <c r="U161" s="2027"/>
      <c r="V161" s="2027"/>
      <c r="W161" s="2027"/>
      <c r="X161" s="2027"/>
      <c r="Y161" s="2027"/>
      <c r="Z161" s="2027"/>
      <c r="AA161" s="2027"/>
      <c r="AB161" s="2027"/>
      <c r="AC161" s="2027"/>
      <c r="AD161" s="2027"/>
      <c r="AE161" s="2027"/>
      <c r="AF161" s="2027"/>
      <c r="AG161" s="2027"/>
      <c r="AH161" s="2027"/>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2057" t="s">
        <v>2171</v>
      </c>
      <c r="E164" s="2057"/>
      <c r="F164" s="2057"/>
      <c r="G164" s="2057"/>
      <c r="H164" s="2057"/>
      <c r="I164" s="2057"/>
      <c r="J164" s="2057"/>
      <c r="K164" s="2057"/>
      <c r="L164" s="2057"/>
      <c r="M164" s="2057"/>
      <c r="N164" s="2057"/>
      <c r="O164" s="2057"/>
      <c r="P164" s="2057"/>
      <c r="Q164" s="2057"/>
      <c r="R164" s="2057"/>
      <c r="S164" s="2057"/>
      <c r="T164" s="2057"/>
      <c r="U164" s="2057"/>
      <c r="V164" s="2057"/>
      <c r="W164" s="2057"/>
      <c r="X164" s="2057"/>
      <c r="Y164" s="2057"/>
      <c r="Z164" s="2057"/>
      <c r="AA164" s="2057"/>
      <c r="AB164" s="2057"/>
      <c r="AC164" s="2057"/>
      <c r="AD164" s="2057"/>
      <c r="AE164" s="2057"/>
      <c r="AF164" s="2057"/>
      <c r="AG164" s="2057"/>
      <c r="AH164" s="2057"/>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760" t="s">
        <v>539</v>
      </c>
      <c r="B169" s="1760"/>
      <c r="C169" s="1760"/>
      <c r="D169" s="1760"/>
      <c r="E169" s="1760"/>
      <c r="F169" s="1760"/>
      <c r="G169" s="1760"/>
      <c r="H169" s="1760"/>
      <c r="I169" s="1760"/>
      <c r="J169" s="1760"/>
      <c r="K169" s="1760"/>
      <c r="L169" s="1760"/>
      <c r="M169" s="1760"/>
      <c r="N169" s="1760"/>
      <c r="O169" s="1760"/>
      <c r="P169" s="1760"/>
      <c r="Q169" s="1760"/>
      <c r="R169" s="1760"/>
      <c r="S169" s="1760"/>
      <c r="T169" s="1760"/>
      <c r="U169" s="1760"/>
      <c r="V169" s="1760"/>
      <c r="W169" s="1760"/>
      <c r="X169" s="1760"/>
      <c r="Y169" s="1760"/>
      <c r="Z169" s="1760"/>
      <c r="AA169" s="1760"/>
      <c r="AB169" s="1760"/>
      <c r="AC169" s="1760"/>
      <c r="AD169" s="1760"/>
      <c r="AE169" s="1760"/>
      <c r="AF169" s="1760"/>
      <c r="AG169" s="1760"/>
      <c r="AH169" s="1760"/>
      <c r="AI169" s="1760"/>
      <c r="AJ169" s="1760"/>
      <c r="AK169" s="1760"/>
      <c r="AL169" s="1760"/>
      <c r="AM169" s="1760"/>
      <c r="AN169" s="1760"/>
      <c r="AO169" s="1760"/>
      <c r="AP169" s="1760"/>
      <c r="AQ169" s="1760"/>
      <c r="AR169" s="1760"/>
      <c r="AS169" s="1760"/>
      <c r="AT169" s="1760"/>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760"/>
      <c r="B170" s="1760"/>
      <c r="C170" s="1760"/>
      <c r="D170" s="1760"/>
      <c r="E170" s="1760"/>
      <c r="F170" s="1760"/>
      <c r="G170" s="1760"/>
      <c r="H170" s="1760"/>
      <c r="I170" s="1760"/>
      <c r="J170" s="1760"/>
      <c r="K170" s="1760"/>
      <c r="L170" s="1760"/>
      <c r="M170" s="1760"/>
      <c r="N170" s="1760"/>
      <c r="O170" s="1760"/>
      <c r="P170" s="1760"/>
      <c r="Q170" s="1760"/>
      <c r="R170" s="1760"/>
      <c r="S170" s="1760"/>
      <c r="T170" s="1760"/>
      <c r="U170" s="1760"/>
      <c r="V170" s="1760"/>
      <c r="W170" s="1760"/>
      <c r="X170" s="1760"/>
      <c r="Y170" s="1760"/>
      <c r="Z170" s="1760"/>
      <c r="AA170" s="1760"/>
      <c r="AB170" s="1760"/>
      <c r="AC170" s="1760"/>
      <c r="AD170" s="1760"/>
      <c r="AE170" s="1760"/>
      <c r="AF170" s="1760"/>
      <c r="AG170" s="1760"/>
      <c r="AH170" s="1760"/>
      <c r="AI170" s="1760"/>
      <c r="AJ170" s="1760"/>
      <c r="AK170" s="1760"/>
      <c r="AL170" s="1760"/>
      <c r="AM170" s="1760"/>
      <c r="AN170" s="1760"/>
      <c r="AO170" s="1760"/>
      <c r="AP170" s="1760"/>
      <c r="AQ170" s="1760"/>
      <c r="AR170" s="1760"/>
      <c r="AS170" s="1760"/>
      <c r="AT170" s="1760"/>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2043" t="s">
        <v>371</v>
      </c>
      <c r="K173" s="2043"/>
      <c r="L173" s="2043"/>
      <c r="M173" s="2043"/>
      <c r="N173" s="2043"/>
      <c r="O173" s="2043"/>
      <c r="P173" s="2043"/>
      <c r="Q173" s="2043"/>
      <c r="R173" s="2043"/>
      <c r="S173" s="2043"/>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1202</v>
      </c>
      <c r="J174" s="1714" t="s">
        <v>2057</v>
      </c>
      <c r="K174" s="1714"/>
      <c r="L174" s="1714"/>
      <c r="M174" s="1714"/>
      <c r="N174" s="1714"/>
      <c r="O174" s="1714"/>
      <c r="P174" s="1714"/>
      <c r="Q174" s="1714"/>
      <c r="R174" s="1714"/>
      <c r="S174" s="1714"/>
      <c r="T174" s="1714"/>
      <c r="U174" s="1714"/>
      <c r="V174" s="1714"/>
      <c r="W174" s="1714"/>
      <c r="X174" s="1714"/>
      <c r="Y174" s="1714"/>
      <c r="Z174" s="1714"/>
      <c r="AA174" s="1714"/>
      <c r="AB174" s="1714"/>
      <c r="BB174" t="s">
        <v>1943</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592"/>
      <c r="V175" s="1592"/>
      <c r="BB175" t="s">
        <v>1911</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2036</v>
      </c>
      <c r="T176" s="27" t="s">
        <v>305</v>
      </c>
      <c r="U176" s="1724"/>
      <c r="V176" s="1724"/>
      <c r="W176" s="1" t="s">
        <v>306</v>
      </c>
      <c r="X176" s="2031"/>
      <c r="Y176" s="2031"/>
      <c r="BB176" t="s">
        <v>1944</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592"/>
      <c r="S177" s="1592"/>
      <c r="BB177" t="s">
        <v>2168</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1203</v>
      </c>
      <c r="AA178" t="s">
        <v>2036</v>
      </c>
      <c r="AE178" s="27" t="s">
        <v>305</v>
      </c>
      <c r="AF178" s="2030"/>
      <c r="AG178" s="2030"/>
      <c r="AH178" s="1" t="s">
        <v>306</v>
      </c>
      <c r="AI178" s="2006"/>
      <c r="AJ178" s="2006"/>
      <c r="AK178" s="2006"/>
      <c r="BB178" t="s">
        <v>2169</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2635</v>
      </c>
      <c r="X180" s="1592"/>
      <c r="Y180" s="1592"/>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732" t="str">
        <f>H18</f>
        <v xml:space="preserve">La Quinta Affordable </v>
      </c>
      <c r="J184" s="1732"/>
      <c r="K184" s="1732"/>
      <c r="L184" s="1732"/>
      <c r="M184" s="1732"/>
      <c r="N184" s="1732"/>
      <c r="O184" s="1732"/>
      <c r="P184" s="1732"/>
      <c r="Q184" s="1732"/>
      <c r="R184" s="1732"/>
      <c r="S184" s="1732"/>
      <c r="T184" s="1732"/>
      <c r="U184" s="1732"/>
      <c r="V184" s="1732"/>
      <c r="W184" s="1732"/>
      <c r="X184" s="1732"/>
      <c r="Y184" s="1732"/>
      <c r="Z184" s="1732"/>
      <c r="AA184" s="1732"/>
      <c r="AB184" s="1732"/>
      <c r="AC184" s="1732"/>
      <c r="AD184" s="1732"/>
      <c r="AE184" s="1732"/>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694" t="s">
        <v>2644</v>
      </c>
      <c r="J185" s="1694"/>
      <c r="K185" s="1694"/>
      <c r="L185" s="1694"/>
      <c r="M185" s="1694"/>
      <c r="N185" s="1694"/>
      <c r="O185" s="1694"/>
      <c r="P185" s="1694"/>
      <c r="Q185" s="1694"/>
      <c r="R185" s="1694"/>
      <c r="S185" s="1694"/>
      <c r="T185" s="1694"/>
      <c r="U185" s="1694"/>
      <c r="V185" s="1694"/>
      <c r="W185" s="1694"/>
      <c r="X185" s="1694"/>
      <c r="Y185" s="1694"/>
      <c r="Z185" s="1694"/>
      <c r="AA185" s="1694"/>
      <c r="AB185" s="1694"/>
      <c r="AC185" s="1694"/>
      <c r="AD185" s="1694"/>
      <c r="AE185" s="1694"/>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2041"/>
      <c r="F187" s="2041"/>
      <c r="G187" s="2041"/>
      <c r="H187" s="2041"/>
      <c r="I187" s="2041"/>
      <c r="J187" s="2041"/>
      <c r="K187" s="2041"/>
      <c r="L187" s="2041"/>
      <c r="M187" s="2041"/>
      <c r="N187" s="2041"/>
      <c r="O187" s="2041"/>
      <c r="P187" s="2041"/>
      <c r="Q187" s="2041"/>
      <c r="R187" s="2041"/>
      <c r="S187" s="2041"/>
      <c r="T187" s="2041"/>
      <c r="U187" s="2041"/>
      <c r="V187" s="2041"/>
      <c r="W187" s="2041"/>
      <c r="X187" s="2041"/>
      <c r="Y187" s="2041"/>
      <c r="Z187" s="2041"/>
      <c r="AA187" s="2041"/>
      <c r="AB187" s="2041"/>
      <c r="AC187" s="2041"/>
      <c r="AD187" s="2041"/>
      <c r="AE187" s="2041"/>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2042"/>
      <c r="F188" s="2042"/>
      <c r="G188" s="2042"/>
      <c r="H188" s="2042"/>
      <c r="I188" s="2042"/>
      <c r="J188" s="2042"/>
      <c r="K188" s="2042"/>
      <c r="L188" s="2042"/>
      <c r="M188" s="2042"/>
      <c r="N188" s="2042"/>
      <c r="O188" s="2042"/>
      <c r="P188" s="2042"/>
      <c r="Q188" s="2042"/>
      <c r="R188" s="2042"/>
      <c r="S188" s="2042"/>
      <c r="T188" s="2042"/>
      <c r="U188" s="2042"/>
      <c r="V188" s="2042"/>
      <c r="W188" s="2042"/>
      <c r="X188" s="2042"/>
      <c r="Y188" s="2042"/>
      <c r="Z188" s="2042"/>
      <c r="AA188" s="2042"/>
      <c r="AB188" s="2042"/>
      <c r="AC188" s="2042"/>
      <c r="AD188" s="2042"/>
      <c r="AE188" s="2042"/>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751" t="s">
        <v>2645</v>
      </c>
      <c r="J189" s="1714"/>
      <c r="K189" s="1714"/>
      <c r="L189" s="1714"/>
      <c r="M189" s="1714"/>
      <c r="N189" s="1714"/>
      <c r="O189" s="1714"/>
      <c r="P189" s="1714"/>
      <c r="Q189" t="s">
        <v>582</v>
      </c>
      <c r="T189" s="1714" t="s">
        <v>67</v>
      </c>
      <c r="U189" s="1714"/>
      <c r="V189" s="1714"/>
      <c r="W189" s="1714"/>
      <c r="X189" s="1714"/>
      <c r="Y189" s="1714"/>
      <c r="Z189" s="1714"/>
      <c r="AA189" s="1714"/>
      <c r="AB189" s="1714"/>
      <c r="AC189" s="1714"/>
      <c r="AD189" s="1714"/>
      <c r="AE189" s="1714"/>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694">
        <v>92253</v>
      </c>
      <c r="J190" s="1694"/>
      <c r="K190" s="1694"/>
      <c r="L190" s="1694"/>
      <c r="M190" s="1694"/>
      <c r="N190" s="1694"/>
      <c r="O190" t="s">
        <v>585</v>
      </c>
      <c r="T190" s="2048">
        <v>6065045234</v>
      </c>
      <c r="U190" s="2048"/>
      <c r="V190" s="2048"/>
      <c r="W190" s="2048"/>
      <c r="X190" s="2048"/>
      <c r="Y190" s="2048"/>
      <c r="Z190" s="2048"/>
      <c r="AA190" s="2048"/>
      <c r="AB190" s="2048"/>
      <c r="AC190" s="2048"/>
      <c r="AD190" s="2048"/>
      <c r="AE190" s="2048"/>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2040" t="s">
        <v>2646</v>
      </c>
      <c r="O191" s="2041"/>
      <c r="P191" s="2041"/>
      <c r="Q191" s="2041"/>
      <c r="R191" s="2041"/>
      <c r="S191" s="2041"/>
      <c r="T191" s="2041"/>
      <c r="U191" s="2041"/>
      <c r="V191" s="2041"/>
      <c r="W191" s="2041"/>
      <c r="X191" s="2041"/>
      <c r="Y191" s="2041"/>
      <c r="Z191" s="2041"/>
      <c r="AA191" s="2041"/>
      <c r="AB191" s="2041"/>
      <c r="AC191" s="2041"/>
      <c r="AD191" s="2041"/>
      <c r="AE191" s="2041"/>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2042"/>
      <c r="O192" s="2042"/>
      <c r="P192" s="2042"/>
      <c r="Q192" s="2042"/>
      <c r="R192" s="2042"/>
      <c r="S192" s="2042"/>
      <c r="T192" s="2042"/>
      <c r="U192" s="2042"/>
      <c r="V192" s="2042"/>
      <c r="W192" s="2042"/>
      <c r="X192" s="2042"/>
      <c r="Y192" s="2042"/>
      <c r="Z192" s="2042"/>
      <c r="AA192" s="2042"/>
      <c r="AB192" s="2042"/>
      <c r="AC192" s="2042"/>
      <c r="AD192" s="2042"/>
      <c r="AE192" s="2042"/>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2037</v>
      </c>
      <c r="M193" s="40"/>
      <c r="N193" s="890"/>
      <c r="O193" s="890"/>
      <c r="P193" s="890"/>
      <c r="Q193" s="890"/>
      <c r="R193" s="890"/>
      <c r="S193" s="890"/>
      <c r="T193" s="2033" t="s">
        <v>1943</v>
      </c>
      <c r="U193" s="2033"/>
      <c r="V193" s="2033"/>
      <c r="W193" s="2033"/>
      <c r="X193" s="2033"/>
      <c r="Y193" s="2033"/>
      <c r="Z193" s="2033"/>
      <c r="AA193" s="2033"/>
      <c r="AB193" s="2033"/>
      <c r="AC193" s="2033"/>
      <c r="AD193" s="2033"/>
      <c r="AE193" s="2033"/>
      <c r="AF193" s="2033"/>
      <c r="AG193" s="2033"/>
      <c r="AH193" s="2033"/>
      <c r="AI193" s="2033"/>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2170</v>
      </c>
      <c r="M194" s="40"/>
      <c r="N194" s="890"/>
      <c r="O194" s="890"/>
      <c r="P194" s="890"/>
      <c r="Q194" s="890"/>
      <c r="R194" s="890"/>
      <c r="S194" s="890"/>
      <c r="AH194" s="1592" t="s">
        <v>669</v>
      </c>
      <c r="AI194" s="1592"/>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592" t="s">
        <v>545</v>
      </c>
      <c r="U195" s="1592"/>
      <c r="W195" t="s">
        <v>684</v>
      </c>
      <c r="AH195" s="1592">
        <v>41</v>
      </c>
      <c r="AI195" s="1592"/>
      <c r="BC195" t="s">
        <v>1832</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629" t="s">
        <v>669</v>
      </c>
      <c r="U196" s="1629"/>
      <c r="W196" t="s">
        <v>685</v>
      </c>
      <c r="AH196" s="1592">
        <v>47</v>
      </c>
      <c r="AI196" s="1592"/>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629" t="s">
        <v>669</v>
      </c>
      <c r="U197" s="1629"/>
      <c r="W197" t="s">
        <v>686</v>
      </c>
      <c r="AH197" s="1592">
        <v>19</v>
      </c>
      <c r="AI197" s="1592"/>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1641</v>
      </c>
      <c r="E198"/>
      <c r="F198"/>
      <c r="G198"/>
      <c r="H198"/>
      <c r="I198"/>
      <c r="J198"/>
      <c r="K198"/>
      <c r="L198"/>
      <c r="M198"/>
      <c r="N198"/>
      <c r="O198"/>
      <c r="P198"/>
      <c r="Q198"/>
      <c r="R198"/>
      <c r="S198"/>
      <c r="T198" s="1629" t="s">
        <v>669</v>
      </c>
      <c r="U198" s="1629"/>
      <c r="V198"/>
      <c r="X198" s="1748" t="s">
        <v>2444</v>
      </c>
      <c r="Y198" s="1748"/>
      <c r="Z198" s="1748"/>
      <c r="AA198" s="1748"/>
      <c r="AB198" s="1748"/>
      <c r="AC198" s="1748"/>
      <c r="AD198" s="1748"/>
      <c r="AE198" s="1748"/>
      <c r="AF198" s="1748"/>
      <c r="AG198" s="1748"/>
      <c r="AH198" s="1748"/>
      <c r="AI198" s="1748"/>
      <c r="AJ198" s="1748"/>
      <c r="AK198" s="1748"/>
      <c r="AL198" s="1748"/>
      <c r="AM198" s="1748"/>
      <c r="AN198" s="1748"/>
      <c r="AO198" s="1748"/>
      <c r="AP198" s="1748"/>
      <c r="AQ198" s="1748"/>
      <c r="AR198" s="1748"/>
      <c r="AS198" s="1748"/>
      <c r="AT198" s="1748"/>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2447</v>
      </c>
      <c r="E199"/>
      <c r="F199"/>
      <c r="G199"/>
      <c r="H199"/>
      <c r="I199"/>
      <c r="J199"/>
      <c r="K199"/>
      <c r="L199"/>
      <c r="M199"/>
      <c r="N199"/>
      <c r="O199"/>
      <c r="P199"/>
      <c r="Q199"/>
      <c r="R199"/>
      <c r="S199"/>
      <c r="T199" s="1592" t="s">
        <v>669</v>
      </c>
      <c r="U199" s="1592"/>
      <c r="V199"/>
      <c r="W199"/>
      <c r="X199" s="1748"/>
      <c r="Y199" s="1748"/>
      <c r="Z199" s="1748"/>
      <c r="AA199" s="1748"/>
      <c r="AB199" s="1748"/>
      <c r="AC199" s="1748"/>
      <c r="AD199" s="1748"/>
      <c r="AE199" s="1748"/>
      <c r="AF199" s="1748"/>
      <c r="AG199" s="1748"/>
      <c r="AH199" s="1748"/>
      <c r="AI199" s="1748"/>
      <c r="AJ199" s="1748"/>
      <c r="AK199" s="1748"/>
      <c r="AL199" s="1748"/>
      <c r="AM199" s="1748"/>
      <c r="AN199" s="1748"/>
      <c r="AO199" s="1748"/>
      <c r="AP199" s="1748"/>
      <c r="AQ199" s="1748"/>
      <c r="AR199" s="1748"/>
      <c r="AS199" s="1748"/>
      <c r="AT199" s="1748"/>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2445</v>
      </c>
      <c r="T200" s="1592" t="s">
        <v>669</v>
      </c>
      <c r="U200" s="1592"/>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2446</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732" t="s">
        <v>385</v>
      </c>
      <c r="E204" s="1732"/>
      <c r="F204" s="1732"/>
      <c r="G204" s="1732"/>
      <c r="H204" s="1732"/>
      <c r="I204" s="1732"/>
      <c r="J204" s="1732"/>
      <c r="K204" s="1732"/>
      <c r="L204" s="1732"/>
      <c r="M204" s="1732"/>
      <c r="P204" s="2058">
        <f>M26</f>
        <v>2252062</v>
      </c>
      <c r="Q204" s="2029"/>
      <c r="R204" s="2029"/>
      <c r="S204" s="2029"/>
      <c r="T204" s="2029"/>
      <c r="U204" s="2029"/>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2054" t="s">
        <v>1247</v>
      </c>
      <c r="E205" s="1732"/>
      <c r="F205" s="1732"/>
      <c r="G205" s="1732"/>
      <c r="H205" s="1732"/>
      <c r="I205" s="1732"/>
      <c r="J205" s="1732"/>
      <c r="K205" s="1732"/>
      <c r="L205" s="1732"/>
      <c r="M205" s="1732"/>
      <c r="P205" s="2029">
        <f>M27</f>
        <v>11492666</v>
      </c>
      <c r="Q205" s="2029"/>
      <c r="R205" s="2029"/>
      <c r="S205" s="2029"/>
      <c r="T205" s="2029"/>
      <c r="U205" s="2029"/>
      <c r="V205" s="28"/>
      <c r="W205" s="3" t="s">
        <v>1709</v>
      </c>
      <c r="Z205" s="2059" t="s">
        <v>2174</v>
      </c>
      <c r="AA205" s="2059"/>
      <c r="AB205" s="2059"/>
      <c r="AC205" s="2059"/>
      <c r="AD205" s="2059"/>
      <c r="AE205" s="2059"/>
      <c r="AF205" s="2059"/>
      <c r="AG205" s="2059"/>
      <c r="AH205" s="2059"/>
      <c r="AI205" s="2059"/>
      <c r="AJ205" s="2059"/>
      <c r="AK205" s="2059"/>
      <c r="AL205" s="2059"/>
      <c r="AM205" s="2059"/>
      <c r="AN205" s="2059"/>
      <c r="AP205" s="1594"/>
      <c r="AQ205" s="1594"/>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752" t="s">
        <v>2754</v>
      </c>
      <c r="E208" s="1752"/>
      <c r="F208" s="1752"/>
      <c r="G208" s="1752"/>
      <c r="H208" s="1752"/>
      <c r="I208" s="1752"/>
      <c r="J208" s="1752"/>
      <c r="K208" s="1752"/>
      <c r="L208" s="1752"/>
      <c r="M208" s="1752"/>
      <c r="BC208" s="3" t="s">
        <v>2161</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752" t="s">
        <v>1041</v>
      </c>
      <c r="E211" s="1752"/>
      <c r="F211" s="1752"/>
      <c r="G211" s="1752"/>
      <c r="H211" s="1752"/>
      <c r="I211" s="1752"/>
      <c r="J211" s="1752"/>
      <c r="K211" s="1752"/>
      <c r="L211" s="1752"/>
      <c r="M211" s="1752"/>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2185</v>
      </c>
      <c r="Q212" s="1592"/>
      <c r="R212" s="1592"/>
      <c r="T212" s="2038">
        <f>IFERROR(Q212/AG449,0)</f>
        <v>0</v>
      </c>
      <c r="U212" s="2039"/>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2404</v>
      </c>
      <c r="BC213" t="s">
        <v>526</v>
      </c>
      <c r="BI213" s="3" t="s">
        <v>2182</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2055" t="s">
        <v>591</v>
      </c>
      <c r="E214" s="2055"/>
      <c r="F214" s="2055"/>
      <c r="G214" s="2055"/>
      <c r="H214" s="2055"/>
      <c r="I214" s="2055"/>
      <c r="J214" s="2055"/>
      <c r="K214" s="2055"/>
      <c r="L214" s="2055"/>
      <c r="M214" s="2055"/>
      <c r="N214" s="2055"/>
      <c r="O214" s="2055"/>
      <c r="P214" s="2055"/>
      <c r="Q214" s="2055"/>
      <c r="R214" s="2055"/>
      <c r="S214" s="2055"/>
      <c r="T214" s="2055"/>
      <c r="U214" s="2055"/>
      <c r="V214" s="2055"/>
      <c r="W214" s="2055"/>
      <c r="X214" s="2055"/>
      <c r="Y214" s="2055"/>
      <c r="Z214" s="2055"/>
      <c r="AU214" s="21"/>
      <c r="AV214" s="21"/>
      <c r="AW214" s="21"/>
      <c r="AX214" s="21"/>
      <c r="AY214" s="21"/>
      <c r="BC214" t="s">
        <v>530</v>
      </c>
      <c r="BI214" s="3" t="s">
        <v>2175</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1642</v>
      </c>
      <c r="Z215" s="40"/>
      <c r="AB215" s="2018"/>
      <c r="AC215" s="2018"/>
      <c r="AD215" s="2018"/>
      <c r="AE215" s="2018"/>
      <c r="AF215" s="2018"/>
      <c r="AG215" s="2018"/>
      <c r="AH215" s="2018"/>
      <c r="AI215" s="2018"/>
      <c r="AJ215" s="2018"/>
      <c r="AK215" s="2018"/>
      <c r="AL215" s="2018"/>
      <c r="AM215" s="21"/>
      <c r="AN215" s="21"/>
      <c r="AO215" s="21"/>
      <c r="AP215" s="21"/>
      <c r="AQ215" s="21"/>
      <c r="AR215" s="21"/>
      <c r="AS215" s="21"/>
      <c r="AT215" s="21"/>
      <c r="AU215" s="21"/>
      <c r="AV215" s="21"/>
      <c r="AW215" s="21"/>
      <c r="AX215" s="21"/>
      <c r="AY215" s="21"/>
      <c r="BC215" t="s">
        <v>527</v>
      </c>
      <c r="BI215" s="3" t="s">
        <v>2176</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1640</v>
      </c>
      <c r="Z216" s="40"/>
      <c r="AB216" s="2018"/>
      <c r="AC216" s="2018"/>
      <c r="AD216" s="2018"/>
      <c r="AE216" s="2018"/>
      <c r="AF216" s="2018"/>
      <c r="AG216" s="2018"/>
      <c r="AH216" s="2018"/>
      <c r="AI216" s="2018"/>
      <c r="AJ216" s="2018"/>
      <c r="AK216" s="2018"/>
      <c r="AL216" s="2018"/>
      <c r="AM216" s="21"/>
      <c r="AN216" s="21"/>
      <c r="AO216" s="21"/>
      <c r="AP216" s="21"/>
      <c r="AQ216" s="21"/>
      <c r="AR216" s="21"/>
      <c r="AS216" s="21"/>
      <c r="AT216" s="21"/>
      <c r="AU216" s="21"/>
      <c r="AV216" s="21"/>
      <c r="AW216" s="21"/>
      <c r="AX216" s="21"/>
      <c r="AY216" s="21"/>
      <c r="BC216" t="s">
        <v>566</v>
      </c>
      <c r="BI216" t="s">
        <v>2174</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2178</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2188</v>
      </c>
      <c r="D218" s="28"/>
      <c r="AC218" s="2" t="s">
        <v>2393</v>
      </c>
      <c r="BC218" t="s">
        <v>529</v>
      </c>
    </row>
    <row r="219" spans="1:108" ht="12.95" customHeight="1">
      <c r="A219" s="2"/>
      <c r="C219" s="2"/>
      <c r="D219" s="3" t="s">
        <v>2394</v>
      </c>
      <c r="AZ219" s="3"/>
      <c r="BA219" s="3"/>
      <c r="BC219" t="s">
        <v>377</v>
      </c>
    </row>
    <row r="220" spans="1:108" ht="12.95" customHeight="1">
      <c r="A220" s="2"/>
      <c r="C220" s="2"/>
      <c r="D220" s="1752" t="s">
        <v>1062</v>
      </c>
      <c r="E220" s="1752"/>
      <c r="F220" s="1752"/>
      <c r="G220" s="1752"/>
      <c r="H220" s="1752"/>
      <c r="I220" s="1752"/>
      <c r="J220" s="1752"/>
      <c r="K220" s="1752"/>
      <c r="L220" s="1752"/>
      <c r="M220" s="1752"/>
      <c r="N220" s="1752"/>
      <c r="O220" s="1752"/>
      <c r="P220" s="1752"/>
      <c r="Q220" s="1752"/>
      <c r="R220" s="1752"/>
      <c r="S220" s="1752"/>
      <c r="T220" s="1752"/>
      <c r="U220" s="1752"/>
      <c r="V220" s="1752"/>
      <c r="W220" s="1752"/>
      <c r="X220" s="1752"/>
      <c r="Y220" s="1752"/>
      <c r="Z220" s="1752"/>
      <c r="AC220" s="2053" t="s">
        <v>2397</v>
      </c>
      <c r="AD220" s="2053"/>
      <c r="AE220" s="2053"/>
      <c r="AF220" s="2053"/>
      <c r="AG220" s="2053"/>
      <c r="AH220" s="2053"/>
      <c r="AI220" s="2053"/>
      <c r="AJ220" s="2053"/>
      <c r="AK220" s="2053"/>
      <c r="AL220" s="2053"/>
      <c r="AM220" s="2053"/>
      <c r="AN220" s="2053"/>
      <c r="AO220" s="2053"/>
      <c r="AP220" s="2053"/>
      <c r="AQ220" s="2053"/>
      <c r="BA220" s="3"/>
      <c r="BC220" t="s">
        <v>300</v>
      </c>
    </row>
    <row r="221" spans="1:108" ht="12.95" customHeight="1">
      <c r="A221" s="2"/>
      <c r="B221" s="14"/>
      <c r="C221" s="2"/>
      <c r="BA221" s="3"/>
    </row>
    <row r="222" spans="1:108" ht="12.95" customHeight="1">
      <c r="A222" s="2" t="s">
        <v>2539</v>
      </c>
      <c r="B222" s="14"/>
      <c r="C222" s="2" t="s">
        <v>2540</v>
      </c>
      <c r="BA222" s="3"/>
    </row>
    <row r="223" spans="1:108" ht="12.95" customHeight="1">
      <c r="A223" s="2"/>
      <c r="B223" s="14"/>
      <c r="C223" s="2"/>
      <c r="D223" s="3" t="s">
        <v>2541</v>
      </c>
      <c r="BA223" s="3"/>
    </row>
    <row r="224" spans="1:108" ht="12.95" customHeight="1">
      <c r="A224" s="2"/>
      <c r="B224" s="14"/>
      <c r="C224" s="2"/>
      <c r="E224" s="3" t="s">
        <v>2542</v>
      </c>
      <c r="V224" s="1592" t="s">
        <v>669</v>
      </c>
      <c r="W224" s="1592"/>
      <c r="Y224" s="1193"/>
      <c r="BA224" s="3"/>
    </row>
    <row r="225" spans="1:69" ht="12.95" customHeight="1">
      <c r="A225" s="2"/>
      <c r="B225" s="14"/>
      <c r="C225" s="2"/>
      <c r="E225" s="3" t="s">
        <v>2543</v>
      </c>
      <c r="V225" s="1592" t="s">
        <v>669</v>
      </c>
      <c r="W225" s="1592"/>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2544</v>
      </c>
      <c r="V226" s="1629" t="s">
        <v>669</v>
      </c>
      <c r="W226" s="1629"/>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2545</v>
      </c>
      <c r="V227" s="1629" t="s">
        <v>669</v>
      </c>
      <c r="W227" s="1629"/>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2546</v>
      </c>
      <c r="V228" s="1629" t="s">
        <v>669</v>
      </c>
      <c r="W228" s="1629"/>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2547</v>
      </c>
      <c r="V229" s="1629" t="s">
        <v>669</v>
      </c>
      <c r="W229" s="1629"/>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760" t="s">
        <v>540</v>
      </c>
      <c r="B231" s="1760"/>
      <c r="C231" s="1760"/>
      <c r="D231" s="1760"/>
      <c r="E231" s="1760"/>
      <c r="F231" s="1760"/>
      <c r="G231" s="1760"/>
      <c r="H231" s="1760"/>
      <c r="I231" s="1760"/>
      <c r="J231" s="1760"/>
      <c r="K231" s="1760"/>
      <c r="L231" s="1760"/>
      <c r="M231" s="1760"/>
      <c r="N231" s="1760"/>
      <c r="O231" s="1760"/>
      <c r="P231" s="1760"/>
      <c r="Q231" s="1760"/>
      <c r="R231" s="1760"/>
      <c r="S231" s="1760"/>
      <c r="T231" s="1760"/>
      <c r="U231" s="1760"/>
      <c r="V231" s="1760"/>
      <c r="W231" s="1760"/>
      <c r="X231" s="1760"/>
      <c r="Y231" s="1760"/>
      <c r="Z231" s="1760"/>
      <c r="AA231" s="1760"/>
      <c r="AB231" s="1760"/>
      <c r="AC231" s="1760"/>
      <c r="AD231" s="1760"/>
      <c r="AE231" s="1760"/>
      <c r="AF231" s="1760"/>
      <c r="AG231" s="1760"/>
      <c r="AH231" s="1760"/>
      <c r="AI231" s="1760"/>
      <c r="AJ231" s="1760"/>
      <c r="AK231" s="1760"/>
      <c r="AL231" s="1760"/>
      <c r="AM231" s="1760"/>
      <c r="AN231" s="1760"/>
      <c r="AO231" s="1760"/>
      <c r="AP231" s="1760"/>
      <c r="AQ231" s="1760"/>
      <c r="AR231" s="1760"/>
      <c r="AS231" s="1760"/>
      <c r="AT231" s="1760"/>
      <c r="AU231" s="95"/>
      <c r="AV231" s="95"/>
      <c r="AW231" s="95"/>
      <c r="AX231" s="95"/>
      <c r="AY231" s="95"/>
      <c r="AZ231" s="3"/>
      <c r="BA231" s="3"/>
      <c r="BP231" s="34"/>
    </row>
    <row r="232" spans="1:69" ht="12.95" customHeight="1">
      <c r="A232" s="1760"/>
      <c r="B232" s="1760"/>
      <c r="C232" s="1760"/>
      <c r="D232" s="1760"/>
      <c r="E232" s="1760"/>
      <c r="F232" s="1760"/>
      <c r="G232" s="1760"/>
      <c r="H232" s="1760"/>
      <c r="I232" s="1760"/>
      <c r="J232" s="1760"/>
      <c r="K232" s="1760"/>
      <c r="L232" s="1760"/>
      <c r="M232" s="1760"/>
      <c r="N232" s="1760"/>
      <c r="O232" s="1760"/>
      <c r="P232" s="1760"/>
      <c r="Q232" s="1760"/>
      <c r="R232" s="1760"/>
      <c r="S232" s="1760"/>
      <c r="T232" s="1760"/>
      <c r="U232" s="1760"/>
      <c r="V232" s="1760"/>
      <c r="W232" s="1760"/>
      <c r="X232" s="1760"/>
      <c r="Y232" s="1760"/>
      <c r="Z232" s="1760"/>
      <c r="AA232" s="1760"/>
      <c r="AB232" s="1760"/>
      <c r="AC232" s="1760"/>
      <c r="AD232" s="1760"/>
      <c r="AE232" s="1760"/>
      <c r="AF232" s="1760"/>
      <c r="AG232" s="1760"/>
      <c r="AH232" s="1760"/>
      <c r="AI232" s="1760"/>
      <c r="AJ232" s="1760"/>
      <c r="AK232" s="1760"/>
      <c r="AL232" s="1760"/>
      <c r="AM232" s="1760"/>
      <c r="AN232" s="1760"/>
      <c r="AO232" s="1760"/>
      <c r="AP232" s="1760"/>
      <c r="AQ232" s="1760"/>
      <c r="AR232" s="1760"/>
      <c r="AS232" s="1760"/>
      <c r="AT232" s="1760"/>
      <c r="BA232" s="3"/>
      <c r="BB232" s="3"/>
      <c r="BQ232" s="34"/>
    </row>
    <row r="233" spans="1:69" ht="12.95" customHeight="1">
      <c r="AZ233" s="4"/>
      <c r="BA233" s="3"/>
      <c r="BB233" s="3"/>
      <c r="BQ233" s="34"/>
    </row>
    <row r="234" spans="1:69" ht="12.95" customHeight="1">
      <c r="A234" s="2" t="s">
        <v>319</v>
      </c>
      <c r="B234" s="2"/>
      <c r="C234" s="2" t="s">
        <v>2038</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592" t="s">
        <v>591</v>
      </c>
      <c r="AJ235" s="1592"/>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592" t="s">
        <v>545</v>
      </c>
      <c r="AJ236" s="1592"/>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592" t="s">
        <v>591</v>
      </c>
      <c r="AJ237" s="1592"/>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592" t="s">
        <v>591</v>
      </c>
      <c r="AJ238" s="1592"/>
      <c r="AL238" s="3"/>
      <c r="AM238" s="3"/>
      <c r="AN238" s="3"/>
      <c r="AO238" s="3"/>
      <c r="AP238" s="3"/>
      <c r="AQ238" s="3"/>
      <c r="AR238" s="3"/>
      <c r="AS238" s="3"/>
      <c r="AT238" s="3"/>
      <c r="AU238" s="3"/>
      <c r="AV238" s="3"/>
      <c r="AW238" s="3"/>
      <c r="AX238" s="3"/>
      <c r="AY238" s="3"/>
      <c r="BA238" s="3"/>
      <c r="BB238" s="204" t="s">
        <v>538</v>
      </c>
      <c r="BG238" s="241">
        <f>IF(AND(AND($M$258="for profit",$M$266="nonprofit",$M$274="(select one)")),2,0)</f>
        <v>2</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2.95" customHeight="1">
      <c r="A240" s="2" t="s">
        <v>576</v>
      </c>
      <c r="B240" s="4"/>
      <c r="C240" s="2" t="s">
        <v>2039</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2049" t="str">
        <f>H16</f>
        <v xml:space="preserve">FLT Jefferson Partners, L.P. </v>
      </c>
      <c r="N241" s="2049"/>
      <c r="O241" s="2049"/>
      <c r="P241" s="2049"/>
      <c r="Q241" s="2049"/>
      <c r="R241" s="2049"/>
      <c r="S241" s="2049"/>
      <c r="T241" s="2049"/>
      <c r="U241" s="2049"/>
      <c r="V241" s="2049"/>
      <c r="W241" s="2049"/>
      <c r="X241" s="2049"/>
      <c r="Y241" s="2049"/>
      <c r="Z241" s="2049"/>
      <c r="AA241" s="2049"/>
      <c r="AB241" s="2049"/>
      <c r="AC241" s="2049"/>
      <c r="AD241" s="2049"/>
      <c r="AE241" s="2049"/>
      <c r="AF241" s="2049"/>
      <c r="AG241" s="2049"/>
      <c r="AH241" s="2049"/>
      <c r="AI241" s="2049"/>
      <c r="AJ241" s="2049"/>
      <c r="AK241" s="2049"/>
      <c r="AZ241" s="4"/>
      <c r="BA241" s="3"/>
      <c r="BB241" s="205" t="s">
        <v>538</v>
      </c>
      <c r="BG241" s="241">
        <f>IF(AND(AND($M$258="nonprofit",$M$266="nonprofit",$M$274="for profit")),2,0)</f>
        <v>0</v>
      </c>
    </row>
    <row r="242" spans="1:67" ht="12.95" customHeight="1">
      <c r="D242" s="4" t="s">
        <v>85</v>
      </c>
      <c r="E242" s="4"/>
      <c r="F242" s="4"/>
      <c r="G242" s="4"/>
      <c r="H242" s="4"/>
      <c r="I242" s="4"/>
      <c r="J242" s="4"/>
      <c r="K242" s="4"/>
      <c r="M242" s="1751" t="s">
        <v>2765</v>
      </c>
      <c r="N242" s="1752"/>
      <c r="O242" s="1752"/>
      <c r="P242" s="1752"/>
      <c r="Q242" s="1752"/>
      <c r="R242" s="1752"/>
      <c r="S242" s="1752"/>
      <c r="T242" s="1752"/>
      <c r="U242" s="1752"/>
      <c r="V242" s="1752"/>
      <c r="W242" s="1752"/>
      <c r="X242" s="1752"/>
      <c r="Y242" s="1752"/>
      <c r="Z242" s="1752"/>
      <c r="AA242" s="1752"/>
      <c r="AB242" s="1752"/>
      <c r="AC242" s="1752"/>
      <c r="AD242" s="1752"/>
      <c r="AE242" s="1752"/>
      <c r="BB242" s="205" t="s">
        <v>538</v>
      </c>
      <c r="BG242" s="241">
        <f>IF(AND(AND($M$258="nonprofit",$M$266="for profit",$M$274="nonprofit")),2,0)</f>
        <v>0</v>
      </c>
    </row>
    <row r="243" spans="1:67" ht="12.95" customHeight="1">
      <c r="D243" s="4" t="s">
        <v>580</v>
      </c>
      <c r="E243" s="4"/>
      <c r="M243" s="1751" t="s">
        <v>2653</v>
      </c>
      <c r="N243" s="1752"/>
      <c r="O243" s="1752"/>
      <c r="P243" s="1752"/>
      <c r="Q243" s="1752"/>
      <c r="R243" s="1752"/>
      <c r="S243" s="1752"/>
      <c r="T243" s="1752"/>
      <c r="V243" s="33" t="s">
        <v>86</v>
      </c>
      <c r="W243" s="1635" t="s">
        <v>2654</v>
      </c>
      <c r="X243" s="1742"/>
      <c r="Y243" s="4" t="s">
        <v>583</v>
      </c>
      <c r="AC243" s="1752">
        <v>92612</v>
      </c>
      <c r="AD243" s="1752"/>
      <c r="AE243" s="1752"/>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751" t="s">
        <v>2655</v>
      </c>
      <c r="N244" s="1752"/>
      <c r="O244" s="1752"/>
      <c r="P244" s="1752"/>
      <c r="Q244" s="1752"/>
      <c r="R244" s="1752"/>
      <c r="S244" s="1752"/>
      <c r="T244" s="1752"/>
      <c r="U244" s="1752"/>
      <c r="V244" s="1752"/>
      <c r="W244" s="1752"/>
      <c r="X244" s="1752"/>
      <c r="Y244" s="1752"/>
      <c r="Z244" s="1752"/>
      <c r="AA244" s="1752"/>
      <c r="AB244" s="1752"/>
      <c r="AC244" s="1752"/>
      <c r="AD244" s="1752"/>
      <c r="AE244" s="1752"/>
      <c r="AI244" s="4"/>
      <c r="AJ244" s="4"/>
      <c r="AK244" s="4"/>
      <c r="AL244" s="4"/>
      <c r="AM244" s="4"/>
      <c r="AN244" s="4"/>
      <c r="AO244" s="4"/>
      <c r="AP244" s="4"/>
      <c r="AQ244" s="4"/>
      <c r="AR244" s="4"/>
      <c r="AS244" s="4"/>
      <c r="AT244" s="4"/>
      <c r="BB244" s="205"/>
      <c r="BG244" s="204"/>
    </row>
    <row r="245" spans="1:67" ht="12.95" customHeight="1">
      <c r="D245" s="4" t="s">
        <v>88</v>
      </c>
      <c r="E245" s="4"/>
      <c r="F245" s="4"/>
      <c r="M245" s="1959" t="s">
        <v>2656</v>
      </c>
      <c r="N245" s="1713"/>
      <c r="O245" s="1713"/>
      <c r="P245" s="1713"/>
      <c r="Q245" s="1713"/>
      <c r="R245" s="1713"/>
      <c r="S245" s="4" t="s">
        <v>206</v>
      </c>
      <c r="T245" s="4"/>
      <c r="U245" s="1742"/>
      <c r="V245" s="1742"/>
      <c r="W245" s="1742"/>
      <c r="X245" s="4" t="s">
        <v>89</v>
      </c>
      <c r="Z245" s="1713"/>
      <c r="AA245" s="1713"/>
      <c r="AB245" s="1713"/>
      <c r="AC245" s="1713"/>
      <c r="AD245" s="1713"/>
      <c r="AE245" s="1713"/>
      <c r="AU245" s="4"/>
      <c r="AV245" s="4"/>
      <c r="AW245" s="4"/>
      <c r="AX245" s="4"/>
      <c r="AY245" s="4"/>
      <c r="AZ245" s="4"/>
      <c r="BB245" s="204" t="s">
        <v>537</v>
      </c>
      <c r="BG245" s="241">
        <f>IF(AND(AND($M$258="nonprofit",$M$266="nonprofit",$M$274="(select one)")),1,0)</f>
        <v>0</v>
      </c>
    </row>
    <row r="246" spans="1:67" ht="12.95" customHeight="1">
      <c r="D246" s="4" t="s">
        <v>90</v>
      </c>
      <c r="E246" s="4"/>
      <c r="F246" s="4"/>
      <c r="M246" s="2027" t="s">
        <v>2657</v>
      </c>
      <c r="N246" s="2027"/>
      <c r="O246" s="2027"/>
      <c r="P246" s="2027"/>
      <c r="Q246" s="2027"/>
      <c r="R246" s="2027"/>
      <c r="S246" s="2027"/>
      <c r="T246" s="2027"/>
      <c r="U246" s="2027"/>
      <c r="V246" s="2027"/>
      <c r="W246" s="2027"/>
      <c r="X246" s="2027"/>
      <c r="Y246" s="2027"/>
      <c r="Z246" s="2027"/>
      <c r="AA246" s="2027"/>
      <c r="AB246" s="2027"/>
      <c r="AC246" s="2027"/>
      <c r="AD246" s="2027"/>
      <c r="AE246" s="2027"/>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694" t="s">
        <v>528</v>
      </c>
      <c r="N247" s="1694"/>
      <c r="O247" s="1694"/>
      <c r="P247" s="1694"/>
      <c r="Q247" s="1694"/>
      <c r="R247" s="1694"/>
      <c r="S247" s="1694"/>
      <c r="T247" s="1694"/>
      <c r="U247" s="204" t="s">
        <v>906</v>
      </c>
      <c r="V247" s="204"/>
      <c r="W247" s="204"/>
      <c r="X247" s="204"/>
      <c r="Y247" s="204"/>
      <c r="Z247" s="204"/>
      <c r="AA247" s="2032"/>
      <c r="AB247" s="2032"/>
      <c r="AC247" s="2032"/>
      <c r="AD247" s="2032"/>
      <c r="AE247" s="2032"/>
      <c r="AF247" s="2032"/>
      <c r="AG247" s="2032"/>
      <c r="AH247" s="2032"/>
      <c r="AI247" s="2032"/>
      <c r="AJ247" s="2032"/>
      <c r="AK247" s="2032"/>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2.95" customHeight="1">
      <c r="D248" t="s">
        <v>531</v>
      </c>
      <c r="M248" s="1714"/>
      <c r="N248" s="1714"/>
      <c r="O248" s="1714"/>
      <c r="P248" s="1714"/>
      <c r="Q248" s="1714"/>
      <c r="R248" s="1714"/>
      <c r="S248" s="1714"/>
      <c r="T248" s="1714"/>
      <c r="U248" s="1714"/>
      <c r="V248" s="1714"/>
      <c r="W248" s="1714"/>
      <c r="X248" s="1714"/>
      <c r="Y248" s="1714"/>
      <c r="Z248" s="1714"/>
      <c r="AA248" s="1714"/>
      <c r="AB248" s="1714"/>
      <c r="AC248" s="1714"/>
      <c r="AD248" s="1714"/>
      <c r="AE248" s="1714"/>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754" t="s">
        <v>2742</v>
      </c>
      <c r="N252" s="1755"/>
      <c r="O252" s="1755"/>
      <c r="P252" s="1755"/>
      <c r="Q252" s="1755"/>
      <c r="R252" s="1755"/>
      <c r="S252" s="1755"/>
      <c r="T252" s="1755"/>
      <c r="U252" s="1755"/>
      <c r="V252" s="1755"/>
      <c r="W252" s="1755"/>
      <c r="X252" s="1755"/>
      <c r="Y252" s="1755"/>
      <c r="Z252" s="1755"/>
      <c r="AA252" s="1755"/>
      <c r="AB252" s="1755"/>
      <c r="AC252" s="1755"/>
      <c r="AD252" s="1755"/>
      <c r="AE252" s="1755"/>
      <c r="AF252" s="1755" t="s">
        <v>2658</v>
      </c>
      <c r="AG252" s="1755"/>
      <c r="AH252" s="1755"/>
      <c r="AI252" s="1755"/>
      <c r="AJ252" s="1755"/>
      <c r="AK252" s="1755"/>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752" t="str">
        <f t="shared" ref="M253:M257" si="2">M242</f>
        <v>2082 Michelson Drive, #400</v>
      </c>
      <c r="N253" s="1752"/>
      <c r="O253" s="1752"/>
      <c r="P253" s="1752"/>
      <c r="Q253" s="1752"/>
      <c r="R253" s="1752"/>
      <c r="S253" s="1752"/>
      <c r="T253" s="1752"/>
      <c r="U253" s="1752"/>
      <c r="V253" s="1752"/>
      <c r="W253" s="1752"/>
      <c r="X253" s="1752"/>
      <c r="Y253" s="1752"/>
      <c r="Z253" s="1752"/>
      <c r="AA253" s="1752"/>
      <c r="AB253" s="1752"/>
      <c r="AC253" s="1752"/>
      <c r="AD253" s="1752"/>
      <c r="AE253" s="1752"/>
      <c r="AF253" s="3" t="s">
        <v>1179</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752" t="str">
        <f t="shared" si="2"/>
        <v>Irvine</v>
      </c>
      <c r="N254" s="1752"/>
      <c r="O254" s="1752"/>
      <c r="P254" s="1752"/>
      <c r="Q254" s="1752"/>
      <c r="R254" s="1752"/>
      <c r="S254" s="1752"/>
      <c r="T254" s="1752"/>
      <c r="V254" s="33" t="s">
        <v>86</v>
      </c>
      <c r="W254" s="1742" t="str">
        <f>W243</f>
        <v xml:space="preserve">CA </v>
      </c>
      <c r="X254" s="1742"/>
      <c r="Y254" s="4" t="s">
        <v>583</v>
      </c>
      <c r="AC254" s="1752">
        <f>AC243</f>
        <v>92612</v>
      </c>
      <c r="AD254" s="1752"/>
      <c r="AE254" s="1752"/>
      <c r="AF254" s="3" t="s">
        <v>1180</v>
      </c>
      <c r="AU254" s="4"/>
      <c r="AV254" s="4"/>
      <c r="AW254" s="4"/>
      <c r="AX254" s="4"/>
      <c r="AY254" s="4"/>
      <c r="BB254" s="4" t="s">
        <v>280</v>
      </c>
      <c r="BG254">
        <v>2</v>
      </c>
      <c r="BH254" t="s">
        <v>566</v>
      </c>
      <c r="BO254" s="239" t="str">
        <f>VLOOKUP(BG252,BG253:BH256,2,FALSE)</f>
        <v>Joint Venture</v>
      </c>
    </row>
    <row r="255" spans="1:67" ht="12.95" customHeight="1">
      <c r="A255" s="19"/>
      <c r="B255" s="4"/>
      <c r="C255" s="4"/>
      <c r="D255" s="4" t="s">
        <v>87</v>
      </c>
      <c r="E255" s="4"/>
      <c r="F255" s="4"/>
      <c r="G255" s="4"/>
      <c r="H255" s="4"/>
      <c r="I255" s="4"/>
      <c r="J255" s="4"/>
      <c r="K255" s="4"/>
      <c r="L255" s="19"/>
      <c r="M255" s="1752" t="str">
        <f t="shared" si="2"/>
        <v xml:space="preserve">Ron Wu </v>
      </c>
      <c r="N255" s="1752"/>
      <c r="O255" s="1752"/>
      <c r="P255" s="1752"/>
      <c r="Q255" s="1752"/>
      <c r="R255" s="1752"/>
      <c r="S255" s="1752"/>
      <c r="T255" s="1752"/>
      <c r="U255" s="1752"/>
      <c r="V255" s="1752"/>
      <c r="W255" s="1752"/>
      <c r="X255" s="1752"/>
      <c r="Y255" s="1752"/>
      <c r="Z255" s="1752"/>
      <c r="AA255" s="1752"/>
      <c r="AB255" s="1752"/>
      <c r="AC255" s="1752"/>
      <c r="AD255" s="1752"/>
      <c r="AE255" s="1752"/>
      <c r="AH255" s="2036">
        <v>8.9999999999999993E-3</v>
      </c>
      <c r="AI255" s="2036"/>
      <c r="AJ255" s="2036"/>
      <c r="AK255" s="2036"/>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713" t="str">
        <f t="shared" si="2"/>
        <v>(415) 757-8639</v>
      </c>
      <c r="N256" s="1713"/>
      <c r="O256" s="1713"/>
      <c r="P256" s="1713"/>
      <c r="Q256" s="1713"/>
      <c r="R256" s="1713"/>
      <c r="S256" s="4" t="s">
        <v>206</v>
      </c>
      <c r="T256" s="4"/>
      <c r="U256" s="1742"/>
      <c r="V256" s="1742"/>
      <c r="W256" s="1742"/>
      <c r="X256" s="4" t="s">
        <v>89</v>
      </c>
      <c r="Z256" s="1713"/>
      <c r="AA256" s="1713"/>
      <c r="AB256" s="1713"/>
      <c r="AC256" s="1713"/>
      <c r="AD256" s="1713"/>
      <c r="AE256" s="1713"/>
      <c r="AU256" s="4"/>
      <c r="AV256" s="4"/>
      <c r="AW256" s="4"/>
      <c r="AX256" s="4"/>
      <c r="AY256" s="4"/>
      <c r="BG256">
        <v>0</v>
      </c>
      <c r="BH256" s="3" t="str">
        <f>""</f>
        <v/>
      </c>
      <c r="BN256" s="34"/>
    </row>
    <row r="257" spans="1:66" ht="12.95" customHeight="1">
      <c r="A257" s="19"/>
      <c r="B257" s="4"/>
      <c r="C257" s="4"/>
      <c r="D257" s="4" t="s">
        <v>90</v>
      </c>
      <c r="E257" s="4"/>
      <c r="F257" s="4"/>
      <c r="M257" s="2027" t="str">
        <f t="shared" si="2"/>
        <v>rwu@rtacq.com</v>
      </c>
      <c r="N257" s="2027"/>
      <c r="O257" s="2027"/>
      <c r="P257" s="2027"/>
      <c r="Q257" s="2027"/>
      <c r="R257" s="2027"/>
      <c r="S257" s="2027"/>
      <c r="T257" s="2027"/>
      <c r="U257" s="2027"/>
      <c r="V257" s="2027"/>
      <c r="W257" s="2027"/>
      <c r="X257" s="2027"/>
      <c r="Y257" s="2027"/>
      <c r="Z257" s="2027"/>
      <c r="AA257" s="2027"/>
      <c r="AB257" s="2027"/>
      <c r="AC257" s="2027"/>
      <c r="AD257" s="2027"/>
      <c r="AE257" s="2027"/>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694" t="s">
        <v>536</v>
      </c>
      <c r="N258" s="1694"/>
      <c r="O258" s="1694"/>
      <c r="P258" s="1694"/>
      <c r="Q258" s="1694"/>
      <c r="R258" s="1694"/>
      <c r="S258" s="1694"/>
      <c r="T258" s="1694"/>
      <c r="U258" s="204" t="s">
        <v>906</v>
      </c>
      <c r="V258" s="204"/>
      <c r="W258" s="204"/>
      <c r="X258" s="204"/>
      <c r="Y258" s="204"/>
      <c r="Z258" s="204"/>
      <c r="AA258" s="2032"/>
      <c r="AB258" s="2032"/>
      <c r="AC258" s="2032"/>
      <c r="AD258" s="2032"/>
      <c r="AE258" s="2032"/>
      <c r="AF258" s="2032"/>
      <c r="AG258" s="2032"/>
      <c r="AH258" s="2032"/>
      <c r="AI258" s="2032"/>
      <c r="AJ258" s="2032"/>
      <c r="AK258" s="2032"/>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754" t="s">
        <v>2736</v>
      </c>
      <c r="N260" s="1755"/>
      <c r="O260" s="1755"/>
      <c r="P260" s="1755"/>
      <c r="Q260" s="1755"/>
      <c r="R260" s="1755"/>
      <c r="S260" s="1755"/>
      <c r="T260" s="1755"/>
      <c r="U260" s="1755"/>
      <c r="V260" s="1755"/>
      <c r="W260" s="1755"/>
      <c r="X260" s="1755"/>
      <c r="Y260" s="1755"/>
      <c r="Z260" s="1755"/>
      <c r="AA260" s="1755"/>
      <c r="AB260" s="1755"/>
      <c r="AC260" s="1755"/>
      <c r="AD260" s="1755"/>
      <c r="AE260" s="1755"/>
      <c r="AF260" s="1755" t="s">
        <v>2659</v>
      </c>
      <c r="AG260" s="1755"/>
      <c r="AH260" s="1755"/>
      <c r="AI260" s="1755"/>
      <c r="AJ260" s="1755"/>
      <c r="AK260" s="1755"/>
      <c r="AU260" s="4"/>
      <c r="AV260" s="4"/>
      <c r="AW260" s="4"/>
      <c r="AX260" s="4"/>
      <c r="AY260" s="4"/>
      <c r="BN260" s="34"/>
    </row>
    <row r="261" spans="1:66" ht="12.95" customHeight="1">
      <c r="A261" s="19"/>
      <c r="B261" s="4"/>
      <c r="C261" s="4"/>
      <c r="D261" s="4" t="s">
        <v>85</v>
      </c>
      <c r="E261" s="4"/>
      <c r="F261" s="4"/>
      <c r="G261" s="4"/>
      <c r="H261" s="4"/>
      <c r="I261" s="4"/>
      <c r="J261" s="4"/>
      <c r="K261" s="4"/>
      <c r="L261" s="4"/>
      <c r="M261" s="1751" t="s">
        <v>2670</v>
      </c>
      <c r="N261" s="1752"/>
      <c r="O261" s="1752"/>
      <c r="P261" s="1752"/>
      <c r="Q261" s="1752"/>
      <c r="R261" s="1752"/>
      <c r="S261" s="1752"/>
      <c r="T261" s="1752"/>
      <c r="U261" s="1752"/>
      <c r="V261" s="1752"/>
      <c r="W261" s="1752"/>
      <c r="X261" s="1752"/>
      <c r="Y261" s="1752"/>
      <c r="Z261" s="1752"/>
      <c r="AA261" s="1752"/>
      <c r="AB261" s="1752"/>
      <c r="AC261" s="1752"/>
      <c r="AD261" s="1752"/>
      <c r="AE261" s="1752"/>
      <c r="AF261" s="3" t="s">
        <v>1179</v>
      </c>
      <c r="AL261" s="4"/>
      <c r="AM261" s="4"/>
      <c r="AN261" s="4"/>
      <c r="AO261" s="4"/>
      <c r="AP261" s="4"/>
      <c r="AQ261" s="4"/>
      <c r="AR261" s="4"/>
      <c r="AS261" s="4"/>
      <c r="AT261" s="4"/>
      <c r="BN261" s="34"/>
    </row>
    <row r="262" spans="1:66" ht="12.95" customHeight="1">
      <c r="A262" s="19"/>
      <c r="B262" s="4"/>
      <c r="C262" s="4"/>
      <c r="D262" s="4" t="s">
        <v>580</v>
      </c>
      <c r="E262" s="4"/>
      <c r="M262" s="1751" t="s">
        <v>2671</v>
      </c>
      <c r="N262" s="1752"/>
      <c r="O262" s="1752"/>
      <c r="P262" s="1752"/>
      <c r="Q262" s="1752"/>
      <c r="R262" s="1752"/>
      <c r="S262" s="1752"/>
      <c r="T262" s="1752"/>
      <c r="V262" s="33" t="s">
        <v>86</v>
      </c>
      <c r="W262" s="1635" t="s">
        <v>2654</v>
      </c>
      <c r="X262" s="1742"/>
      <c r="Y262" s="4" t="s">
        <v>583</v>
      </c>
      <c r="AC262" s="1752">
        <v>92660</v>
      </c>
      <c r="AD262" s="1752"/>
      <c r="AE262" s="1752"/>
      <c r="AF262" s="3" t="s">
        <v>1180</v>
      </c>
      <c r="AU262" s="4"/>
      <c r="AV262" s="4"/>
      <c r="AW262" s="4"/>
      <c r="AX262" s="4"/>
      <c r="AY262" s="4"/>
      <c r="BN262" s="34"/>
    </row>
    <row r="263" spans="1:66" ht="12.95" customHeight="1">
      <c r="A263" s="19"/>
      <c r="B263" s="4"/>
      <c r="C263" s="4"/>
      <c r="D263" s="4" t="s">
        <v>87</v>
      </c>
      <c r="E263" s="4"/>
      <c r="F263" s="4"/>
      <c r="G263" s="4"/>
      <c r="H263" s="4"/>
      <c r="I263" s="4"/>
      <c r="J263" s="4"/>
      <c r="K263" s="4"/>
      <c r="L263" s="19"/>
      <c r="M263" s="1751" t="s">
        <v>2672</v>
      </c>
      <c r="N263" s="1752"/>
      <c r="O263" s="1752"/>
      <c r="P263" s="1752"/>
      <c r="Q263" s="1752"/>
      <c r="R263" s="1752"/>
      <c r="S263" s="1752"/>
      <c r="T263" s="1752"/>
      <c r="U263" s="1752"/>
      <c r="V263" s="1752"/>
      <c r="W263" s="1752"/>
      <c r="X263" s="1752"/>
      <c r="Y263" s="1752"/>
      <c r="Z263" s="1752"/>
      <c r="AA263" s="1752"/>
      <c r="AB263" s="1752"/>
      <c r="AC263" s="1752"/>
      <c r="AD263" s="1752"/>
      <c r="AE263" s="1752"/>
      <c r="AH263" s="2036">
        <v>1E-3</v>
      </c>
      <c r="AI263" s="2036"/>
      <c r="AJ263" s="2036"/>
      <c r="AK263" s="2036"/>
      <c r="AL263" s="4"/>
      <c r="AM263" s="4"/>
      <c r="AN263" s="4"/>
      <c r="AO263" s="4"/>
      <c r="AP263" s="4"/>
      <c r="AQ263" s="4"/>
      <c r="AR263" s="4"/>
      <c r="AS263" s="4"/>
      <c r="AT263" s="4"/>
    </row>
    <row r="264" spans="1:66" ht="12.95" customHeight="1">
      <c r="A264" s="19"/>
      <c r="B264" s="4"/>
      <c r="C264" s="4"/>
      <c r="D264" s="4" t="s">
        <v>88</v>
      </c>
      <c r="E264" s="4"/>
      <c r="F264" s="4"/>
      <c r="M264" s="1713">
        <v>9492533120</v>
      </c>
      <c r="N264" s="1713"/>
      <c r="O264" s="1713"/>
      <c r="P264" s="1713"/>
      <c r="Q264" s="1713"/>
      <c r="R264" s="1713"/>
      <c r="S264" s="4" t="s">
        <v>206</v>
      </c>
      <c r="T264" s="4"/>
      <c r="U264" s="1742"/>
      <c r="V264" s="1742"/>
      <c r="W264" s="1742"/>
      <c r="X264" s="4" t="s">
        <v>89</v>
      </c>
      <c r="Z264" s="1713"/>
      <c r="AA264" s="1713"/>
      <c r="AB264" s="1713"/>
      <c r="AC264" s="1713"/>
      <c r="AD264" s="1713"/>
      <c r="AE264" s="1713"/>
      <c r="AU264" s="4"/>
      <c r="AV264" s="4"/>
      <c r="AW264" s="4"/>
      <c r="AX264" s="4"/>
      <c r="AY264" s="4"/>
      <c r="BN264" s="34"/>
    </row>
    <row r="265" spans="1:66" ht="12.95" customHeight="1">
      <c r="A265" s="19"/>
      <c r="B265" s="4"/>
      <c r="C265" s="4"/>
      <c r="D265" s="4" t="s">
        <v>90</v>
      </c>
      <c r="E265" s="4"/>
      <c r="F265" s="4"/>
      <c r="M265" s="2027" t="s">
        <v>2673</v>
      </c>
      <c r="N265" s="2027"/>
      <c r="O265" s="2027"/>
      <c r="P265" s="2027"/>
      <c r="Q265" s="2027"/>
      <c r="R265" s="2027"/>
      <c r="S265" s="2027"/>
      <c r="T265" s="2027"/>
      <c r="U265" s="2027"/>
      <c r="V265" s="2027"/>
      <c r="W265" s="2027"/>
      <c r="X265" s="2027"/>
      <c r="Y265" s="2027"/>
      <c r="Z265" s="2027"/>
      <c r="AA265" s="2027"/>
      <c r="AB265" s="2027"/>
      <c r="AC265" s="2027"/>
      <c r="AD265" s="2027"/>
      <c r="AE265" s="2027"/>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694" t="s">
        <v>534</v>
      </c>
      <c r="N266" s="1694"/>
      <c r="O266" s="1694"/>
      <c r="P266" s="1694"/>
      <c r="Q266" s="1694"/>
      <c r="R266" s="1694"/>
      <c r="S266" s="1694"/>
      <c r="T266" s="1694"/>
      <c r="U266" s="204" t="s">
        <v>906</v>
      </c>
      <c r="V266" s="204"/>
      <c r="W266" s="204"/>
      <c r="X266" s="204"/>
      <c r="Y266" s="204"/>
      <c r="Z266" s="204"/>
      <c r="AA266" s="2060" t="s">
        <v>2737</v>
      </c>
      <c r="AB266" s="2032"/>
      <c r="AC266" s="2032"/>
      <c r="AD266" s="2032"/>
      <c r="AE266" s="2032"/>
      <c r="AF266" s="2032"/>
      <c r="AG266" s="2032"/>
      <c r="AH266" s="2032"/>
      <c r="AI266" s="2032"/>
      <c r="AJ266" s="2032"/>
      <c r="AK266" s="2032"/>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755"/>
      <c r="N268" s="1755"/>
      <c r="O268" s="1755"/>
      <c r="P268" s="1755"/>
      <c r="Q268" s="1755"/>
      <c r="R268" s="1755"/>
      <c r="S268" s="1755"/>
      <c r="T268" s="1755"/>
      <c r="U268" s="1755"/>
      <c r="V268" s="1755"/>
      <c r="W268" s="1755"/>
      <c r="X268" s="1755"/>
      <c r="Y268" s="1755"/>
      <c r="Z268" s="1755"/>
      <c r="AA268" s="1755"/>
      <c r="AB268" s="1755"/>
      <c r="AC268" s="1755"/>
      <c r="AD268" s="1755"/>
      <c r="AE268" s="1755"/>
      <c r="AF268" s="1755" t="s">
        <v>307</v>
      </c>
      <c r="AG268" s="1755"/>
      <c r="AH268" s="1755"/>
      <c r="AI268" s="1755"/>
      <c r="AJ268" s="1755"/>
      <c r="AK268" s="1755"/>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752"/>
      <c r="N269" s="1752"/>
      <c r="O269" s="1752"/>
      <c r="P269" s="1752"/>
      <c r="Q269" s="1752"/>
      <c r="R269" s="1752"/>
      <c r="S269" s="1752"/>
      <c r="T269" s="1752"/>
      <c r="U269" s="1752"/>
      <c r="V269" s="1752"/>
      <c r="W269" s="1752"/>
      <c r="X269" s="1752"/>
      <c r="Y269" s="1752"/>
      <c r="Z269" s="1752"/>
      <c r="AA269" s="1752"/>
      <c r="AB269" s="1752"/>
      <c r="AC269" s="1752"/>
      <c r="AD269" s="1752"/>
      <c r="AE269" s="1752"/>
      <c r="AF269" s="3" t="s">
        <v>1179</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752"/>
      <c r="N270" s="1752"/>
      <c r="O270" s="1752"/>
      <c r="P270" s="1752"/>
      <c r="Q270" s="1752"/>
      <c r="R270" s="1752"/>
      <c r="S270" s="1752"/>
      <c r="T270" s="1752"/>
      <c r="V270" s="33" t="s">
        <v>86</v>
      </c>
      <c r="W270" s="1742"/>
      <c r="X270" s="1742"/>
      <c r="Y270" s="4" t="s">
        <v>583</v>
      </c>
      <c r="AC270" s="1752"/>
      <c r="AD270" s="1752"/>
      <c r="AE270" s="1752"/>
      <c r="AF270" s="3" t="s">
        <v>1180</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752"/>
      <c r="N271" s="1752"/>
      <c r="O271" s="1752"/>
      <c r="P271" s="1752"/>
      <c r="Q271" s="1752"/>
      <c r="R271" s="1752"/>
      <c r="S271" s="1752"/>
      <c r="T271" s="1752"/>
      <c r="U271" s="1752"/>
      <c r="V271" s="1752"/>
      <c r="W271" s="1752"/>
      <c r="X271" s="1752"/>
      <c r="Y271" s="1752"/>
      <c r="Z271" s="1752"/>
      <c r="AA271" s="1752"/>
      <c r="AB271" s="1752"/>
      <c r="AC271" s="1752"/>
      <c r="AD271" s="1752"/>
      <c r="AE271" s="1752"/>
      <c r="AH271" s="2036"/>
      <c r="AI271" s="2036"/>
      <c r="AJ271" s="2036"/>
      <c r="AK271" s="2036"/>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713"/>
      <c r="N272" s="1713"/>
      <c r="O272" s="1713"/>
      <c r="P272" s="1713"/>
      <c r="Q272" s="1713"/>
      <c r="R272" s="1713"/>
      <c r="S272" s="4" t="s">
        <v>206</v>
      </c>
      <c r="T272" s="4"/>
      <c r="U272" s="1742"/>
      <c r="V272" s="1742"/>
      <c r="W272" s="1742"/>
      <c r="X272" s="4" t="s">
        <v>89</v>
      </c>
      <c r="Z272" s="1713"/>
      <c r="AA272" s="1713"/>
      <c r="AB272" s="1713"/>
      <c r="AC272" s="1713"/>
      <c r="AD272" s="1713"/>
      <c r="AE272" s="1713"/>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2027"/>
      <c r="N273" s="2027"/>
      <c r="O273" s="2027"/>
      <c r="P273" s="2027"/>
      <c r="Q273" s="2027"/>
      <c r="R273" s="2027"/>
      <c r="S273" s="2027"/>
      <c r="T273" s="2027"/>
      <c r="U273" s="2027"/>
      <c r="V273" s="2027"/>
      <c r="W273" s="2027"/>
      <c r="X273" s="2027"/>
      <c r="Y273" s="2027"/>
      <c r="Z273" s="2027"/>
      <c r="AA273" s="2028"/>
      <c r="AB273" s="2028"/>
      <c r="AC273" s="2028"/>
      <c r="AD273" s="2028"/>
      <c r="AE273" s="2028"/>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694" t="s">
        <v>307</v>
      </c>
      <c r="N274" s="1694"/>
      <c r="O274" s="1694"/>
      <c r="P274" s="1694"/>
      <c r="Q274" s="1694"/>
      <c r="R274" s="1694"/>
      <c r="S274" s="1694"/>
      <c r="T274" s="1694"/>
      <c r="U274" s="204" t="s">
        <v>906</v>
      </c>
      <c r="V274" s="204"/>
      <c r="W274" s="204"/>
      <c r="X274" s="204"/>
      <c r="Y274" s="204"/>
      <c r="Z274" s="204"/>
      <c r="AA274" s="2061"/>
      <c r="AB274" s="2061"/>
      <c r="AC274" s="2061"/>
      <c r="AD274" s="2061"/>
      <c r="AE274" s="2061"/>
      <c r="AF274" s="2061"/>
      <c r="AG274" s="2061"/>
      <c r="AH274" s="2061"/>
      <c r="AI274" s="2061"/>
      <c r="AJ274" s="2061"/>
      <c r="AK274" s="2061"/>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2052" t="str">
        <f>IFERROR(BO254,"")</f>
        <v>Joint Venture</v>
      </c>
      <c r="U276" s="2052"/>
      <c r="V276" s="2052"/>
      <c r="W276" s="2052"/>
      <c r="X276" s="2052"/>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752" t="s">
        <v>280</v>
      </c>
      <c r="E279" s="1752"/>
      <c r="F279" s="1752"/>
      <c r="G279" s="1752"/>
      <c r="H279" s="1752"/>
      <c r="J279" t="s">
        <v>279</v>
      </c>
      <c r="X279" s="1936"/>
      <c r="Y279" s="1936"/>
      <c r="Z279" s="1936"/>
      <c r="AA279" s="1936"/>
      <c r="AB279" s="1936"/>
      <c r="AC279" s="1936"/>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754" t="s">
        <v>2660</v>
      </c>
      <c r="M283" s="1755"/>
      <c r="N283" s="1755"/>
      <c r="O283" s="1755"/>
      <c r="P283" s="1755"/>
      <c r="Q283" s="1755"/>
      <c r="R283" s="1755"/>
      <c r="S283" s="1755"/>
      <c r="T283" s="1755"/>
      <c r="U283" s="1755"/>
      <c r="V283" s="1755"/>
      <c r="W283" s="1755"/>
      <c r="X283" s="1755"/>
      <c r="Y283" s="1755"/>
      <c r="Z283" s="1755"/>
      <c r="AA283" s="1755"/>
      <c r="AB283" s="1755"/>
      <c r="AC283" s="1755"/>
      <c r="AD283" s="1755"/>
      <c r="AE283" s="1755"/>
      <c r="AF283" s="1755"/>
      <c r="AG283" s="1755"/>
      <c r="AH283" s="1755"/>
      <c r="AI283" s="1755"/>
      <c r="AJ283" s="1755"/>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751" t="s">
        <v>2674</v>
      </c>
      <c r="M284" s="1752"/>
      <c r="N284" s="1752"/>
      <c r="O284" s="1752"/>
      <c r="P284" s="1752"/>
      <c r="Q284" s="1752"/>
      <c r="R284" s="1752"/>
      <c r="S284" s="1752"/>
      <c r="T284" s="1752"/>
      <c r="U284" s="1752"/>
      <c r="V284" s="1752"/>
      <c r="W284" s="1752"/>
      <c r="X284" s="1752"/>
      <c r="Y284" s="1752"/>
      <c r="Z284" s="1752"/>
      <c r="AA284" s="1752"/>
      <c r="AB284" s="1752"/>
      <c r="AC284" s="1752"/>
      <c r="AD284" s="1752"/>
      <c r="AK284" s="3"/>
      <c r="AL284" s="3"/>
      <c r="AM284" s="3"/>
      <c r="AN284" s="3"/>
      <c r="AO284" s="3"/>
      <c r="AP284" s="3"/>
      <c r="AQ284" s="3"/>
      <c r="AR284" s="3"/>
      <c r="AS284" s="3"/>
      <c r="AT284" s="3"/>
      <c r="AU284" s="3"/>
      <c r="AV284" s="3"/>
      <c r="AW284" s="3"/>
      <c r="AX284" s="3"/>
      <c r="AY284" s="3"/>
    </row>
    <row r="285" spans="1:51" ht="12.95" customHeight="1">
      <c r="D285" s="4" t="s">
        <v>580</v>
      </c>
      <c r="E285" s="4"/>
      <c r="L285" s="1751" t="s">
        <v>67</v>
      </c>
      <c r="M285" s="1752"/>
      <c r="N285" s="1752"/>
      <c r="O285" s="1752"/>
      <c r="P285" s="1752"/>
      <c r="Q285" s="1752"/>
      <c r="R285" s="1752"/>
      <c r="S285" s="1752"/>
      <c r="U285" s="33" t="s">
        <v>86</v>
      </c>
      <c r="V285" s="1635" t="s">
        <v>2675</v>
      </c>
      <c r="W285" s="1742"/>
      <c r="X285" s="4" t="s">
        <v>583</v>
      </c>
      <c r="AB285" s="1752">
        <v>92507</v>
      </c>
      <c r="AC285" s="1752"/>
      <c r="AD285" s="1752"/>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751" t="s">
        <v>2647</v>
      </c>
      <c r="M286" s="1752"/>
      <c r="N286" s="1752"/>
      <c r="O286" s="1752"/>
      <c r="P286" s="1752"/>
      <c r="Q286" s="1752"/>
      <c r="R286" s="1752"/>
      <c r="S286" s="1752"/>
      <c r="T286" s="1752"/>
      <c r="U286" s="1752"/>
      <c r="V286" s="1752"/>
      <c r="W286" s="1752"/>
      <c r="X286" s="1752"/>
      <c r="Y286" s="1752"/>
      <c r="Z286" s="1752"/>
      <c r="AA286" s="1752"/>
      <c r="AB286" s="1752"/>
      <c r="AC286" s="1752"/>
      <c r="AD286" s="1752"/>
      <c r="AI286" s="4"/>
      <c r="AJ286" s="4"/>
      <c r="AK286" s="3"/>
      <c r="AL286" s="3"/>
      <c r="AM286" s="3"/>
      <c r="AN286" s="3"/>
      <c r="AO286" s="3"/>
      <c r="AP286" s="3"/>
      <c r="AQ286" s="3"/>
      <c r="AR286" s="3"/>
      <c r="AS286" s="3"/>
      <c r="AT286" s="3"/>
    </row>
    <row r="287" spans="1:51" ht="12.95" customHeight="1">
      <c r="D287" s="4" t="s">
        <v>88</v>
      </c>
      <c r="E287" s="4"/>
      <c r="F287" s="4"/>
      <c r="L287" s="1713">
        <v>9515386244</v>
      </c>
      <c r="M287" s="1713"/>
      <c r="N287" s="1713"/>
      <c r="O287" s="1713"/>
      <c r="P287" s="1713"/>
      <c r="Q287" s="1713"/>
      <c r="R287" s="4" t="s">
        <v>206</v>
      </c>
      <c r="S287" s="4"/>
      <c r="T287" s="1742"/>
      <c r="U287" s="1742"/>
      <c r="V287" s="1742"/>
      <c r="W287" s="4" t="s">
        <v>89</v>
      </c>
      <c r="Y287" s="1713"/>
      <c r="Z287" s="1713"/>
      <c r="AA287" s="1713"/>
      <c r="AB287" s="1713"/>
      <c r="AC287" s="1713"/>
      <c r="AD287" s="1713"/>
    </row>
    <row r="288" spans="1:51" ht="12.95" customHeight="1">
      <c r="D288" s="4" t="s">
        <v>90</v>
      </c>
      <c r="E288" s="4"/>
      <c r="F288" s="4"/>
      <c r="L288" s="2027" t="s">
        <v>2676</v>
      </c>
      <c r="M288" s="2027"/>
      <c r="N288" s="2027"/>
      <c r="O288" s="2027"/>
      <c r="P288" s="2027"/>
      <c r="Q288" s="2027"/>
      <c r="R288" s="2027"/>
      <c r="S288" s="2027"/>
      <c r="T288" s="2027"/>
      <c r="U288" s="2027"/>
      <c r="V288" s="2027"/>
      <c r="W288" s="2027"/>
      <c r="X288" s="2027"/>
      <c r="Y288" s="2027"/>
      <c r="Z288" s="2027"/>
      <c r="AA288" s="2027"/>
      <c r="AB288" s="2027"/>
      <c r="AC288" s="2027"/>
      <c r="AD288" s="2027"/>
      <c r="AF288" s="4"/>
      <c r="AG288" s="4"/>
      <c r="AH288" s="4"/>
      <c r="AI288" s="4"/>
      <c r="AJ288" s="4"/>
      <c r="AU288" s="3"/>
      <c r="AV288" s="3"/>
      <c r="AW288" s="3"/>
      <c r="AX288" s="3"/>
      <c r="AY288" s="3"/>
    </row>
    <row r="289" spans="1:51" ht="12.95" customHeight="1">
      <c r="D289" s="3" t="s">
        <v>623</v>
      </c>
      <c r="E289" s="3"/>
      <c r="F289" s="3"/>
      <c r="G289" s="3"/>
      <c r="H289" s="3"/>
      <c r="I289" s="3"/>
      <c r="L289" s="1635" t="s">
        <v>2677</v>
      </c>
      <c r="M289" s="1635"/>
      <c r="N289" s="1635"/>
      <c r="O289" s="1635"/>
      <c r="P289" s="1635"/>
      <c r="Q289" s="1635"/>
      <c r="R289" s="1635"/>
      <c r="S289" s="1635"/>
      <c r="T289" s="1635"/>
      <c r="U289" s="1635"/>
      <c r="V289" s="1635"/>
      <c r="W289" s="1635"/>
      <c r="X289" s="1635"/>
      <c r="Y289" s="1635"/>
      <c r="Z289" s="1635"/>
      <c r="AA289" s="1635"/>
      <c r="AB289" s="1635"/>
      <c r="AC289" s="1635"/>
      <c r="AD289" s="1635"/>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760" t="s">
        <v>541</v>
      </c>
      <c r="B291" s="1760"/>
      <c r="C291" s="1760"/>
      <c r="D291" s="1760"/>
      <c r="E291" s="1760"/>
      <c r="F291" s="1760"/>
      <c r="G291" s="1760"/>
      <c r="H291" s="1760"/>
      <c r="I291" s="1760"/>
      <c r="J291" s="1760"/>
      <c r="K291" s="1760"/>
      <c r="L291" s="1760"/>
      <c r="M291" s="1760"/>
      <c r="N291" s="1760"/>
      <c r="O291" s="1760"/>
      <c r="P291" s="1760"/>
      <c r="Q291" s="1760"/>
      <c r="R291" s="1760"/>
      <c r="S291" s="1760"/>
      <c r="T291" s="1760"/>
      <c r="U291" s="1760"/>
      <c r="V291" s="1760"/>
      <c r="W291" s="1760"/>
      <c r="X291" s="1760"/>
      <c r="Y291" s="1760"/>
      <c r="Z291" s="1760"/>
      <c r="AA291" s="1760"/>
      <c r="AB291" s="1760"/>
      <c r="AC291" s="1760"/>
      <c r="AD291" s="1760"/>
      <c r="AE291" s="1760"/>
      <c r="AF291" s="1760"/>
      <c r="AG291" s="1760"/>
      <c r="AH291" s="1760"/>
      <c r="AI291" s="1760"/>
      <c r="AJ291" s="1760"/>
      <c r="AK291" s="1760"/>
      <c r="AL291" s="1760"/>
      <c r="AM291" s="1760"/>
      <c r="AN291" s="1760"/>
      <c r="AO291" s="1760"/>
      <c r="AP291" s="1760"/>
      <c r="AQ291" s="1760"/>
      <c r="AR291" s="1760"/>
      <c r="AS291" s="1760"/>
      <c r="AT291" s="1760"/>
      <c r="AU291" s="95"/>
      <c r="AV291" s="95"/>
      <c r="AW291" s="95"/>
      <c r="AX291" s="95"/>
      <c r="AY291" s="95"/>
    </row>
    <row r="292" spans="1:51" ht="12.95" customHeight="1">
      <c r="A292" s="1760"/>
      <c r="B292" s="1760"/>
      <c r="C292" s="1760"/>
      <c r="D292" s="1760"/>
      <c r="E292" s="1760"/>
      <c r="F292" s="1760"/>
      <c r="G292" s="1760"/>
      <c r="H292" s="1760"/>
      <c r="I292" s="1760"/>
      <c r="J292" s="1760"/>
      <c r="K292" s="1760"/>
      <c r="L292" s="1760"/>
      <c r="M292" s="1760"/>
      <c r="N292" s="1760"/>
      <c r="O292" s="1760"/>
      <c r="P292" s="1760"/>
      <c r="Q292" s="1760"/>
      <c r="R292" s="1760"/>
      <c r="S292" s="1760"/>
      <c r="T292" s="1760"/>
      <c r="U292" s="1760"/>
      <c r="V292" s="1760"/>
      <c r="W292" s="1760"/>
      <c r="X292" s="1760"/>
      <c r="Y292" s="1760"/>
      <c r="Z292" s="1760"/>
      <c r="AA292" s="1760"/>
      <c r="AB292" s="1760"/>
      <c r="AC292" s="1760"/>
      <c r="AD292" s="1760"/>
      <c r="AE292" s="1760"/>
      <c r="AF292" s="1760"/>
      <c r="AG292" s="1760"/>
      <c r="AH292" s="1760"/>
      <c r="AI292" s="1760"/>
      <c r="AJ292" s="1760"/>
      <c r="AK292" s="1760"/>
      <c r="AL292" s="1760"/>
      <c r="AM292" s="1760"/>
      <c r="AN292" s="1760"/>
      <c r="AO292" s="1760"/>
      <c r="AP292" s="1760"/>
      <c r="AQ292" s="1760"/>
      <c r="AR292" s="1760"/>
      <c r="AS292" s="1760"/>
      <c r="AT292" s="1760"/>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714" t="s">
        <v>2668</v>
      </c>
      <c r="I296" s="1714"/>
      <c r="J296" s="1714"/>
      <c r="K296" s="1714"/>
      <c r="L296" s="1714"/>
      <c r="M296" s="1714"/>
      <c r="N296" s="1714"/>
      <c r="O296" s="1714"/>
      <c r="P296" s="1714"/>
      <c r="Q296" s="1714"/>
      <c r="R296" s="1714"/>
      <c r="T296" s="3" t="s">
        <v>567</v>
      </c>
      <c r="V296" s="3"/>
      <c r="W296" s="3"/>
      <c r="X296" s="3"/>
      <c r="Y296" s="3"/>
      <c r="AA296" s="1714" t="s">
        <v>2716</v>
      </c>
      <c r="AB296" s="1714"/>
      <c r="AC296" s="1714"/>
      <c r="AD296" s="1714"/>
      <c r="AE296" s="1714"/>
      <c r="AF296" s="1714"/>
      <c r="AG296" s="1714"/>
      <c r="AH296" s="1714"/>
      <c r="AI296" s="1714"/>
      <c r="AJ296" s="1714"/>
      <c r="AK296" s="1714"/>
    </row>
    <row r="297" spans="1:51" ht="12.95" customHeight="1">
      <c r="B297" s="3" t="s">
        <v>471</v>
      </c>
      <c r="C297" s="3"/>
      <c r="D297" s="3"/>
      <c r="E297" s="3"/>
      <c r="F297" s="3"/>
      <c r="H297" s="1694" t="str">
        <f>M242</f>
        <v>2082 Michelson Drive, #400</v>
      </c>
      <c r="I297" s="1694"/>
      <c r="J297" s="1694"/>
      <c r="K297" s="1694"/>
      <c r="L297" s="1694"/>
      <c r="M297" s="1694"/>
      <c r="N297" s="1694"/>
      <c r="O297" s="1694"/>
      <c r="P297" s="1694"/>
      <c r="Q297" s="1694"/>
      <c r="R297" s="1694"/>
      <c r="T297" s="3" t="s">
        <v>471</v>
      </c>
      <c r="V297" s="3"/>
      <c r="W297" s="3"/>
      <c r="X297" s="3"/>
      <c r="Y297" s="3"/>
      <c r="AA297" s="1694" t="s">
        <v>2717</v>
      </c>
      <c r="AB297" s="1694"/>
      <c r="AC297" s="1694"/>
      <c r="AD297" s="1694"/>
      <c r="AE297" s="1694"/>
      <c r="AF297" s="1694"/>
      <c r="AG297" s="1694"/>
      <c r="AH297" s="1694"/>
      <c r="AI297" s="1694"/>
      <c r="AJ297" s="1694"/>
      <c r="AK297" s="1694"/>
    </row>
    <row r="298" spans="1:51" ht="12.95" customHeight="1">
      <c r="B298" s="3" t="s">
        <v>472</v>
      </c>
      <c r="C298" s="3"/>
      <c r="D298" s="3"/>
      <c r="E298" s="3"/>
      <c r="F298" s="3"/>
      <c r="H298" s="1694" t="s">
        <v>2678</v>
      </c>
      <c r="I298" s="1694"/>
      <c r="J298" s="1694"/>
      <c r="K298" s="1694"/>
      <c r="L298" s="1694"/>
      <c r="M298" s="1694"/>
      <c r="N298" s="1694"/>
      <c r="O298" s="1694"/>
      <c r="P298" s="1694"/>
      <c r="Q298" s="1694"/>
      <c r="R298" s="1694"/>
      <c r="T298" s="3" t="s">
        <v>75</v>
      </c>
      <c r="V298" s="3"/>
      <c r="W298" s="3"/>
      <c r="X298" s="3"/>
      <c r="Y298" s="3"/>
      <c r="AA298" s="1694" t="s">
        <v>2718</v>
      </c>
      <c r="AB298" s="1694"/>
      <c r="AC298" s="1694"/>
      <c r="AD298" s="1694"/>
      <c r="AE298" s="1694"/>
      <c r="AF298" s="1694"/>
      <c r="AG298" s="1694"/>
      <c r="AH298" s="1694"/>
      <c r="AI298" s="1694"/>
      <c r="AJ298" s="1694"/>
      <c r="AK298" s="1694"/>
    </row>
    <row r="299" spans="1:51" ht="12.95" customHeight="1">
      <c r="B299" s="3" t="s">
        <v>87</v>
      </c>
      <c r="C299" s="3"/>
      <c r="D299" s="3"/>
      <c r="E299" s="3"/>
      <c r="F299" s="3"/>
      <c r="H299" s="1694" t="str">
        <f>M255</f>
        <v xml:space="preserve">Ron Wu </v>
      </c>
      <c r="I299" s="1694"/>
      <c r="J299" s="1694"/>
      <c r="K299" s="1694"/>
      <c r="L299" s="1694"/>
      <c r="M299" s="1694"/>
      <c r="N299" s="1694"/>
      <c r="O299" s="1694"/>
      <c r="P299" s="1694"/>
      <c r="Q299" s="1694"/>
      <c r="R299" s="1694"/>
      <c r="T299" s="3" t="s">
        <v>87</v>
      </c>
      <c r="V299" s="3"/>
      <c r="W299" s="3"/>
      <c r="X299" s="3"/>
      <c r="Y299" s="3"/>
      <c r="AA299" s="1694" t="s">
        <v>2719</v>
      </c>
      <c r="AB299" s="1694"/>
      <c r="AC299" s="1694"/>
      <c r="AD299" s="1694"/>
      <c r="AE299" s="1694"/>
      <c r="AF299" s="1694"/>
      <c r="AG299" s="1694"/>
      <c r="AH299" s="1694"/>
      <c r="AI299" s="1694"/>
      <c r="AJ299" s="1694"/>
      <c r="AK299" s="1694"/>
    </row>
    <row r="300" spans="1:51" ht="12.95" customHeight="1">
      <c r="B300" s="3" t="s">
        <v>88</v>
      </c>
      <c r="C300" s="3"/>
      <c r="D300" s="3"/>
      <c r="E300" s="3"/>
      <c r="F300" s="3"/>
      <c r="G300" s="3"/>
      <c r="H300" s="1756" t="str">
        <f>M256</f>
        <v>(415) 757-8639</v>
      </c>
      <c r="I300" s="1756"/>
      <c r="J300" s="1756"/>
      <c r="K300" s="1756"/>
      <c r="L300" s="1756"/>
      <c r="M300" s="1756"/>
      <c r="N300" s="4" t="s">
        <v>206</v>
      </c>
      <c r="O300" s="4"/>
      <c r="P300" s="1752"/>
      <c r="Q300" s="1752"/>
      <c r="R300" s="1752"/>
      <c r="S300" s="3"/>
      <c r="T300" s="3" t="s">
        <v>88</v>
      </c>
      <c r="V300" s="3"/>
      <c r="W300" s="3"/>
      <c r="X300" s="3"/>
      <c r="Y300" s="3"/>
      <c r="AA300" s="1756">
        <v>7146399860</v>
      </c>
      <c r="AB300" s="1756"/>
      <c r="AC300" s="1756"/>
      <c r="AD300" s="1756"/>
      <c r="AE300" s="1756"/>
      <c r="AF300" s="1756"/>
      <c r="AG300" s="4" t="s">
        <v>206</v>
      </c>
      <c r="AH300" s="4"/>
      <c r="AI300" s="1752"/>
      <c r="AJ300" s="1752"/>
      <c r="AK300" s="1752"/>
    </row>
    <row r="301" spans="1:51" ht="12.95" customHeight="1">
      <c r="B301" s="3" t="s">
        <v>89</v>
      </c>
      <c r="C301" s="3"/>
      <c r="D301" s="3"/>
      <c r="E301" s="3"/>
      <c r="F301" s="3"/>
      <c r="G301" s="3"/>
      <c r="H301" s="1959" t="s">
        <v>591</v>
      </c>
      <c r="I301" s="1713"/>
      <c r="J301" s="1713"/>
      <c r="K301" s="1713"/>
      <c r="L301" s="1713"/>
      <c r="M301" s="1713"/>
      <c r="N301" s="4"/>
      <c r="O301" s="4"/>
      <c r="P301" s="35"/>
      <c r="Q301" s="35"/>
      <c r="R301" s="35"/>
      <c r="S301" s="3"/>
      <c r="T301" s="3" t="s">
        <v>89</v>
      </c>
      <c r="V301" s="3"/>
      <c r="W301" s="3"/>
      <c r="X301" s="3"/>
      <c r="Y301" s="3"/>
      <c r="AA301" s="1959" t="s">
        <v>591</v>
      </c>
      <c r="AB301" s="1713"/>
      <c r="AC301" s="1713"/>
      <c r="AD301" s="1713"/>
      <c r="AE301" s="1713"/>
      <c r="AF301" s="1713"/>
      <c r="AG301" s="4"/>
      <c r="AH301" s="4"/>
      <c r="AI301" s="35"/>
      <c r="AJ301" s="35"/>
      <c r="AK301" s="35"/>
    </row>
    <row r="302" spans="1:51" ht="12.95" customHeight="1">
      <c r="B302" s="3" t="s">
        <v>76</v>
      </c>
      <c r="C302" s="3"/>
      <c r="D302" s="3"/>
      <c r="E302" s="3"/>
      <c r="F302" s="3"/>
      <c r="G302" s="3"/>
      <c r="H302" s="1694" t="str">
        <f>M257</f>
        <v>rwu@rtacq.com</v>
      </c>
      <c r="I302" s="1694"/>
      <c r="J302" s="1694"/>
      <c r="K302" s="1694"/>
      <c r="L302" s="1694"/>
      <c r="M302" s="1694"/>
      <c r="N302" s="1714"/>
      <c r="O302" s="1714"/>
      <c r="P302" s="1714"/>
      <c r="Q302" s="1714"/>
      <c r="R302" s="1714"/>
      <c r="S302" s="3"/>
      <c r="T302" s="3" t="s">
        <v>76</v>
      </c>
      <c r="V302" s="3"/>
      <c r="W302" s="3"/>
      <c r="X302" s="3"/>
      <c r="Y302" s="3"/>
      <c r="AA302" s="1694" t="s">
        <v>591</v>
      </c>
      <c r="AB302" s="1694"/>
      <c r="AC302" s="1694"/>
      <c r="AD302" s="1694"/>
      <c r="AE302" s="1694"/>
      <c r="AF302" s="1694"/>
      <c r="AG302" s="1714"/>
      <c r="AH302" s="1714"/>
      <c r="AI302" s="1714"/>
      <c r="AJ302" s="1714"/>
      <c r="AK302" s="1714"/>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714" t="s">
        <v>2755</v>
      </c>
      <c r="I304" s="1714"/>
      <c r="J304" s="1714"/>
      <c r="K304" s="1714"/>
      <c r="L304" s="1714"/>
      <c r="M304" s="1714"/>
      <c r="N304" s="1714"/>
      <c r="O304" s="1714"/>
      <c r="P304" s="1714"/>
      <c r="Q304" s="1714"/>
      <c r="R304" s="1714"/>
      <c r="T304" s="3" t="s">
        <v>364</v>
      </c>
      <c r="V304" s="3"/>
      <c r="W304" s="3"/>
      <c r="X304" s="3"/>
      <c r="Y304" s="3"/>
      <c r="AA304" s="1714" t="s">
        <v>2662</v>
      </c>
      <c r="AB304" s="1714"/>
      <c r="AC304" s="1714"/>
      <c r="AD304" s="1714"/>
      <c r="AE304" s="1714"/>
      <c r="AF304" s="1714"/>
      <c r="AG304" s="1714"/>
      <c r="AH304" s="1714"/>
      <c r="AI304" s="1714"/>
      <c r="AJ304" s="1714"/>
      <c r="AK304" s="1714"/>
    </row>
    <row r="305" spans="2:72" ht="12.95" customHeight="1">
      <c r="B305" s="3" t="s">
        <v>471</v>
      </c>
      <c r="C305" s="3"/>
      <c r="D305" s="3"/>
      <c r="E305" s="3"/>
      <c r="F305" s="3"/>
      <c r="H305" s="1694" t="s">
        <v>2756</v>
      </c>
      <c r="I305" s="1694"/>
      <c r="J305" s="1694"/>
      <c r="K305" s="1694"/>
      <c r="L305" s="1694"/>
      <c r="M305" s="1694"/>
      <c r="N305" s="1694"/>
      <c r="O305" s="1694"/>
      <c r="P305" s="1694"/>
      <c r="Q305" s="1694"/>
      <c r="R305" s="1694"/>
      <c r="T305" s="3" t="s">
        <v>471</v>
      </c>
      <c r="V305" s="3"/>
      <c r="W305" s="3"/>
      <c r="X305" s="3"/>
      <c r="Y305" s="3"/>
      <c r="AA305" s="1694" t="s">
        <v>2679</v>
      </c>
      <c r="AB305" s="1694"/>
      <c r="AC305" s="1694"/>
      <c r="AD305" s="1694"/>
      <c r="AE305" s="1694"/>
      <c r="AF305" s="1694"/>
      <c r="AG305" s="1694"/>
      <c r="AH305" s="1694"/>
      <c r="AI305" s="1694"/>
      <c r="AJ305" s="1694"/>
      <c r="AK305" s="1694"/>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472</v>
      </c>
      <c r="C306" s="3"/>
      <c r="D306" s="3"/>
      <c r="E306" s="3"/>
      <c r="F306" s="3"/>
      <c r="H306" s="1694" t="s">
        <v>2757</v>
      </c>
      <c r="I306" s="1694"/>
      <c r="J306" s="1694"/>
      <c r="K306" s="1694"/>
      <c r="L306" s="1694"/>
      <c r="M306" s="1694"/>
      <c r="N306" s="1694"/>
      <c r="O306" s="1694"/>
      <c r="P306" s="1694"/>
      <c r="Q306" s="1694"/>
      <c r="R306" s="1694"/>
      <c r="T306" s="3" t="s">
        <v>75</v>
      </c>
      <c r="V306" s="3"/>
      <c r="W306" s="3"/>
      <c r="X306" s="3"/>
      <c r="Y306" s="3"/>
      <c r="AA306" s="1694" t="s">
        <v>2680</v>
      </c>
      <c r="AB306" s="1694"/>
      <c r="AC306" s="1694"/>
      <c r="AD306" s="1694"/>
      <c r="AE306" s="1694"/>
      <c r="AF306" s="1694"/>
      <c r="AG306" s="1694"/>
      <c r="AH306" s="1694"/>
      <c r="AI306" s="1694"/>
      <c r="AJ306" s="1694"/>
      <c r="AK306" s="1694"/>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694" t="s">
        <v>2758</v>
      </c>
      <c r="I307" s="1694"/>
      <c r="J307" s="1694"/>
      <c r="K307" s="1694"/>
      <c r="L307" s="1694"/>
      <c r="M307" s="1694"/>
      <c r="N307" s="1694"/>
      <c r="O307" s="1694"/>
      <c r="P307" s="1694"/>
      <c r="Q307" s="1694"/>
      <c r="R307" s="1694"/>
      <c r="T307" s="3" t="s">
        <v>87</v>
      </c>
      <c r="V307" s="3"/>
      <c r="W307" s="3"/>
      <c r="X307" s="3"/>
      <c r="Y307" s="3"/>
      <c r="AA307" s="1694" t="s">
        <v>2663</v>
      </c>
      <c r="AB307" s="1694"/>
      <c r="AC307" s="1694"/>
      <c r="AD307" s="1694"/>
      <c r="AE307" s="1694"/>
      <c r="AF307" s="1694"/>
      <c r="AG307" s="1694"/>
      <c r="AH307" s="1694"/>
      <c r="AI307" s="1694"/>
      <c r="AJ307" s="1694"/>
      <c r="AK307" s="1694"/>
    </row>
    <row r="308" spans="2:72" ht="12.95" customHeight="1">
      <c r="B308" s="3" t="s">
        <v>88</v>
      </c>
      <c r="C308" s="3"/>
      <c r="D308" s="3"/>
      <c r="E308" s="3"/>
      <c r="F308" s="3"/>
      <c r="G308" s="3"/>
      <c r="H308" s="1756">
        <v>5032949450</v>
      </c>
      <c r="I308" s="1756"/>
      <c r="J308" s="1756"/>
      <c r="K308" s="1756"/>
      <c r="L308" s="1756"/>
      <c r="M308" s="1756"/>
      <c r="N308" s="4" t="s">
        <v>206</v>
      </c>
      <c r="O308" s="4"/>
      <c r="P308" s="1752"/>
      <c r="Q308" s="1752"/>
      <c r="R308" s="1752"/>
      <c r="S308" s="3"/>
      <c r="T308" s="3" t="s">
        <v>88</v>
      </c>
      <c r="V308" s="3"/>
      <c r="W308" s="3"/>
      <c r="X308" s="3"/>
      <c r="Y308" s="3"/>
      <c r="AA308" s="1756">
        <v>9254124852</v>
      </c>
      <c r="AB308" s="1756"/>
      <c r="AC308" s="1756"/>
      <c r="AD308" s="1756"/>
      <c r="AE308" s="1756"/>
      <c r="AF308" s="1756"/>
      <c r="AG308" s="4" t="s">
        <v>206</v>
      </c>
      <c r="AH308" s="4"/>
      <c r="AI308" s="1752"/>
      <c r="AJ308" s="1752"/>
      <c r="AK308" s="1752"/>
    </row>
    <row r="309" spans="2:72" ht="12.95" customHeight="1">
      <c r="B309" s="3" t="s">
        <v>89</v>
      </c>
      <c r="C309" s="3"/>
      <c r="D309" s="3"/>
      <c r="E309" s="3"/>
      <c r="F309" s="3"/>
      <c r="G309" s="3"/>
      <c r="H309" s="1959" t="s">
        <v>591</v>
      </c>
      <c r="I309" s="1713"/>
      <c r="J309" s="1713"/>
      <c r="K309" s="1713"/>
      <c r="L309" s="1713"/>
      <c r="M309" s="1713"/>
      <c r="N309" s="4"/>
      <c r="O309" s="4"/>
      <c r="P309" s="35"/>
      <c r="Q309" s="35"/>
      <c r="R309" s="35"/>
      <c r="S309" s="3"/>
      <c r="T309" s="3" t="s">
        <v>89</v>
      </c>
      <c r="V309" s="3"/>
      <c r="W309" s="3"/>
      <c r="X309" s="3"/>
      <c r="Y309" s="3"/>
      <c r="AA309" s="1959" t="s">
        <v>591</v>
      </c>
      <c r="AB309" s="1713"/>
      <c r="AC309" s="1713"/>
      <c r="AD309" s="1713"/>
      <c r="AE309" s="1713"/>
      <c r="AF309" s="1713"/>
      <c r="AG309" s="4"/>
      <c r="AH309" s="4"/>
      <c r="AI309" s="35"/>
      <c r="AJ309" s="35"/>
      <c r="AK309" s="35"/>
    </row>
    <row r="310" spans="2:72" ht="12.95" customHeight="1">
      <c r="B310" s="3" t="s">
        <v>76</v>
      </c>
      <c r="C310" s="3"/>
      <c r="D310" s="3"/>
      <c r="E310" s="3"/>
      <c r="F310" s="3"/>
      <c r="G310" s="3"/>
      <c r="H310" s="1694" t="s">
        <v>2759</v>
      </c>
      <c r="I310" s="1694"/>
      <c r="J310" s="1694"/>
      <c r="K310" s="1694"/>
      <c r="L310" s="1694"/>
      <c r="M310" s="1694"/>
      <c r="N310" s="1714"/>
      <c r="O310" s="1714"/>
      <c r="P310" s="1714"/>
      <c r="Q310" s="1714"/>
      <c r="R310" s="1714"/>
      <c r="S310" s="3"/>
      <c r="T310" s="3" t="s">
        <v>76</v>
      </c>
      <c r="V310" s="3"/>
      <c r="W310" s="3"/>
      <c r="X310" s="3"/>
      <c r="Y310" s="3"/>
      <c r="AA310" s="1694" t="s">
        <v>2727</v>
      </c>
      <c r="AB310" s="1694"/>
      <c r="AC310" s="1694"/>
      <c r="AD310" s="1694"/>
      <c r="AE310" s="1694"/>
      <c r="AF310" s="1694"/>
      <c r="AG310" s="1714"/>
      <c r="AH310" s="1714"/>
      <c r="AI310" s="1714"/>
      <c r="AJ310" s="1714"/>
      <c r="AK310" s="1714"/>
    </row>
    <row r="311" spans="2:72" ht="12.95" customHeight="1"/>
    <row r="312" spans="2:72" ht="12.95" customHeight="1">
      <c r="B312" s="3" t="s">
        <v>77</v>
      </c>
      <c r="C312" s="3"/>
      <c r="D312" s="3"/>
      <c r="E312" s="3"/>
      <c r="F312" s="3"/>
      <c r="H312" s="1714" t="s">
        <v>2760</v>
      </c>
      <c r="I312" s="1714"/>
      <c r="J312" s="1714"/>
      <c r="K312" s="1714"/>
      <c r="L312" s="1714"/>
      <c r="M312" s="1714"/>
      <c r="N312" s="1714"/>
      <c r="O312" s="1714"/>
      <c r="P312" s="1714"/>
      <c r="Q312" s="1714"/>
      <c r="R312" s="1714"/>
      <c r="T312" s="4" t="s">
        <v>878</v>
      </c>
      <c r="V312" s="3"/>
      <c r="W312" s="3"/>
      <c r="X312" s="3"/>
      <c r="Y312" s="3"/>
      <c r="AA312" s="1714" t="s">
        <v>591</v>
      </c>
      <c r="AB312" s="1714"/>
      <c r="AC312" s="1714"/>
      <c r="AD312" s="1714"/>
      <c r="AE312" s="1714"/>
      <c r="AF312" s="1714"/>
      <c r="AG312" s="1714"/>
      <c r="AH312" s="1714"/>
      <c r="AI312" s="1714"/>
      <c r="AJ312" s="1714"/>
      <c r="AK312" s="1714"/>
    </row>
    <row r="313" spans="2:72" ht="12.95" customHeight="1">
      <c r="B313" s="3" t="s">
        <v>471</v>
      </c>
      <c r="C313" s="3"/>
      <c r="D313" s="3"/>
      <c r="E313" s="3"/>
      <c r="F313" s="3"/>
      <c r="H313" s="1694" t="s">
        <v>2761</v>
      </c>
      <c r="I313" s="1694"/>
      <c r="J313" s="1694"/>
      <c r="K313" s="1694"/>
      <c r="L313" s="1694"/>
      <c r="M313" s="1694"/>
      <c r="N313" s="1694"/>
      <c r="O313" s="1694"/>
      <c r="P313" s="1694"/>
      <c r="Q313" s="1694"/>
      <c r="R313" s="1694"/>
      <c r="T313" s="3" t="s">
        <v>471</v>
      </c>
      <c r="V313" s="3"/>
      <c r="W313" s="3"/>
      <c r="X313" s="3"/>
      <c r="Y313" s="3"/>
      <c r="AA313" s="1694" t="s">
        <v>591</v>
      </c>
      <c r="AB313" s="1694"/>
      <c r="AC313" s="1694"/>
      <c r="AD313" s="1694"/>
      <c r="AE313" s="1694"/>
      <c r="AF313" s="1694"/>
      <c r="AG313" s="1694"/>
      <c r="AH313" s="1694"/>
      <c r="AI313" s="1694"/>
      <c r="AJ313" s="1694"/>
      <c r="AK313" s="1694"/>
    </row>
    <row r="314" spans="2:72" ht="12.95" customHeight="1">
      <c r="B314" s="3" t="s">
        <v>472</v>
      </c>
      <c r="C314" s="3"/>
      <c r="D314" s="3"/>
      <c r="E314" s="3"/>
      <c r="F314" s="3"/>
      <c r="H314" s="1694" t="s">
        <v>2762</v>
      </c>
      <c r="I314" s="1694"/>
      <c r="J314" s="1694"/>
      <c r="K314" s="1694"/>
      <c r="L314" s="1694"/>
      <c r="M314" s="1694"/>
      <c r="N314" s="1694"/>
      <c r="O314" s="1694"/>
      <c r="P314" s="1694"/>
      <c r="Q314" s="1694"/>
      <c r="R314" s="1694"/>
      <c r="T314" s="3" t="s">
        <v>75</v>
      </c>
      <c r="V314" s="3"/>
      <c r="W314" s="3"/>
      <c r="X314" s="3"/>
      <c r="Y314" s="3"/>
      <c r="AA314" s="1694" t="s">
        <v>591</v>
      </c>
      <c r="AB314" s="1694"/>
      <c r="AC314" s="1694"/>
      <c r="AD314" s="1694"/>
      <c r="AE314" s="1694"/>
      <c r="AF314" s="1694"/>
      <c r="AG314" s="1694"/>
      <c r="AH314" s="1694"/>
      <c r="AI314" s="1694"/>
      <c r="AJ314" s="1694"/>
      <c r="AK314" s="1694"/>
    </row>
    <row r="315" spans="2:72" ht="12.95" customHeight="1">
      <c r="B315" s="3" t="s">
        <v>87</v>
      </c>
      <c r="C315" s="3"/>
      <c r="D315" s="3"/>
      <c r="E315" s="3"/>
      <c r="F315" s="3"/>
      <c r="H315" s="1694" t="s">
        <v>2763</v>
      </c>
      <c r="I315" s="1694"/>
      <c r="J315" s="1694"/>
      <c r="K315" s="1694"/>
      <c r="L315" s="1694"/>
      <c r="M315" s="1694"/>
      <c r="N315" s="1694"/>
      <c r="O315" s="1694"/>
      <c r="P315" s="1694"/>
      <c r="Q315" s="1694"/>
      <c r="R315" s="1694"/>
      <c r="T315" s="3" t="s">
        <v>87</v>
      </c>
      <c r="V315" s="3"/>
      <c r="W315" s="3"/>
      <c r="X315" s="3"/>
      <c r="Y315" s="3"/>
      <c r="AA315" s="1694" t="s">
        <v>591</v>
      </c>
      <c r="AB315" s="1694"/>
      <c r="AC315" s="1694"/>
      <c r="AD315" s="1694"/>
      <c r="AE315" s="1694"/>
      <c r="AF315" s="1694"/>
      <c r="AG315" s="1694"/>
      <c r="AH315" s="1694"/>
      <c r="AI315" s="1694"/>
      <c r="AJ315" s="1694"/>
      <c r="AK315" s="1694"/>
    </row>
    <row r="316" spans="2:72" ht="12.95" customHeight="1">
      <c r="B316" s="3" t="s">
        <v>88</v>
      </c>
      <c r="C316" s="3"/>
      <c r="D316" s="3"/>
      <c r="E316" s="3"/>
      <c r="F316" s="3"/>
      <c r="G316" s="3"/>
      <c r="H316" s="1756">
        <v>5622562340</v>
      </c>
      <c r="I316" s="1756"/>
      <c r="J316" s="1756"/>
      <c r="K316" s="1756"/>
      <c r="L316" s="1756"/>
      <c r="M316" s="1756"/>
      <c r="N316" s="4" t="s">
        <v>206</v>
      </c>
      <c r="O316" s="4"/>
      <c r="P316" s="1752"/>
      <c r="Q316" s="1752"/>
      <c r="R316" s="1752"/>
      <c r="S316" s="3"/>
      <c r="T316" s="3" t="s">
        <v>88</v>
      </c>
      <c r="V316" s="3"/>
      <c r="W316" s="3"/>
      <c r="X316" s="3"/>
      <c r="Y316" s="3"/>
      <c r="AA316" s="2019" t="s">
        <v>591</v>
      </c>
      <c r="AB316" s="1756"/>
      <c r="AC316" s="1756"/>
      <c r="AD316" s="1756"/>
      <c r="AE316" s="1756"/>
      <c r="AF316" s="1756"/>
      <c r="AG316" s="4" t="s">
        <v>206</v>
      </c>
      <c r="AH316" s="4"/>
      <c r="AI316" s="1752"/>
      <c r="AJ316" s="1752"/>
      <c r="AK316" s="1752"/>
    </row>
    <row r="317" spans="2:72" ht="12.95" customHeight="1">
      <c r="B317" s="3" t="s">
        <v>89</v>
      </c>
      <c r="C317" s="3"/>
      <c r="D317" s="3"/>
      <c r="E317" s="3"/>
      <c r="F317" s="3"/>
      <c r="G317" s="3"/>
      <c r="H317" s="1959" t="s">
        <v>591</v>
      </c>
      <c r="I317" s="1713"/>
      <c r="J317" s="1713"/>
      <c r="K317" s="1713"/>
      <c r="L317" s="1713"/>
      <c r="M317" s="1713"/>
      <c r="N317" s="4"/>
      <c r="O317" s="4"/>
      <c r="P317" s="35"/>
      <c r="Q317" s="35"/>
      <c r="R317" s="35"/>
      <c r="S317" s="3"/>
      <c r="T317" s="3" t="s">
        <v>89</v>
      </c>
      <c r="V317" s="3"/>
      <c r="W317" s="3"/>
      <c r="X317" s="3"/>
      <c r="Y317" s="3"/>
      <c r="AA317" s="1959" t="s">
        <v>591</v>
      </c>
      <c r="AB317" s="1713"/>
      <c r="AC317" s="1713"/>
      <c r="AD317" s="1713"/>
      <c r="AE317" s="1713"/>
      <c r="AF317" s="1713"/>
      <c r="AG317" s="4"/>
      <c r="AH317" s="4"/>
      <c r="AI317" s="35"/>
      <c r="AJ317" s="35"/>
      <c r="AK317" s="35"/>
    </row>
    <row r="318" spans="2:72" ht="12.95" customHeight="1">
      <c r="B318" s="3" t="s">
        <v>76</v>
      </c>
      <c r="C318" s="3"/>
      <c r="D318" s="3"/>
      <c r="E318" s="3"/>
      <c r="F318" s="3"/>
      <c r="G318" s="3"/>
      <c r="H318" s="1694" t="s">
        <v>2764</v>
      </c>
      <c r="I318" s="1694"/>
      <c r="J318" s="1694"/>
      <c r="K318" s="1694"/>
      <c r="L318" s="1694"/>
      <c r="M318" s="1694"/>
      <c r="N318" s="1714"/>
      <c r="O318" s="1714"/>
      <c r="P318" s="1714"/>
      <c r="Q318" s="1714"/>
      <c r="R318" s="1714"/>
      <c r="S318" s="3"/>
      <c r="T318" s="3" t="s">
        <v>76</v>
      </c>
      <c r="V318" s="3"/>
      <c r="W318" s="3"/>
      <c r="X318" s="3"/>
      <c r="Y318" s="3"/>
      <c r="AA318" s="1694" t="s">
        <v>591</v>
      </c>
      <c r="AB318" s="1694"/>
      <c r="AC318" s="1694"/>
      <c r="AD318" s="1694"/>
      <c r="AE318" s="1694"/>
      <c r="AF318" s="1694"/>
      <c r="AG318" s="1714"/>
      <c r="AH318" s="1714"/>
      <c r="AI318" s="1714"/>
      <c r="AJ318" s="1714"/>
      <c r="AK318" s="1714"/>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714" t="s">
        <v>2723</v>
      </c>
      <c r="I320" s="1714"/>
      <c r="J320" s="1714"/>
      <c r="K320" s="1714"/>
      <c r="L320" s="1714"/>
      <c r="M320" s="1714"/>
      <c r="N320" s="1714"/>
      <c r="O320" s="1714"/>
      <c r="P320" s="1714"/>
      <c r="Q320" s="1714"/>
      <c r="R320" s="1714"/>
      <c r="S320" s="3"/>
      <c r="T320" s="3" t="s">
        <v>365</v>
      </c>
      <c r="V320" s="3"/>
      <c r="W320" s="3"/>
      <c r="X320" s="3"/>
      <c r="Y320" s="3"/>
      <c r="AA320" s="1714" t="s">
        <v>2681</v>
      </c>
      <c r="AB320" s="1714"/>
      <c r="AC320" s="1714"/>
      <c r="AD320" s="1714"/>
      <c r="AE320" s="1714"/>
      <c r="AF320" s="1714"/>
      <c r="AG320" s="1714"/>
      <c r="AH320" s="1714"/>
      <c r="AI320" s="1714"/>
      <c r="AJ320" s="1714"/>
      <c r="AK320" s="1714"/>
    </row>
    <row r="321" spans="2:37" ht="12.95" customHeight="1">
      <c r="B321" s="3" t="s">
        <v>471</v>
      </c>
      <c r="C321" s="3"/>
      <c r="D321" s="3"/>
      <c r="E321" s="3"/>
      <c r="F321" s="3"/>
      <c r="H321" s="1694" t="s">
        <v>2724</v>
      </c>
      <c r="I321" s="1694"/>
      <c r="J321" s="1694"/>
      <c r="K321" s="1694"/>
      <c r="L321" s="1694"/>
      <c r="M321" s="1694"/>
      <c r="N321" s="1694"/>
      <c r="O321" s="1694"/>
      <c r="P321" s="1694"/>
      <c r="Q321" s="1694"/>
      <c r="R321" s="1694"/>
      <c r="S321" s="3"/>
      <c r="T321" s="3" t="s">
        <v>471</v>
      </c>
      <c r="V321" s="3"/>
      <c r="W321" s="3"/>
      <c r="X321" s="3"/>
      <c r="Y321" s="3"/>
      <c r="AA321" s="1694" t="s">
        <v>2682</v>
      </c>
      <c r="AB321" s="1694"/>
      <c r="AC321" s="1694"/>
      <c r="AD321" s="1694"/>
      <c r="AE321" s="1694"/>
      <c r="AF321" s="1694"/>
      <c r="AG321" s="1694"/>
      <c r="AH321" s="1694"/>
      <c r="AI321" s="1694"/>
      <c r="AJ321" s="1694"/>
      <c r="AK321" s="1694"/>
    </row>
    <row r="322" spans="2:37" ht="12.95" customHeight="1">
      <c r="B322" s="3" t="s">
        <v>472</v>
      </c>
      <c r="C322" s="3"/>
      <c r="D322" s="3"/>
      <c r="E322" s="3"/>
      <c r="F322" s="3"/>
      <c r="H322" s="1694" t="s">
        <v>2725</v>
      </c>
      <c r="I322" s="1694"/>
      <c r="J322" s="1694"/>
      <c r="K322" s="1694"/>
      <c r="L322" s="1694"/>
      <c r="M322" s="1694"/>
      <c r="N322" s="1694"/>
      <c r="O322" s="1694"/>
      <c r="P322" s="1694"/>
      <c r="Q322" s="1694"/>
      <c r="R322" s="1694"/>
      <c r="S322" s="3"/>
      <c r="T322" s="3" t="s">
        <v>75</v>
      </c>
      <c r="V322" s="3"/>
      <c r="W322" s="3"/>
      <c r="X322" s="3"/>
      <c r="Y322" s="3"/>
      <c r="AA322" s="1694" t="s">
        <v>2683</v>
      </c>
      <c r="AB322" s="1694"/>
      <c r="AC322" s="1694"/>
      <c r="AD322" s="1694"/>
      <c r="AE322" s="1694"/>
      <c r="AF322" s="1694"/>
      <c r="AG322" s="1694"/>
      <c r="AH322" s="1694"/>
      <c r="AI322" s="1694"/>
      <c r="AJ322" s="1694"/>
      <c r="AK322" s="1694"/>
    </row>
    <row r="323" spans="2:37" ht="12.95" customHeight="1">
      <c r="B323" s="3" t="s">
        <v>87</v>
      </c>
      <c r="C323" s="3"/>
      <c r="D323" s="3"/>
      <c r="E323" s="3"/>
      <c r="F323" s="3"/>
      <c r="H323" s="1694" t="s">
        <v>2722</v>
      </c>
      <c r="I323" s="1694"/>
      <c r="J323" s="1694"/>
      <c r="K323" s="1694"/>
      <c r="L323" s="1694"/>
      <c r="M323" s="1694"/>
      <c r="N323" s="1694"/>
      <c r="O323" s="1694"/>
      <c r="P323" s="1694"/>
      <c r="Q323" s="1694"/>
      <c r="R323" s="1694"/>
      <c r="S323" s="3"/>
      <c r="T323" s="3" t="s">
        <v>87</v>
      </c>
      <c r="V323" s="3"/>
      <c r="W323" s="3"/>
      <c r="X323" s="3"/>
      <c r="Y323" s="3"/>
      <c r="AA323" s="1694" t="s">
        <v>2684</v>
      </c>
      <c r="AB323" s="1694"/>
      <c r="AC323" s="1694"/>
      <c r="AD323" s="1694"/>
      <c r="AE323" s="1694"/>
      <c r="AF323" s="1694"/>
      <c r="AG323" s="1694"/>
      <c r="AH323" s="1694"/>
      <c r="AI323" s="1694"/>
      <c r="AJ323" s="1694"/>
      <c r="AK323" s="1694"/>
    </row>
    <row r="324" spans="2:37" ht="12.95" customHeight="1">
      <c r="B324" s="3" t="s">
        <v>88</v>
      </c>
      <c r="C324" s="3"/>
      <c r="D324" s="3"/>
      <c r="E324" s="3"/>
      <c r="F324" s="3"/>
      <c r="G324" s="3"/>
      <c r="H324" s="2019">
        <v>5622562324</v>
      </c>
      <c r="I324" s="1756"/>
      <c r="J324" s="1756"/>
      <c r="K324" s="1756"/>
      <c r="L324" s="1756"/>
      <c r="M324" s="1756"/>
      <c r="N324" s="4" t="s">
        <v>206</v>
      </c>
      <c r="O324" s="4"/>
      <c r="P324" s="1752"/>
      <c r="Q324" s="1752"/>
      <c r="R324" s="1752"/>
      <c r="S324" s="3"/>
      <c r="T324" s="3" t="s">
        <v>88</v>
      </c>
      <c r="V324" s="3"/>
      <c r="W324" s="3"/>
      <c r="X324" s="3"/>
      <c r="Y324" s="3"/>
      <c r="AA324" s="1756">
        <v>9494381056</v>
      </c>
      <c r="AB324" s="1756"/>
      <c r="AC324" s="1756"/>
      <c r="AD324" s="1756"/>
      <c r="AE324" s="1756"/>
      <c r="AF324" s="1756"/>
      <c r="AG324" s="4" t="s">
        <v>206</v>
      </c>
      <c r="AH324" s="4"/>
      <c r="AI324" s="1752"/>
      <c r="AJ324" s="1752"/>
      <c r="AK324" s="1752"/>
    </row>
    <row r="325" spans="2:37" ht="12.95" customHeight="1">
      <c r="B325" s="3" t="s">
        <v>89</v>
      </c>
      <c r="C325" s="3"/>
      <c r="D325" s="3"/>
      <c r="E325" s="3"/>
      <c r="F325" s="3"/>
      <c r="G325" s="3"/>
      <c r="H325" s="1959" t="s">
        <v>591</v>
      </c>
      <c r="I325" s="1713"/>
      <c r="J325" s="1713"/>
      <c r="K325" s="1713"/>
      <c r="L325" s="1713"/>
      <c r="M325" s="1713"/>
      <c r="N325" s="4"/>
      <c r="O325" s="4"/>
      <c r="P325" s="35"/>
      <c r="Q325" s="35"/>
      <c r="R325" s="35"/>
      <c r="S325" s="3"/>
      <c r="T325" s="3" t="s">
        <v>89</v>
      </c>
      <c r="V325" s="3"/>
      <c r="W325" s="3"/>
      <c r="X325" s="3"/>
      <c r="Y325" s="3"/>
      <c r="AA325" s="1959" t="s">
        <v>591</v>
      </c>
      <c r="AB325" s="1713"/>
      <c r="AC325" s="1713"/>
      <c r="AD325" s="1713"/>
      <c r="AE325" s="1713"/>
      <c r="AF325" s="1713"/>
      <c r="AG325" s="4"/>
      <c r="AH325" s="4"/>
      <c r="AI325" s="35"/>
      <c r="AJ325" s="35"/>
      <c r="AK325" s="35"/>
    </row>
    <row r="326" spans="2:37" ht="12.95" customHeight="1">
      <c r="B326" s="3" t="s">
        <v>76</v>
      </c>
      <c r="C326" s="3"/>
      <c r="D326" s="3"/>
      <c r="E326" s="3"/>
      <c r="F326" s="3"/>
      <c r="G326" s="3"/>
      <c r="H326" s="1694" t="s">
        <v>2726</v>
      </c>
      <c r="I326" s="1694"/>
      <c r="J326" s="1694"/>
      <c r="K326" s="1694"/>
      <c r="L326" s="1694"/>
      <c r="M326" s="1694"/>
      <c r="N326" s="1714"/>
      <c r="O326" s="1714"/>
      <c r="P326" s="1714"/>
      <c r="Q326" s="1714"/>
      <c r="R326" s="1714"/>
      <c r="S326" s="3"/>
      <c r="T326" s="3" t="s">
        <v>76</v>
      </c>
      <c r="V326" s="3"/>
      <c r="W326" s="3"/>
      <c r="X326" s="3"/>
      <c r="Y326" s="3"/>
      <c r="AA326" s="1694" t="s">
        <v>2685</v>
      </c>
      <c r="AB326" s="1694"/>
      <c r="AC326" s="1694"/>
      <c r="AD326" s="1694"/>
      <c r="AE326" s="1694"/>
      <c r="AF326" s="1694"/>
      <c r="AG326" s="1714"/>
      <c r="AH326" s="1714"/>
      <c r="AI326" s="1714"/>
      <c r="AJ326" s="1714"/>
      <c r="AK326" s="1714"/>
    </row>
    <row r="327" spans="2:37" ht="12.95" customHeight="1"/>
    <row r="328" spans="2:37" ht="12.95" customHeight="1">
      <c r="B328" s="4" t="s">
        <v>908</v>
      </c>
      <c r="C328" s="3"/>
      <c r="D328" s="3"/>
      <c r="E328" s="3"/>
      <c r="F328" s="3"/>
      <c r="H328" s="1714" t="str">
        <f>L283</f>
        <v>Kingdom Development, Inc</v>
      </c>
      <c r="I328" s="1714"/>
      <c r="J328" s="1714"/>
      <c r="K328" s="1714"/>
      <c r="L328" s="1714"/>
      <c r="M328" s="1714"/>
      <c r="N328" s="1714"/>
      <c r="O328" s="1714"/>
      <c r="P328" s="1714"/>
      <c r="Q328" s="1714"/>
      <c r="R328" s="1714"/>
      <c r="T328" s="3" t="s">
        <v>366</v>
      </c>
      <c r="V328" s="3"/>
      <c r="W328" s="3"/>
      <c r="X328" s="3"/>
      <c r="Y328" s="3"/>
      <c r="AA328" s="1714" t="s">
        <v>2723</v>
      </c>
      <c r="AB328" s="1714"/>
      <c r="AC328" s="1714"/>
      <c r="AD328" s="1714"/>
      <c r="AE328" s="1714"/>
      <c r="AF328" s="1714"/>
      <c r="AG328" s="1714"/>
      <c r="AH328" s="1714"/>
      <c r="AI328" s="1714"/>
      <c r="AJ328" s="1714"/>
      <c r="AK328" s="1714"/>
    </row>
    <row r="329" spans="2:37" ht="12.95" customHeight="1">
      <c r="B329" s="3" t="s">
        <v>471</v>
      </c>
      <c r="C329" s="3"/>
      <c r="D329" s="3"/>
      <c r="E329" s="3"/>
      <c r="F329" s="3"/>
      <c r="H329" s="1694" t="str">
        <f>L284</f>
        <v>6451 Box Springs Blvd</v>
      </c>
      <c r="I329" s="1694"/>
      <c r="J329" s="1694"/>
      <c r="K329" s="1694"/>
      <c r="L329" s="1694"/>
      <c r="M329" s="1694"/>
      <c r="N329" s="1694"/>
      <c r="O329" s="1694"/>
      <c r="P329" s="1694"/>
      <c r="Q329" s="1694"/>
      <c r="R329" s="1694"/>
      <c r="T329" s="3" t="s">
        <v>471</v>
      </c>
      <c r="V329" s="3"/>
      <c r="W329" s="3"/>
      <c r="X329" s="3"/>
      <c r="Y329" s="3"/>
      <c r="AA329" s="1694" t="str">
        <f>H321</f>
        <v>PO Box 7833</v>
      </c>
      <c r="AB329" s="1694"/>
      <c r="AC329" s="1694"/>
      <c r="AD329" s="1694"/>
      <c r="AE329" s="1694"/>
      <c r="AF329" s="1694"/>
      <c r="AG329" s="1694"/>
      <c r="AH329" s="1694"/>
      <c r="AI329" s="1694"/>
      <c r="AJ329" s="1694"/>
      <c r="AK329" s="1694"/>
    </row>
    <row r="330" spans="2:37" ht="12.95" customHeight="1">
      <c r="B330" s="3" t="s">
        <v>472</v>
      </c>
      <c r="C330" s="3"/>
      <c r="D330" s="3"/>
      <c r="E330" s="3"/>
      <c r="F330" s="3"/>
      <c r="H330" s="1694" t="s">
        <v>2686</v>
      </c>
      <c r="I330" s="1694"/>
      <c r="J330" s="1694"/>
      <c r="K330" s="1694"/>
      <c r="L330" s="1694"/>
      <c r="M330" s="1694"/>
      <c r="N330" s="1694"/>
      <c r="O330" s="1694"/>
      <c r="P330" s="1694"/>
      <c r="Q330" s="1694"/>
      <c r="R330" s="1694"/>
      <c r="T330" s="3" t="s">
        <v>75</v>
      </c>
      <c r="V330" s="3"/>
      <c r="W330" s="3"/>
      <c r="X330" s="3"/>
      <c r="Y330" s="3"/>
      <c r="AA330" s="1694" t="str">
        <f>H322</f>
        <v>San Francisco, CA 94120</v>
      </c>
      <c r="AB330" s="1694"/>
      <c r="AC330" s="1694"/>
      <c r="AD330" s="1694"/>
      <c r="AE330" s="1694"/>
      <c r="AF330" s="1694"/>
      <c r="AG330" s="1694"/>
      <c r="AH330" s="1694"/>
      <c r="AI330" s="1694"/>
      <c r="AJ330" s="1694"/>
      <c r="AK330" s="1694"/>
    </row>
    <row r="331" spans="2:37" ht="12.95" customHeight="1">
      <c r="B331" s="3" t="s">
        <v>87</v>
      </c>
      <c r="C331" s="3"/>
      <c r="D331" s="3"/>
      <c r="E331" s="3"/>
      <c r="F331" s="3"/>
      <c r="H331" s="1694" t="str">
        <f>L286</f>
        <v xml:space="preserve">William Leach </v>
      </c>
      <c r="I331" s="1694"/>
      <c r="J331" s="1694"/>
      <c r="K331" s="1694"/>
      <c r="L331" s="1694"/>
      <c r="M331" s="1694"/>
      <c r="N331" s="1694"/>
      <c r="O331" s="1694"/>
      <c r="P331" s="1694"/>
      <c r="Q331" s="1694"/>
      <c r="R331" s="1694"/>
      <c r="T331" s="3" t="s">
        <v>87</v>
      </c>
      <c r="V331" s="3"/>
      <c r="W331" s="3"/>
      <c r="X331" s="3"/>
      <c r="Y331" s="3"/>
      <c r="AA331" s="1694" t="s">
        <v>2728</v>
      </c>
      <c r="AB331" s="1694"/>
      <c r="AC331" s="1694"/>
      <c r="AD331" s="1694"/>
      <c r="AE331" s="1694"/>
      <c r="AF331" s="1694"/>
      <c r="AG331" s="1694"/>
      <c r="AH331" s="1694"/>
      <c r="AI331" s="1694"/>
      <c r="AJ331" s="1694"/>
      <c r="AK331" s="1694"/>
    </row>
    <row r="332" spans="2:37" ht="12.95" customHeight="1">
      <c r="B332" s="3" t="s">
        <v>88</v>
      </c>
      <c r="C332" s="3"/>
      <c r="D332" s="3"/>
      <c r="E332" s="3"/>
      <c r="F332" s="3"/>
      <c r="G332" s="3"/>
      <c r="H332" s="1756">
        <f>L287</f>
        <v>9515386244</v>
      </c>
      <c r="I332" s="1756"/>
      <c r="J332" s="1756"/>
      <c r="K332" s="1756"/>
      <c r="L332" s="1756"/>
      <c r="M332" s="1756"/>
      <c r="N332" s="4" t="s">
        <v>206</v>
      </c>
      <c r="O332" s="4"/>
      <c r="P332" s="1752"/>
      <c r="Q332" s="1752"/>
      <c r="R332" s="1752"/>
      <c r="S332" s="3"/>
      <c r="T332" s="3" t="s">
        <v>88</v>
      </c>
      <c r="V332" s="3"/>
      <c r="W332" s="3"/>
      <c r="X332" s="3"/>
      <c r="Y332" s="3"/>
      <c r="AA332" s="1756">
        <v>4693295214</v>
      </c>
      <c r="AB332" s="1756"/>
      <c r="AC332" s="1756"/>
      <c r="AD332" s="1756"/>
      <c r="AE332" s="1756"/>
      <c r="AF332" s="1756"/>
      <c r="AG332" s="4" t="s">
        <v>206</v>
      </c>
      <c r="AH332" s="4"/>
      <c r="AI332" s="1752"/>
      <c r="AJ332" s="1752"/>
      <c r="AK332" s="1752"/>
    </row>
    <row r="333" spans="2:37" ht="12.95" customHeight="1">
      <c r="B333" s="3" t="s">
        <v>89</v>
      </c>
      <c r="C333" s="3"/>
      <c r="D333" s="3"/>
      <c r="E333" s="3"/>
      <c r="F333" s="3"/>
      <c r="G333" s="3"/>
      <c r="H333" s="1959" t="s">
        <v>591</v>
      </c>
      <c r="I333" s="1713"/>
      <c r="J333" s="1713"/>
      <c r="K333" s="1713"/>
      <c r="L333" s="1713"/>
      <c r="M333" s="1713"/>
      <c r="N333" s="4"/>
      <c r="O333" s="4"/>
      <c r="P333" s="35"/>
      <c r="Q333" s="35"/>
      <c r="R333" s="35"/>
      <c r="S333" s="3"/>
      <c r="T333" s="3" t="s">
        <v>89</v>
      </c>
      <c r="V333" s="3"/>
      <c r="W333" s="3"/>
      <c r="X333" s="3"/>
      <c r="Y333" s="3"/>
      <c r="AA333" s="1959" t="s">
        <v>591</v>
      </c>
      <c r="AB333" s="1713"/>
      <c r="AC333" s="1713"/>
      <c r="AD333" s="1713"/>
      <c r="AE333" s="1713"/>
      <c r="AF333" s="1713"/>
      <c r="AG333" s="4"/>
      <c r="AH333" s="4"/>
      <c r="AI333" s="35"/>
      <c r="AJ333" s="35"/>
      <c r="AK333" s="35"/>
    </row>
    <row r="334" spans="2:37" ht="12.95" customHeight="1">
      <c r="B334" s="3" t="s">
        <v>76</v>
      </c>
      <c r="C334" s="3"/>
      <c r="D334" s="3"/>
      <c r="E334" s="3"/>
      <c r="F334" s="3"/>
      <c r="G334" s="3"/>
      <c r="H334" s="1694" t="str">
        <f>L288</f>
        <v>william@kingdomdevelopment.net</v>
      </c>
      <c r="I334" s="1694"/>
      <c r="J334" s="1694"/>
      <c r="K334" s="1694"/>
      <c r="L334" s="1694"/>
      <c r="M334" s="1694"/>
      <c r="N334" s="1714"/>
      <c r="O334" s="1714"/>
      <c r="P334" s="1714"/>
      <c r="Q334" s="1714"/>
      <c r="R334" s="1714"/>
      <c r="S334" s="3"/>
      <c r="T334" s="3" t="s">
        <v>76</v>
      </c>
      <c r="V334" s="3"/>
      <c r="W334" s="3"/>
      <c r="X334" s="3"/>
      <c r="Y334" s="3"/>
      <c r="AA334" s="1694" t="s">
        <v>2729</v>
      </c>
      <c r="AB334" s="1694"/>
      <c r="AC334" s="1694"/>
      <c r="AD334" s="1694"/>
      <c r="AE334" s="1694"/>
      <c r="AF334" s="1694"/>
      <c r="AG334" s="1714"/>
      <c r="AH334" s="1714"/>
      <c r="AI334" s="1714"/>
      <c r="AJ334" s="1714"/>
      <c r="AK334" s="1714"/>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714" t="str">
        <f>H320</f>
        <v xml:space="preserve">Novogradac &amp; Company LLP </v>
      </c>
      <c r="I336" s="1714"/>
      <c r="J336" s="1714"/>
      <c r="K336" s="1714"/>
      <c r="L336" s="1714"/>
      <c r="M336" s="1714"/>
      <c r="N336" s="1714"/>
      <c r="O336" s="1714"/>
      <c r="P336" s="1714"/>
      <c r="Q336" s="1714"/>
      <c r="R336" s="1714"/>
      <c r="T336" s="3" t="s">
        <v>368</v>
      </c>
      <c r="V336" s="3"/>
      <c r="W336" s="3"/>
      <c r="X336" s="3"/>
      <c r="Y336" s="3"/>
      <c r="AA336" s="1714" t="s">
        <v>2730</v>
      </c>
      <c r="AB336" s="1714"/>
      <c r="AC336" s="1714"/>
      <c r="AD336" s="1714"/>
      <c r="AE336" s="1714"/>
      <c r="AF336" s="1714"/>
      <c r="AG336" s="1714"/>
      <c r="AH336" s="1714"/>
      <c r="AI336" s="1714"/>
      <c r="AJ336" s="1714"/>
      <c r="AK336" s="1714"/>
    </row>
    <row r="337" spans="2:66" ht="12.95" customHeight="1">
      <c r="B337" s="3" t="s">
        <v>471</v>
      </c>
      <c r="C337" s="3"/>
      <c r="D337" s="3"/>
      <c r="E337" s="3"/>
      <c r="F337" s="3"/>
      <c r="H337" s="1694" t="str">
        <f>H321</f>
        <v>PO Box 7833</v>
      </c>
      <c r="I337" s="1694"/>
      <c r="J337" s="1694"/>
      <c r="K337" s="1694"/>
      <c r="L337" s="1694"/>
      <c r="M337" s="1694"/>
      <c r="N337" s="1694"/>
      <c r="O337" s="1694"/>
      <c r="P337" s="1694"/>
      <c r="Q337" s="1694"/>
      <c r="R337" s="1694"/>
      <c r="T337" s="3" t="s">
        <v>471</v>
      </c>
      <c r="V337" s="3"/>
      <c r="W337" s="3"/>
      <c r="X337" s="3"/>
      <c r="Y337" s="3"/>
      <c r="AA337" s="1694" t="s">
        <v>2730</v>
      </c>
      <c r="AB337" s="1694"/>
      <c r="AC337" s="1694"/>
      <c r="AD337" s="1694"/>
      <c r="AE337" s="1694"/>
      <c r="AF337" s="1694"/>
      <c r="AG337" s="1694"/>
      <c r="AH337" s="1694"/>
      <c r="AI337" s="1694"/>
      <c r="AJ337" s="1694"/>
      <c r="AK337" s="1694"/>
    </row>
    <row r="338" spans="2:66" ht="12.95" customHeight="1">
      <c r="B338" s="3" t="s">
        <v>472</v>
      </c>
      <c r="C338" s="3"/>
      <c r="D338" s="3"/>
      <c r="E338" s="3"/>
      <c r="F338" s="3"/>
      <c r="H338" s="1694" t="str">
        <f>H322</f>
        <v>San Francisco, CA 94120</v>
      </c>
      <c r="I338" s="1694"/>
      <c r="J338" s="1694"/>
      <c r="K338" s="1694"/>
      <c r="L338" s="1694"/>
      <c r="M338" s="1694"/>
      <c r="N338" s="1694"/>
      <c r="O338" s="1694"/>
      <c r="P338" s="1694"/>
      <c r="Q338" s="1694"/>
      <c r="R338" s="1694"/>
      <c r="T338" s="3" t="s">
        <v>75</v>
      </c>
      <c r="V338" s="3"/>
      <c r="W338" s="3"/>
      <c r="X338" s="3"/>
      <c r="Y338" s="3"/>
      <c r="AA338" s="1694" t="s">
        <v>2730</v>
      </c>
      <c r="AB338" s="1694"/>
      <c r="AC338" s="1694"/>
      <c r="AD338" s="1694"/>
      <c r="AE338" s="1694"/>
      <c r="AF338" s="1694"/>
      <c r="AG338" s="1694"/>
      <c r="AH338" s="1694"/>
      <c r="AI338" s="1694"/>
      <c r="AJ338" s="1694"/>
      <c r="AK338" s="1694"/>
    </row>
    <row r="339" spans="2:66" ht="12.95" customHeight="1">
      <c r="B339" s="3" t="s">
        <v>87</v>
      </c>
      <c r="C339" s="3"/>
      <c r="D339" s="3"/>
      <c r="E339" s="3"/>
      <c r="F339" s="3"/>
      <c r="H339" s="1694" t="str">
        <f>AA331</f>
        <v>Brandon Lawler</v>
      </c>
      <c r="I339" s="1694"/>
      <c r="J339" s="1694"/>
      <c r="K339" s="1694"/>
      <c r="L339" s="1694"/>
      <c r="M339" s="1694"/>
      <c r="N339" s="1694"/>
      <c r="O339" s="1694"/>
      <c r="P339" s="1694"/>
      <c r="Q339" s="1694"/>
      <c r="R339" s="1694"/>
      <c r="T339" s="3" t="s">
        <v>87</v>
      </c>
      <c r="V339" s="3"/>
      <c r="W339" s="3"/>
      <c r="X339" s="3"/>
      <c r="Y339" s="3"/>
      <c r="AA339" s="1694" t="s">
        <v>2730</v>
      </c>
      <c r="AB339" s="1694"/>
      <c r="AC339" s="1694"/>
      <c r="AD339" s="1694"/>
      <c r="AE339" s="1694"/>
      <c r="AF339" s="1694"/>
      <c r="AG339" s="1694"/>
      <c r="AH339" s="1694"/>
      <c r="AI339" s="1694"/>
      <c r="AJ339" s="1694"/>
      <c r="AK339" s="1694"/>
    </row>
    <row r="340" spans="2:66" ht="12.95" customHeight="1">
      <c r="B340" s="3" t="s">
        <v>88</v>
      </c>
      <c r="C340" s="3"/>
      <c r="D340" s="3"/>
      <c r="E340" s="3"/>
      <c r="F340" s="3"/>
      <c r="G340" s="3"/>
      <c r="H340" s="1756">
        <f>AA332</f>
        <v>4693295214</v>
      </c>
      <c r="I340" s="1756"/>
      <c r="J340" s="1756"/>
      <c r="K340" s="1756"/>
      <c r="L340" s="1756"/>
      <c r="M340" s="1756"/>
      <c r="N340" s="4" t="s">
        <v>206</v>
      </c>
      <c r="O340" s="4"/>
      <c r="P340" s="1752"/>
      <c r="Q340" s="1752"/>
      <c r="R340" s="1752"/>
      <c r="S340" s="3"/>
      <c r="T340" s="3" t="s">
        <v>88</v>
      </c>
      <c r="V340" s="3"/>
      <c r="W340" s="3"/>
      <c r="X340" s="3"/>
      <c r="Y340" s="3"/>
      <c r="AA340" s="2019" t="s">
        <v>2730</v>
      </c>
      <c r="AB340" s="1756"/>
      <c r="AC340" s="1756"/>
      <c r="AD340" s="1756"/>
      <c r="AE340" s="1756"/>
      <c r="AF340" s="1756"/>
      <c r="AG340" s="4" t="s">
        <v>206</v>
      </c>
      <c r="AH340" s="4"/>
      <c r="AI340" s="1752"/>
      <c r="AJ340" s="1752"/>
      <c r="AK340" s="1752"/>
    </row>
    <row r="341" spans="2:66" ht="12.95" customHeight="1">
      <c r="B341" s="3" t="s">
        <v>89</v>
      </c>
      <c r="C341" s="3"/>
      <c r="D341" s="3"/>
      <c r="E341" s="3"/>
      <c r="F341" s="3"/>
      <c r="G341" s="3"/>
      <c r="H341" s="1713" t="str">
        <f>AA333</f>
        <v>N/A</v>
      </c>
      <c r="I341" s="1713"/>
      <c r="J341" s="1713"/>
      <c r="K341" s="1713"/>
      <c r="L341" s="1713"/>
      <c r="M341" s="1713"/>
      <c r="N341" s="4"/>
      <c r="O341" s="4"/>
      <c r="P341" s="35"/>
      <c r="Q341" s="35"/>
      <c r="R341" s="35"/>
      <c r="S341" s="3"/>
      <c r="T341" s="3" t="s">
        <v>89</v>
      </c>
      <c r="V341" s="3"/>
      <c r="W341" s="3"/>
      <c r="X341" s="3"/>
      <c r="Y341" s="3"/>
      <c r="AA341" s="1959" t="s">
        <v>2730</v>
      </c>
      <c r="AB341" s="1713"/>
      <c r="AC341" s="1713"/>
      <c r="AD341" s="1713"/>
      <c r="AE341" s="1713"/>
      <c r="AF341" s="1713"/>
      <c r="AG341" s="4"/>
      <c r="AH341" s="4"/>
      <c r="AI341" s="35"/>
      <c r="AJ341" s="35"/>
      <c r="AK341" s="35"/>
    </row>
    <row r="342" spans="2:66" ht="12.95" customHeight="1">
      <c r="B342" s="3" t="s">
        <v>76</v>
      </c>
      <c r="C342" s="3"/>
      <c r="D342" s="3"/>
      <c r="E342" s="3"/>
      <c r="F342" s="3"/>
      <c r="G342" s="3"/>
      <c r="H342" s="1694" t="str">
        <f>AA334</f>
        <v>Brandon.Lawlor@novoco.com</v>
      </c>
      <c r="I342" s="1694"/>
      <c r="J342" s="1694"/>
      <c r="K342" s="1694"/>
      <c r="L342" s="1694"/>
      <c r="M342" s="1694"/>
      <c r="N342" s="1714"/>
      <c r="O342" s="1714"/>
      <c r="P342" s="1714"/>
      <c r="Q342" s="1714"/>
      <c r="R342" s="1714"/>
      <c r="S342" s="3"/>
      <c r="T342" s="3" t="s">
        <v>76</v>
      </c>
      <c r="V342" s="3"/>
      <c r="W342" s="3"/>
      <c r="X342" s="3"/>
      <c r="Y342" s="3"/>
      <c r="AA342" s="1694" t="s">
        <v>2730</v>
      </c>
      <c r="AB342" s="1694"/>
      <c r="AC342" s="1694"/>
      <c r="AD342" s="1694"/>
      <c r="AE342" s="1694"/>
      <c r="AF342" s="1694"/>
      <c r="AG342" s="1714"/>
      <c r="AH342" s="1714"/>
      <c r="AI342" s="1714"/>
      <c r="AJ342" s="1714"/>
      <c r="AK342" s="1714"/>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714" t="s">
        <v>2695</v>
      </c>
      <c r="I344" s="1714"/>
      <c r="J344" s="1714"/>
      <c r="K344" s="1714"/>
      <c r="L344" s="1714"/>
      <c r="M344" s="1714"/>
      <c r="N344" s="1714"/>
      <c r="O344" s="1714"/>
      <c r="P344" s="1714"/>
      <c r="Q344" s="1714"/>
      <c r="R344" s="1714"/>
      <c r="T344" s="204" t="s">
        <v>886</v>
      </c>
      <c r="V344" s="3"/>
      <c r="W344" s="3"/>
      <c r="X344" s="3"/>
      <c r="Y344" s="3"/>
      <c r="AA344" s="1714" t="s">
        <v>2664</v>
      </c>
      <c r="AB344" s="1714"/>
      <c r="AC344" s="1714"/>
      <c r="AD344" s="1714"/>
      <c r="AE344" s="1714"/>
      <c r="AF344" s="1714"/>
      <c r="AG344" s="1714"/>
      <c r="AH344" s="1714"/>
      <c r="AI344" s="1714"/>
      <c r="AJ344" s="1714"/>
      <c r="AK344" s="1714"/>
    </row>
    <row r="345" spans="2:66" ht="12.95" customHeight="1">
      <c r="B345" s="3" t="s">
        <v>471</v>
      </c>
      <c r="C345" s="3"/>
      <c r="D345" s="3"/>
      <c r="E345" s="3"/>
      <c r="F345" s="3"/>
      <c r="H345" s="1694" t="s">
        <v>2696</v>
      </c>
      <c r="I345" s="1694"/>
      <c r="J345" s="1694"/>
      <c r="K345" s="1694"/>
      <c r="L345" s="1694"/>
      <c r="M345" s="1694"/>
      <c r="N345" s="1694"/>
      <c r="O345" s="1694"/>
      <c r="P345" s="1694"/>
      <c r="Q345" s="1694"/>
      <c r="R345" s="1694"/>
      <c r="T345" s="3" t="s">
        <v>471</v>
      </c>
      <c r="V345" s="3"/>
      <c r="W345" s="3"/>
      <c r="X345" s="3"/>
      <c r="Y345" s="3"/>
      <c r="AA345" s="1694" t="s">
        <v>2687</v>
      </c>
      <c r="AB345" s="1694"/>
      <c r="AC345" s="1694"/>
      <c r="AD345" s="1694"/>
      <c r="AE345" s="1694"/>
      <c r="AF345" s="1694"/>
      <c r="AG345" s="1694"/>
      <c r="AH345" s="1694"/>
      <c r="AI345" s="1694"/>
      <c r="AJ345" s="1694"/>
      <c r="AK345" s="1694"/>
    </row>
    <row r="346" spans="2:66" ht="12.95" customHeight="1">
      <c r="B346" s="3" t="s">
        <v>75</v>
      </c>
      <c r="C346" s="3"/>
      <c r="D346" s="3"/>
      <c r="E346" s="3"/>
      <c r="F346" s="3"/>
      <c r="H346" s="1694" t="s">
        <v>2697</v>
      </c>
      <c r="I346" s="1694"/>
      <c r="J346" s="1694"/>
      <c r="K346" s="1694"/>
      <c r="L346" s="1694"/>
      <c r="M346" s="1694"/>
      <c r="N346" s="1694"/>
      <c r="O346" s="1694"/>
      <c r="P346" s="1694"/>
      <c r="Q346" s="1694"/>
      <c r="R346" s="1694"/>
      <c r="T346" s="3" t="s">
        <v>75</v>
      </c>
      <c r="V346" s="3"/>
      <c r="W346" s="3"/>
      <c r="X346" s="3"/>
      <c r="Y346" s="3"/>
      <c r="AA346" s="1694" t="s">
        <v>2688</v>
      </c>
      <c r="AB346" s="1694"/>
      <c r="AC346" s="1694"/>
      <c r="AD346" s="1694"/>
      <c r="AE346" s="1694"/>
      <c r="AF346" s="1694"/>
      <c r="AG346" s="1694"/>
      <c r="AH346" s="1694"/>
      <c r="AI346" s="1694"/>
      <c r="AJ346" s="1694"/>
      <c r="AK346" s="1694"/>
    </row>
    <row r="347" spans="2:66" ht="12.95" customHeight="1">
      <c r="B347" s="3" t="s">
        <v>87</v>
      </c>
      <c r="C347" s="3"/>
      <c r="D347" s="3"/>
      <c r="E347" s="3"/>
      <c r="F347" s="3"/>
      <c r="G347" s="3"/>
      <c r="H347" s="1694" t="s">
        <v>2698</v>
      </c>
      <c r="I347" s="1694"/>
      <c r="J347" s="1694"/>
      <c r="K347" s="1694"/>
      <c r="L347" s="1694"/>
      <c r="M347" s="1694"/>
      <c r="N347" s="1694"/>
      <c r="O347" s="1694"/>
      <c r="P347" s="1694"/>
      <c r="Q347" s="1694"/>
      <c r="R347" s="1694"/>
      <c r="T347" s="3" t="s">
        <v>87</v>
      </c>
      <c r="V347" s="3"/>
      <c r="W347" s="3"/>
      <c r="X347" s="3"/>
      <c r="Y347" s="3"/>
      <c r="AA347" s="1694" t="s">
        <v>2661</v>
      </c>
      <c r="AB347" s="1694"/>
      <c r="AC347" s="1694"/>
      <c r="AD347" s="1694"/>
      <c r="AE347" s="1694"/>
      <c r="AF347" s="1694"/>
      <c r="AG347" s="1694"/>
      <c r="AH347" s="1694"/>
      <c r="AI347" s="1694"/>
      <c r="AJ347" s="1694"/>
      <c r="AK347" s="1694"/>
    </row>
    <row r="348" spans="2:66" ht="12.95" customHeight="1">
      <c r="B348" s="3" t="s">
        <v>88</v>
      </c>
      <c r="C348" s="3"/>
      <c r="D348" s="3"/>
      <c r="E348" s="3"/>
      <c r="F348" s="3"/>
      <c r="G348" s="3"/>
      <c r="H348" s="1756">
        <v>7609301221</v>
      </c>
      <c r="I348" s="1756"/>
      <c r="J348" s="1756"/>
      <c r="K348" s="1756"/>
      <c r="L348" s="1756"/>
      <c r="M348" s="1756"/>
      <c r="N348" s="4" t="s">
        <v>206</v>
      </c>
      <c r="O348" s="4"/>
      <c r="P348" s="1752"/>
      <c r="Q348" s="1752"/>
      <c r="R348" s="1752"/>
      <c r="S348" s="3"/>
      <c r="T348" s="3" t="s">
        <v>88</v>
      </c>
      <c r="V348" s="3"/>
      <c r="W348" s="3"/>
      <c r="X348" s="3"/>
      <c r="Y348" s="3"/>
      <c r="AA348" s="1756">
        <v>9495260970</v>
      </c>
      <c r="AB348" s="1756"/>
      <c r="AC348" s="1756"/>
      <c r="AD348" s="1756"/>
      <c r="AE348" s="1756"/>
      <c r="AF348" s="1756"/>
      <c r="AG348" s="4" t="s">
        <v>206</v>
      </c>
      <c r="AH348" s="4"/>
      <c r="AI348" s="1752"/>
      <c r="AJ348" s="1752"/>
      <c r="AK348" s="1752"/>
    </row>
    <row r="349" spans="2:66" ht="12.95" customHeight="1">
      <c r="B349" s="3" t="s">
        <v>89</v>
      </c>
      <c r="C349" s="3"/>
      <c r="D349" s="3"/>
      <c r="E349" s="3"/>
      <c r="F349" s="3"/>
      <c r="G349" s="3"/>
      <c r="H349" s="1713">
        <v>7606833390</v>
      </c>
      <c r="I349" s="1713"/>
      <c r="J349" s="1713"/>
      <c r="K349" s="1713"/>
      <c r="L349" s="1713"/>
      <c r="M349" s="1713"/>
      <c r="N349" s="4"/>
      <c r="O349" s="4"/>
      <c r="P349" s="35"/>
      <c r="Q349" s="35"/>
      <c r="R349" s="35"/>
      <c r="S349" s="3"/>
      <c r="T349" s="3" t="s">
        <v>89</v>
      </c>
      <c r="V349" s="3"/>
      <c r="W349" s="3"/>
      <c r="X349" s="3"/>
      <c r="Y349" s="3"/>
      <c r="AA349" s="1959" t="s">
        <v>591</v>
      </c>
      <c r="AB349" s="1713"/>
      <c r="AC349" s="1713"/>
      <c r="AD349" s="1713"/>
      <c r="AE349" s="1713"/>
      <c r="AF349" s="1713"/>
      <c r="AG349" s="4"/>
      <c r="AH349" s="4"/>
      <c r="AI349" s="35"/>
      <c r="AJ349" s="35"/>
      <c r="AK349" s="35"/>
    </row>
    <row r="350" spans="2:66" ht="12.95" customHeight="1">
      <c r="B350" s="3" t="s">
        <v>76</v>
      </c>
      <c r="C350" s="3"/>
      <c r="D350" s="3"/>
      <c r="E350" s="3"/>
      <c r="F350" s="3"/>
      <c r="G350" s="3"/>
      <c r="H350" s="1694" t="s">
        <v>2699</v>
      </c>
      <c r="I350" s="1694"/>
      <c r="J350" s="1694"/>
      <c r="K350" s="1694"/>
      <c r="L350" s="1694"/>
      <c r="M350" s="1694"/>
      <c r="N350" s="1714"/>
      <c r="O350" s="1714"/>
      <c r="P350" s="1714"/>
      <c r="Q350" s="1714"/>
      <c r="R350" s="1714"/>
      <c r="S350" s="3"/>
      <c r="T350" s="3" t="s">
        <v>76</v>
      </c>
      <c r="V350" s="3"/>
      <c r="W350" s="3"/>
      <c r="X350" s="3"/>
      <c r="Y350" s="3"/>
      <c r="AA350" s="1694" t="s">
        <v>2689</v>
      </c>
      <c r="AB350" s="1694"/>
      <c r="AC350" s="1694"/>
      <c r="AD350" s="1694"/>
      <c r="AE350" s="1694"/>
      <c r="AF350" s="1694"/>
      <c r="AG350" s="1714"/>
      <c r="AH350" s="1714"/>
      <c r="AI350" s="1714"/>
      <c r="AJ350" s="1714"/>
      <c r="AK350" s="1714"/>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714" t="s">
        <v>591</v>
      </c>
      <c r="Q352" s="1714"/>
      <c r="R352" s="1714"/>
      <c r="S352" s="1714"/>
      <c r="T352" s="1714"/>
      <c r="U352" s="1714"/>
      <c r="V352" s="1714"/>
      <c r="W352" s="1714"/>
      <c r="X352" s="1714"/>
      <c r="Y352" s="1714"/>
      <c r="Z352" s="1714"/>
      <c r="AA352" s="1714"/>
      <c r="AB352" s="1714"/>
      <c r="AC352" s="1714"/>
      <c r="AD352" s="1714"/>
      <c r="AE352" s="1714"/>
      <c r="BN352" t="s">
        <v>669</v>
      </c>
    </row>
    <row r="353" spans="1:66" ht="12.95" customHeight="1">
      <c r="B353" s="4"/>
      <c r="C353" s="4"/>
      <c r="D353" s="4"/>
      <c r="E353" s="4"/>
      <c r="F353" s="4"/>
      <c r="I353" s="4" t="s">
        <v>471</v>
      </c>
      <c r="P353" s="1694" t="s">
        <v>591</v>
      </c>
      <c r="Q353" s="1694"/>
      <c r="R353" s="1694"/>
      <c r="S353" s="1694"/>
      <c r="T353" s="1694"/>
      <c r="U353" s="1694"/>
      <c r="V353" s="1694"/>
      <c r="W353" s="1694"/>
      <c r="X353" s="1694"/>
      <c r="Y353" s="1694"/>
      <c r="Z353" s="1694"/>
      <c r="AA353" s="1694"/>
      <c r="AB353" s="1694"/>
      <c r="AC353" s="1694"/>
      <c r="AD353" s="1694"/>
      <c r="AE353" s="1694"/>
      <c r="BN353" t="s">
        <v>545</v>
      </c>
    </row>
    <row r="354" spans="1:66" ht="12.95" customHeight="1">
      <c r="B354" s="4"/>
      <c r="C354" s="4"/>
      <c r="D354" s="4"/>
      <c r="E354" s="4"/>
      <c r="F354" s="4"/>
      <c r="I354" s="4" t="s">
        <v>75</v>
      </c>
      <c r="P354" s="1694" t="s">
        <v>591</v>
      </c>
      <c r="Q354" s="1694"/>
      <c r="R354" s="1694"/>
      <c r="S354" s="1694"/>
      <c r="T354" s="1694"/>
      <c r="U354" s="1694"/>
      <c r="V354" s="1694"/>
      <c r="W354" s="1694"/>
      <c r="X354" s="1694"/>
      <c r="Y354" s="1694"/>
      <c r="Z354" s="1694"/>
      <c r="AA354" s="1694"/>
      <c r="AB354" s="1694"/>
      <c r="AC354" s="1694"/>
      <c r="AD354" s="1694"/>
      <c r="AE354" s="1694"/>
    </row>
    <row r="355" spans="1:66" ht="12.95" customHeight="1">
      <c r="B355" s="4"/>
      <c r="C355" s="4"/>
      <c r="D355" s="4"/>
      <c r="E355" s="4"/>
      <c r="F355" s="4"/>
      <c r="G355" s="4"/>
      <c r="I355" s="4" t="s">
        <v>87</v>
      </c>
      <c r="P355" s="1694" t="s">
        <v>591</v>
      </c>
      <c r="Q355" s="1694"/>
      <c r="R355" s="1694"/>
      <c r="S355" s="1694"/>
      <c r="T355" s="1694"/>
      <c r="U355" s="1694"/>
      <c r="V355" s="1694"/>
      <c r="W355" s="1694"/>
      <c r="X355" s="1694"/>
      <c r="Y355" s="1694"/>
      <c r="Z355" s="1694"/>
      <c r="AA355" s="1694"/>
      <c r="AB355" s="1694"/>
      <c r="AC355" s="1694"/>
      <c r="AD355" s="1694"/>
      <c r="AE355" s="1694"/>
    </row>
    <row r="356" spans="1:66" ht="12.95" customHeight="1">
      <c r="B356" s="4"/>
      <c r="C356" s="4"/>
      <c r="D356" s="4"/>
      <c r="E356" s="4"/>
      <c r="F356" s="4"/>
      <c r="G356" s="4"/>
      <c r="H356" s="302"/>
      <c r="I356" s="4" t="s">
        <v>88</v>
      </c>
      <c r="P356" s="1959" t="s">
        <v>591</v>
      </c>
      <c r="Q356" s="1713"/>
      <c r="R356" s="1713"/>
      <c r="S356" s="1713"/>
      <c r="T356" s="1713"/>
      <c r="U356" s="1713"/>
      <c r="V356" s="1713"/>
      <c r="W356" s="1713"/>
      <c r="X356" s="1713"/>
      <c r="Y356" s="1713"/>
      <c r="Z356" s="1713"/>
      <c r="AA356" s="4" t="s">
        <v>206</v>
      </c>
      <c r="AB356" s="4"/>
      <c r="AC356" s="1742"/>
      <c r="AD356" s="1742"/>
      <c r="AE356" s="1742"/>
      <c r="AF356" s="302"/>
      <c r="AG356" s="4"/>
      <c r="AH356" s="4"/>
      <c r="AI356" s="4"/>
      <c r="AJ356" s="4"/>
      <c r="AK356" s="4"/>
    </row>
    <row r="357" spans="1:66" ht="12.95" customHeight="1">
      <c r="B357" s="4"/>
      <c r="C357" s="4"/>
      <c r="D357" s="4"/>
      <c r="E357" s="4"/>
      <c r="F357" s="4"/>
      <c r="G357" s="4"/>
      <c r="H357" s="302"/>
      <c r="I357" s="4" t="s">
        <v>89</v>
      </c>
      <c r="P357" s="1959" t="s">
        <v>591</v>
      </c>
      <c r="Q357" s="1713"/>
      <c r="R357" s="1713"/>
      <c r="S357" s="1713"/>
      <c r="T357" s="1713"/>
      <c r="U357" s="1713"/>
      <c r="V357" s="1713"/>
      <c r="W357" s="1713"/>
      <c r="X357" s="1713"/>
      <c r="Y357" s="1713"/>
      <c r="Z357" s="1713"/>
      <c r="AF357" s="302"/>
      <c r="AG357" s="4"/>
      <c r="AH357" s="4"/>
      <c r="AI357" s="35"/>
      <c r="AJ357" s="35"/>
      <c r="AK357" s="35"/>
    </row>
    <row r="358" spans="1:66" ht="12.95" customHeight="1">
      <c r="B358" s="4"/>
      <c r="C358" s="4"/>
      <c r="D358" s="4"/>
      <c r="E358" s="4"/>
      <c r="F358" s="4"/>
      <c r="G358" s="4"/>
      <c r="I358" s="4" t="s">
        <v>76</v>
      </c>
      <c r="P358" s="1714" t="s">
        <v>591</v>
      </c>
      <c r="Q358" s="1714"/>
      <c r="R358" s="1714"/>
      <c r="S358" s="1714"/>
      <c r="T358" s="1714"/>
      <c r="U358" s="1714"/>
      <c r="V358" s="1714"/>
      <c r="W358" s="1714"/>
      <c r="X358" s="1714"/>
      <c r="Y358" s="1714"/>
      <c r="Z358" s="1714"/>
      <c r="AA358" s="1714"/>
      <c r="AB358" s="1714"/>
      <c r="AC358" s="1714"/>
      <c r="AD358" s="1714"/>
      <c r="AE358" s="1714"/>
    </row>
    <row r="359" spans="1:66" ht="12.95" customHeight="1">
      <c r="T359" s="8"/>
      <c r="U359" s="8"/>
      <c r="V359" s="8"/>
      <c r="W359" s="8"/>
      <c r="X359" s="8"/>
      <c r="Y359" s="8"/>
      <c r="Z359" s="8"/>
      <c r="AU359" s="95"/>
      <c r="AV359" s="95"/>
      <c r="AW359" s="95"/>
      <c r="AX359" s="95"/>
      <c r="AY359" s="95"/>
    </row>
    <row r="360" spans="1:66" ht="12.95" customHeight="1">
      <c r="A360" s="1760" t="s">
        <v>542</v>
      </c>
      <c r="B360" s="1760"/>
      <c r="C360" s="1760"/>
      <c r="D360" s="1760"/>
      <c r="E360" s="1760"/>
      <c r="F360" s="1760"/>
      <c r="G360" s="1760"/>
      <c r="H360" s="1760"/>
      <c r="I360" s="1760"/>
      <c r="J360" s="1760"/>
      <c r="K360" s="1760"/>
      <c r="L360" s="1760"/>
      <c r="M360" s="1760"/>
      <c r="N360" s="1760"/>
      <c r="O360" s="1760"/>
      <c r="P360" s="1760"/>
      <c r="Q360" s="1760"/>
      <c r="R360" s="1760"/>
      <c r="S360" s="1760"/>
      <c r="T360" s="1760"/>
      <c r="U360" s="1760"/>
      <c r="V360" s="1760"/>
      <c r="W360" s="1760"/>
      <c r="X360" s="1760"/>
      <c r="Y360" s="1760"/>
      <c r="Z360" s="1760"/>
      <c r="AA360" s="1760"/>
      <c r="AB360" s="1760"/>
      <c r="AC360" s="1760"/>
      <c r="AD360" s="1760"/>
      <c r="AE360" s="1760"/>
      <c r="AF360" s="1760"/>
      <c r="AG360" s="1760"/>
      <c r="AH360" s="1760"/>
      <c r="AI360" s="1760"/>
      <c r="AJ360" s="1760"/>
      <c r="AK360" s="1760"/>
      <c r="AL360" s="1760"/>
      <c r="AM360" s="1760"/>
      <c r="AN360" s="1760"/>
      <c r="AO360" s="1760"/>
      <c r="AP360" s="1760"/>
      <c r="AQ360" s="1760"/>
      <c r="AR360" s="1760"/>
      <c r="AS360" s="1760"/>
      <c r="AT360" s="1760"/>
      <c r="AU360" s="95"/>
      <c r="AV360" s="95"/>
      <c r="AW360" s="95"/>
      <c r="AX360" s="95"/>
      <c r="AY360" s="95"/>
    </row>
    <row r="361" spans="1:66" ht="12.95" customHeight="1">
      <c r="A361" s="1760"/>
      <c r="B361" s="1760"/>
      <c r="C361" s="1760"/>
      <c r="D361" s="1760"/>
      <c r="E361" s="1760"/>
      <c r="F361" s="1760"/>
      <c r="G361" s="1760"/>
      <c r="H361" s="1760"/>
      <c r="I361" s="1760"/>
      <c r="J361" s="1760"/>
      <c r="K361" s="1760"/>
      <c r="L361" s="1760"/>
      <c r="M361" s="1760"/>
      <c r="N361" s="1760"/>
      <c r="O361" s="1760"/>
      <c r="P361" s="1760"/>
      <c r="Q361" s="1760"/>
      <c r="R361" s="1760"/>
      <c r="S361" s="1760"/>
      <c r="T361" s="1760"/>
      <c r="U361" s="1760"/>
      <c r="V361" s="1760"/>
      <c r="W361" s="1760"/>
      <c r="X361" s="1760"/>
      <c r="Y361" s="1760"/>
      <c r="Z361" s="1760"/>
      <c r="AA361" s="1760"/>
      <c r="AB361" s="1760"/>
      <c r="AC361" s="1760"/>
      <c r="AD361" s="1760"/>
      <c r="AE361" s="1760"/>
      <c r="AF361" s="1760"/>
      <c r="AG361" s="1760"/>
      <c r="AH361" s="1760"/>
      <c r="AI361" s="1760"/>
      <c r="AJ361" s="1760"/>
      <c r="AK361" s="1760"/>
      <c r="AL361" s="1760"/>
      <c r="AM361" s="1760"/>
      <c r="AN361" s="1760"/>
      <c r="AO361" s="1760"/>
      <c r="AP361" s="1760"/>
      <c r="AQ361" s="1760"/>
      <c r="AR361" s="1760"/>
      <c r="AS361" s="1760"/>
      <c r="AT361" s="1760"/>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2054</v>
      </c>
      <c r="M364" s="1592" t="s">
        <v>545</v>
      </c>
      <c r="N364" s="1592"/>
      <c r="P364" t="s">
        <v>1639</v>
      </c>
      <c r="AJ364" s="1592" t="s">
        <v>669</v>
      </c>
      <c r="AK364" s="1592"/>
    </row>
    <row r="365" spans="1:66" ht="12.95" customHeight="1">
      <c r="D365" s="3" t="s">
        <v>1628</v>
      </c>
      <c r="M365" s="1592" t="s">
        <v>591</v>
      </c>
      <c r="N365" s="1592"/>
      <c r="P365" s="3" t="s">
        <v>1708</v>
      </c>
      <c r="AJ365" s="1781"/>
      <c r="AK365" s="1781"/>
    </row>
    <row r="366" spans="1:66" ht="12.95" customHeight="1">
      <c r="D366" s="3" t="s">
        <v>704</v>
      </c>
      <c r="M366" s="1592" t="s">
        <v>591</v>
      </c>
      <c r="N366" s="1592"/>
      <c r="P366" t="s">
        <v>1638</v>
      </c>
      <c r="AJ366" s="1592" t="s">
        <v>591</v>
      </c>
      <c r="AK366" s="1592"/>
    </row>
    <row r="367" spans="1:66" ht="12.95" customHeight="1">
      <c r="D367" s="3" t="s">
        <v>705</v>
      </c>
      <c r="M367" s="1592" t="s">
        <v>591</v>
      </c>
      <c r="N367" s="1592"/>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592" t="s">
        <v>591</v>
      </c>
      <c r="O372" s="1592"/>
      <c r="P372" s="40"/>
      <c r="Q372" s="40"/>
      <c r="R372" s="40"/>
      <c r="S372" s="40"/>
      <c r="T372" s="40"/>
      <c r="U372" s="40"/>
      <c r="V372" s="40"/>
      <c r="W372" s="40"/>
      <c r="X372" s="40"/>
      <c r="Y372" s="40"/>
      <c r="Z372" s="40"/>
      <c r="AC372" s="40"/>
      <c r="AD372" s="40"/>
      <c r="AE372" s="40"/>
    </row>
    <row r="373" spans="1:34" ht="12.95" customHeight="1">
      <c r="E373" t="s">
        <v>370</v>
      </c>
      <c r="Y373" s="1592" t="s">
        <v>591</v>
      </c>
      <c r="Z373" s="1592"/>
    </row>
    <row r="374" spans="1:34" ht="12.95" customHeight="1">
      <c r="D374" s="4" t="s">
        <v>978</v>
      </c>
      <c r="Q374" s="1714"/>
      <c r="R374" s="1714"/>
      <c r="S374" s="1714"/>
      <c r="T374" s="1714"/>
      <c r="U374" s="1714"/>
      <c r="V374" s="1714"/>
      <c r="W374" s="1714"/>
      <c r="X374" s="1714"/>
      <c r="Y374" s="1714"/>
      <c r="Z374" s="1714"/>
      <c r="AA374" s="1714"/>
      <c r="AB374" s="1714"/>
      <c r="AC374" s="1714"/>
      <c r="AD374" s="1714"/>
      <c r="AE374" s="1714"/>
      <c r="AF374" s="1714"/>
      <c r="AG374" s="1714"/>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592" t="s">
        <v>591</v>
      </c>
      <c r="K376" s="1592"/>
      <c r="L376" s="40"/>
      <c r="M376" s="40"/>
      <c r="N376" s="40"/>
      <c r="O376" s="40"/>
      <c r="P376" s="40"/>
      <c r="Q376" s="40"/>
      <c r="R376" s="40"/>
      <c r="S376" s="40"/>
      <c r="T376" s="40"/>
      <c r="U376" s="40"/>
      <c r="V376" s="40"/>
      <c r="W376" s="40"/>
      <c r="X376" s="40"/>
      <c r="Y376" s="40"/>
      <c r="Z376" s="40"/>
      <c r="AC376" s="40"/>
      <c r="AD376" s="40"/>
      <c r="AE376" s="40"/>
    </row>
    <row r="377" spans="1:34" ht="12.95" customHeight="1">
      <c r="E377" s="1750" t="s">
        <v>706</v>
      </c>
      <c r="F377" s="1750"/>
      <c r="G377" s="1750"/>
      <c r="H377" s="1750"/>
      <c r="I377" s="1750"/>
      <c r="J377" s="1750"/>
      <c r="K377" s="1750"/>
      <c r="L377" s="1750"/>
      <c r="M377" s="1750"/>
      <c r="N377" s="1750"/>
      <c r="O377" s="1750"/>
      <c r="P377" s="1750"/>
      <c r="Q377" s="1750"/>
      <c r="R377" s="1750"/>
      <c r="S377" s="1750"/>
      <c r="T377" s="1750"/>
      <c r="U377" s="1750"/>
      <c r="V377" s="1750"/>
      <c r="W377" s="1750"/>
      <c r="X377" s="1750"/>
      <c r="Y377" s="1750"/>
      <c r="Z377" s="1750"/>
      <c r="AA377" s="1750"/>
      <c r="AB377" s="1750"/>
      <c r="AC377" s="1750"/>
      <c r="AD377" s="1750"/>
      <c r="AE377" s="1750"/>
      <c r="AF377" s="1750"/>
      <c r="AG377" s="1750"/>
      <c r="AH377" s="1750"/>
    </row>
    <row r="378" spans="1:34" ht="12.95" customHeight="1">
      <c r="E378" s="1750"/>
      <c r="F378" s="1750"/>
      <c r="G378" s="1750"/>
      <c r="H378" s="1750"/>
      <c r="I378" s="1750"/>
      <c r="J378" s="1750"/>
      <c r="K378" s="1750"/>
      <c r="L378" s="1750"/>
      <c r="M378" s="1750"/>
      <c r="N378" s="1750"/>
      <c r="O378" s="1750"/>
      <c r="P378" s="1750"/>
      <c r="Q378" s="1750"/>
      <c r="R378" s="1750"/>
      <c r="S378" s="1750"/>
      <c r="T378" s="1750"/>
      <c r="U378" s="1750"/>
      <c r="V378" s="1750"/>
      <c r="W378" s="1750"/>
      <c r="X378" s="1750"/>
      <c r="Y378" s="1750"/>
      <c r="Z378" s="1750"/>
      <c r="AA378" s="1750"/>
      <c r="AB378" s="1750"/>
      <c r="AC378" s="1750"/>
      <c r="AD378" s="1750"/>
      <c r="AE378" s="1750"/>
      <c r="AF378" s="1750"/>
      <c r="AG378" s="1750"/>
      <c r="AH378" s="1750"/>
    </row>
    <row r="379" spans="1:34" ht="12.95" customHeight="1">
      <c r="E379" s="4" t="s">
        <v>448</v>
      </c>
      <c r="F379" s="4"/>
      <c r="G379" s="4"/>
      <c r="H379" s="4"/>
      <c r="I379" s="4"/>
      <c r="J379" s="4"/>
      <c r="K379" s="4"/>
      <c r="L379" s="4"/>
      <c r="N379" s="1773"/>
      <c r="O379" s="1773"/>
      <c r="P379" s="1773"/>
      <c r="Q379" s="1773"/>
      <c r="R379" s="4"/>
      <c r="U379" s="4" t="s">
        <v>449</v>
      </c>
      <c r="V379" s="4"/>
      <c r="W379" s="4"/>
      <c r="X379" s="4"/>
      <c r="Y379" s="4"/>
      <c r="Z379" s="4"/>
      <c r="AA379" s="4"/>
      <c r="AB379" s="4"/>
      <c r="AC379" s="1773"/>
      <c r="AD379" s="1773"/>
      <c r="AE379" s="1773"/>
      <c r="AF379" s="1773"/>
    </row>
    <row r="380" spans="1:34" ht="12.95" customHeight="1">
      <c r="E380" s="4" t="s">
        <v>450</v>
      </c>
      <c r="F380" s="4"/>
      <c r="G380" s="4"/>
      <c r="H380" s="4"/>
      <c r="I380" s="4"/>
      <c r="J380" s="4"/>
      <c r="K380" s="4"/>
      <c r="L380" s="4"/>
      <c r="N380" s="1773"/>
      <c r="O380" s="1773"/>
      <c r="P380" s="1773"/>
      <c r="Q380" s="1773"/>
      <c r="R380" s="4"/>
      <c r="U380" s="4" t="s">
        <v>0</v>
      </c>
      <c r="V380" s="4"/>
      <c r="W380" s="4"/>
      <c r="X380" s="4"/>
      <c r="Y380" s="4"/>
      <c r="Z380" s="4"/>
      <c r="AA380" s="4"/>
      <c r="AB380" s="4"/>
      <c r="AC380" s="1773"/>
      <c r="AD380" s="1773"/>
      <c r="AE380" s="1773"/>
      <c r="AF380" s="1773"/>
    </row>
    <row r="381" spans="1:34" ht="12.95" customHeight="1">
      <c r="E381" s="4" t="s">
        <v>1</v>
      </c>
      <c r="F381" s="4"/>
      <c r="G381" s="4"/>
      <c r="H381" s="4"/>
      <c r="I381" s="4"/>
      <c r="J381" s="4"/>
      <c r="K381" s="4"/>
      <c r="L381" s="4"/>
      <c r="N381" s="1773"/>
      <c r="O381" s="1773"/>
      <c r="P381" s="1773"/>
      <c r="Q381" s="1773"/>
      <c r="R381" s="4"/>
      <c r="V381" s="4"/>
      <c r="W381" s="4"/>
      <c r="X381" s="4"/>
      <c r="Y381" s="4"/>
      <c r="Z381" s="4"/>
      <c r="AA381" s="4"/>
      <c r="AB381" s="4"/>
    </row>
    <row r="382" spans="1:34" ht="12.95" customHeight="1">
      <c r="E382" s="4" t="s">
        <v>2</v>
      </c>
      <c r="F382" s="4"/>
      <c r="G382" s="4"/>
      <c r="H382" s="4"/>
      <c r="I382" s="4"/>
      <c r="J382" s="4"/>
      <c r="K382" s="4"/>
      <c r="L382" s="4"/>
      <c r="N382" s="2062"/>
      <c r="O382" s="2062"/>
      <c r="P382" s="2062"/>
      <c r="Q382" s="2062"/>
      <c r="R382" s="2062"/>
      <c r="S382" s="2062"/>
      <c r="T382" s="2062"/>
      <c r="U382" s="2062"/>
      <c r="V382" s="2062"/>
      <c r="W382" s="2062"/>
      <c r="X382" s="2062"/>
      <c r="Y382" s="2062"/>
      <c r="Z382" s="2062"/>
      <c r="AA382" s="2062"/>
      <c r="AB382" s="2062"/>
      <c r="AC382" s="2062"/>
      <c r="AD382" s="2062"/>
      <c r="AE382" s="2062"/>
      <c r="AF382" s="2062"/>
    </row>
    <row r="383" spans="1:34" ht="12.95" customHeight="1">
      <c r="E383" s="4"/>
      <c r="F383" s="4"/>
      <c r="G383" s="4"/>
      <c r="H383" s="4"/>
      <c r="I383" s="4"/>
      <c r="J383" s="4"/>
      <c r="K383" s="4"/>
      <c r="L383" s="4"/>
      <c r="N383" s="2063"/>
      <c r="O383" s="2063"/>
      <c r="P383" s="2063"/>
      <c r="Q383" s="2063"/>
      <c r="R383" s="2063"/>
      <c r="S383" s="2063"/>
      <c r="T383" s="2063"/>
      <c r="U383" s="2063"/>
      <c r="V383" s="2063"/>
      <c r="W383" s="2063"/>
      <c r="X383" s="2063"/>
      <c r="Y383" s="2063"/>
      <c r="Z383" s="2063"/>
      <c r="AA383" s="2063"/>
      <c r="AB383" s="2063"/>
      <c r="AC383" s="2063"/>
      <c r="AD383" s="2063"/>
      <c r="AE383" s="2063"/>
      <c r="AF383" s="2063"/>
    </row>
    <row r="384" spans="1:34" ht="12.95" customHeight="1">
      <c r="C384" s="512"/>
      <c r="E384" s="4"/>
      <c r="F384" s="4"/>
      <c r="G384" s="4"/>
      <c r="H384" s="4"/>
      <c r="I384" s="4"/>
      <c r="J384" s="4"/>
      <c r="K384" s="4"/>
      <c r="L384" s="4"/>
    </row>
    <row r="385" spans="1:36" ht="12.95" customHeight="1">
      <c r="D385" s="2" t="s">
        <v>975</v>
      </c>
      <c r="E385" s="2"/>
      <c r="F385" s="4"/>
      <c r="G385" s="4"/>
      <c r="H385" s="4"/>
      <c r="I385" s="4"/>
      <c r="J385" s="4"/>
      <c r="K385" s="4"/>
      <c r="L385" s="4"/>
    </row>
    <row r="386" spans="1:36" ht="12.95" customHeight="1">
      <c r="E386" s="4" t="s">
        <v>2040</v>
      </c>
      <c r="F386" s="4"/>
      <c r="G386" s="4"/>
      <c r="H386" s="4"/>
      <c r="I386" s="4"/>
      <c r="J386" s="4"/>
      <c r="K386" s="4"/>
      <c r="L386" s="4"/>
      <c r="N386" t="s">
        <v>2036</v>
      </c>
      <c r="R386" s="27" t="s">
        <v>305</v>
      </c>
      <c r="S386" s="1997"/>
      <c r="T386" s="1997"/>
      <c r="U386" s="1" t="s">
        <v>306</v>
      </c>
      <c r="V386" s="1997"/>
      <c r="W386" s="1997"/>
      <c r="Y386" t="s">
        <v>2036</v>
      </c>
      <c r="AC386" s="27" t="s">
        <v>305</v>
      </c>
      <c r="AD386" s="1997"/>
      <c r="AE386" s="1997"/>
      <c r="AF386" s="1" t="s">
        <v>306</v>
      </c>
      <c r="AG386" s="1997"/>
      <c r="AH386" s="1997"/>
    </row>
    <row r="387" spans="1:36" ht="12.95" customHeight="1">
      <c r="E387" s="4" t="s">
        <v>987</v>
      </c>
      <c r="F387" s="4"/>
      <c r="G387" s="4"/>
      <c r="H387" s="4"/>
      <c r="I387" s="4"/>
      <c r="J387" s="4"/>
      <c r="K387" s="4"/>
      <c r="L387" s="4"/>
      <c r="N387" s="1997"/>
      <c r="O387" s="1997"/>
      <c r="P387" s="1997"/>
    </row>
    <row r="388" spans="1:36" ht="12.95" customHeight="1">
      <c r="E388" s="204" t="s">
        <v>2041</v>
      </c>
      <c r="F388" s="4"/>
      <c r="G388" s="4"/>
      <c r="H388" s="4"/>
      <c r="I388" s="4"/>
      <c r="J388" s="4"/>
      <c r="K388" s="4"/>
      <c r="L388" s="4"/>
      <c r="AG388" s="2006" t="s">
        <v>591</v>
      </c>
      <c r="AH388" s="2006"/>
    </row>
    <row r="389" spans="1:36" ht="12.95" customHeight="1">
      <c r="E389" s="4"/>
      <c r="F389" s="4"/>
      <c r="G389" s="4" t="s">
        <v>2042</v>
      </c>
      <c r="H389" s="4"/>
      <c r="I389" s="4"/>
      <c r="J389" s="4"/>
      <c r="K389" s="4"/>
      <c r="L389" s="4"/>
      <c r="AG389" s="2006" t="s">
        <v>591</v>
      </c>
      <c r="AH389" s="2006"/>
    </row>
    <row r="390" spans="1:36" ht="12.95" customHeight="1">
      <c r="E390" s="4"/>
      <c r="F390" s="4"/>
      <c r="G390" s="320" t="s">
        <v>988</v>
      </c>
      <c r="H390" s="4"/>
      <c r="I390" s="4"/>
      <c r="J390" s="4"/>
      <c r="K390" s="4"/>
      <c r="L390" s="4"/>
      <c r="V390" s="1592" t="s">
        <v>591</v>
      </c>
      <c r="W390" s="1592"/>
      <c r="Y390" s="22" t="s">
        <v>980</v>
      </c>
    </row>
    <row r="391" spans="1:36" ht="12.95" customHeight="1">
      <c r="E391" s="4" t="s">
        <v>981</v>
      </c>
      <c r="F391" s="4"/>
      <c r="G391" s="4"/>
      <c r="H391" s="4"/>
      <c r="I391" s="4"/>
      <c r="J391" s="4"/>
      <c r="K391" s="4"/>
      <c r="L391" s="4"/>
      <c r="V391" s="1592" t="s">
        <v>591</v>
      </c>
      <c r="W391" s="1592"/>
      <c r="Y391" s="4" t="s">
        <v>982</v>
      </c>
    </row>
    <row r="392" spans="1:36" ht="12.95" customHeight="1"/>
    <row r="393" spans="1:36" ht="12.95" customHeight="1">
      <c r="A393" s="2" t="s">
        <v>78</v>
      </c>
      <c r="B393" s="2"/>
    </row>
    <row r="394" spans="1:36" ht="12.95" customHeight="1">
      <c r="D394" t="s">
        <v>428</v>
      </c>
      <c r="J394" s="1714" t="s">
        <v>2743</v>
      </c>
      <c r="K394" s="1714"/>
      <c r="L394" s="1714"/>
      <c r="M394" s="1714"/>
      <c r="N394" s="1714"/>
      <c r="O394" s="1714"/>
      <c r="P394" s="1714"/>
      <c r="Q394" s="1714"/>
      <c r="R394" s="1714"/>
      <c r="S394" s="1714"/>
      <c r="T394" s="1714"/>
      <c r="U394" s="1714"/>
      <c r="V394" s="8" t="s">
        <v>83</v>
      </c>
      <c r="W394" s="8"/>
      <c r="X394" s="8"/>
      <c r="Y394" s="8"/>
      <c r="Z394" s="8"/>
      <c r="AA394" s="8"/>
      <c r="AB394" s="8"/>
      <c r="AC394" s="1714"/>
      <c r="AD394" s="1714"/>
      <c r="AE394" s="1714"/>
      <c r="AF394" s="1714"/>
      <c r="AG394" s="1714"/>
      <c r="AH394" s="1714"/>
      <c r="AI394" s="1714"/>
      <c r="AJ394" s="1714"/>
    </row>
    <row r="395" spans="1:36" ht="12.95" customHeight="1">
      <c r="D395" s="3" t="s">
        <v>1182</v>
      </c>
      <c r="J395" s="1694" t="s">
        <v>2744</v>
      </c>
      <c r="K395" s="1694"/>
      <c r="L395" s="1694"/>
      <c r="M395" s="1694"/>
      <c r="N395" s="1694"/>
      <c r="O395" s="1694"/>
      <c r="P395" s="1694"/>
      <c r="Q395" s="1694"/>
      <c r="R395" s="1694"/>
      <c r="S395" s="1694"/>
      <c r="T395" s="1694"/>
      <c r="U395" s="1694"/>
      <c r="V395" s="3" t="s">
        <v>1182</v>
      </c>
      <c r="W395" s="8"/>
      <c r="X395" s="8"/>
      <c r="Y395" s="8"/>
      <c r="Z395" s="8"/>
      <c r="AA395" s="8"/>
      <c r="AB395" s="8"/>
      <c r="AC395" s="1714"/>
      <c r="AD395" s="1714"/>
      <c r="AE395" s="1714"/>
      <c r="AF395" s="1714"/>
      <c r="AG395" s="1714"/>
      <c r="AH395" s="1714"/>
      <c r="AI395" s="1714"/>
      <c r="AJ395" s="1714"/>
    </row>
    <row r="396" spans="1:36" ht="12.95" customHeight="1">
      <c r="D396" s="3" t="s">
        <v>441</v>
      </c>
      <c r="J396" s="1694" t="s">
        <v>2745</v>
      </c>
      <c r="K396" s="1694"/>
      <c r="L396" s="1694"/>
      <c r="M396" s="1694"/>
      <c r="N396" s="1694"/>
      <c r="O396" s="1694"/>
      <c r="P396" s="1694"/>
      <c r="Q396" s="1694"/>
      <c r="R396" s="1694"/>
      <c r="S396" s="1694"/>
      <c r="T396" s="1694"/>
      <c r="U396" s="1694"/>
      <c r="V396" s="3" t="s">
        <v>441</v>
      </c>
      <c r="W396" s="8"/>
      <c r="X396" s="8"/>
      <c r="Y396" s="8"/>
      <c r="Z396" s="8"/>
      <c r="AA396" s="8"/>
      <c r="AB396" s="8"/>
      <c r="AC396" s="1714"/>
      <c r="AD396" s="1714"/>
      <c r="AE396" s="1714"/>
      <c r="AF396" s="1714"/>
      <c r="AG396" s="1714"/>
      <c r="AH396" s="1714"/>
      <c r="AI396" s="1714"/>
      <c r="AJ396" s="1714"/>
    </row>
    <row r="397" spans="1:36" ht="12.95" customHeight="1">
      <c r="D397" t="s">
        <v>1178</v>
      </c>
      <c r="J397" s="1629" t="s">
        <v>2746</v>
      </c>
      <c r="K397" s="1629"/>
      <c r="L397" s="1629"/>
      <c r="M397" s="1629"/>
      <c r="N397" s="1629"/>
      <c r="O397" s="1629"/>
      <c r="P397" s="1629"/>
      <c r="Q397" s="1629"/>
      <c r="R397" s="1629"/>
      <c r="S397" s="1629"/>
      <c r="T397" s="1629"/>
      <c r="U397" s="1629"/>
      <c r="V397" s="1714" t="s">
        <v>2747</v>
      </c>
      <c r="W397" s="1714"/>
      <c r="X397" s="1714"/>
      <c r="Y397" s="1714"/>
      <c r="Z397" s="1714"/>
      <c r="AA397" s="1714"/>
      <c r="AB397" s="1714"/>
      <c r="AC397" s="1714"/>
      <c r="AD397" s="1714"/>
      <c r="AE397" s="1714"/>
      <c r="AF397" s="1714"/>
      <c r="AG397" s="1714"/>
      <c r="AH397" s="1714"/>
      <c r="AI397" s="1714"/>
      <c r="AJ397" s="1714"/>
    </row>
    <row r="398" spans="1:36" ht="12.95" customHeight="1">
      <c r="D398" t="s">
        <v>4</v>
      </c>
      <c r="Q398" s="2002">
        <v>44691</v>
      </c>
      <c r="R398" s="2002"/>
      <c r="S398" s="2002"/>
      <c r="T398" s="2002"/>
      <c r="U398" s="2002"/>
      <c r="V398" t="s">
        <v>309</v>
      </c>
      <c r="AI398" s="1592"/>
      <c r="AJ398" s="1592"/>
    </row>
    <row r="399" spans="1:36" ht="12.95" customHeight="1">
      <c r="D399" t="s">
        <v>5</v>
      </c>
      <c r="Q399" s="1870"/>
      <c r="R399" s="2008"/>
      <c r="S399" s="2008"/>
      <c r="T399" s="2008"/>
      <c r="U399" s="2008"/>
      <c r="W399" s="21" t="s">
        <v>74</v>
      </c>
      <c r="AG399" s="1998"/>
      <c r="AH399" s="1998"/>
      <c r="AI399" s="1998"/>
      <c r="AJ399" s="1998"/>
    </row>
    <row r="400" spans="1:36" ht="12.95" customHeight="1">
      <c r="D400" t="s">
        <v>427</v>
      </c>
      <c r="Q400" s="2007"/>
      <c r="R400" s="2007"/>
      <c r="S400" s="2007"/>
      <c r="T400" s="2007"/>
      <c r="U400" s="2007"/>
      <c r="V400" s="3" t="s">
        <v>1181</v>
      </c>
      <c r="AG400" s="2017">
        <v>46296</v>
      </c>
      <c r="AH400" s="2017"/>
      <c r="AI400" s="2017"/>
      <c r="AJ400" s="2017"/>
    </row>
    <row r="401" spans="4:36" ht="12.95" customHeight="1">
      <c r="D401" t="s">
        <v>88</v>
      </c>
      <c r="I401" s="1756"/>
      <c r="J401" s="1756"/>
      <c r="K401" s="1756"/>
      <c r="L401" s="1756"/>
      <c r="M401" s="1756"/>
      <c r="N401" s="1756"/>
      <c r="Q401" s="4" t="s">
        <v>206</v>
      </c>
      <c r="S401" s="2022"/>
      <c r="T401" s="2022"/>
      <c r="U401" s="2022"/>
      <c r="V401" t="s">
        <v>73</v>
      </c>
      <c r="AI401" s="1592"/>
      <c r="AJ401" s="1592"/>
    </row>
    <row r="402" spans="4:36" ht="12.95" customHeight="1">
      <c r="D402" t="s">
        <v>310</v>
      </c>
      <c r="Q402" s="1674">
        <f>AG402/12</f>
        <v>1666.6666666666667</v>
      </c>
      <c r="R402" s="1674"/>
      <c r="S402" s="1674"/>
      <c r="T402" s="1674"/>
      <c r="U402" s="1674"/>
      <c r="V402" t="s">
        <v>311</v>
      </c>
      <c r="AG402" s="1998">
        <v>20000</v>
      </c>
      <c r="AH402" s="1998"/>
      <c r="AI402" s="1998"/>
      <c r="AJ402" s="1998"/>
    </row>
    <row r="403" spans="4:36" ht="12.95" customHeight="1">
      <c r="D403" t="s">
        <v>312</v>
      </c>
      <c r="Q403" s="2092"/>
      <c r="R403" s="2092"/>
      <c r="S403" s="2092"/>
      <c r="T403" s="2092"/>
      <c r="U403" s="2092"/>
      <c r="V403" t="s">
        <v>1163</v>
      </c>
      <c r="AG403" s="1998"/>
      <c r="AH403" s="1998"/>
      <c r="AI403" s="1998"/>
      <c r="AJ403" s="1998"/>
    </row>
    <row r="404" spans="4:36" ht="12.95" customHeight="1">
      <c r="D404" t="s">
        <v>1162</v>
      </c>
      <c r="AG404" s="1998"/>
      <c r="AH404" s="1998"/>
      <c r="AI404" s="1998"/>
      <c r="AJ404" s="1998"/>
    </row>
    <row r="405" spans="4:36" ht="12.95" customHeight="1">
      <c r="AG405" s="456"/>
      <c r="AH405" s="456"/>
      <c r="AI405" s="456"/>
      <c r="AJ405" s="456"/>
    </row>
    <row r="406" spans="4:36" ht="12.95" customHeight="1">
      <c r="D406" s="3" t="s">
        <v>2098</v>
      </c>
      <c r="AG406" s="456"/>
      <c r="AH406" s="456"/>
      <c r="AI406" s="1592" t="s">
        <v>669</v>
      </c>
      <c r="AJ406" s="1592"/>
    </row>
    <row r="407" spans="4:36" ht="12.95" customHeight="1">
      <c r="D407" s="3" t="s">
        <v>1656</v>
      </c>
      <c r="T407" s="2016"/>
      <c r="U407" s="2016"/>
      <c r="V407" s="2016"/>
      <c r="W407" s="2016"/>
      <c r="X407" s="2016"/>
      <c r="Y407" s="2016"/>
      <c r="Z407" s="2016"/>
      <c r="AA407" s="2016"/>
      <c r="AB407" s="2016"/>
      <c r="AC407" s="2016"/>
      <c r="AD407" s="2016"/>
      <c r="AE407" s="2016"/>
      <c r="AF407" s="2016"/>
      <c r="AG407" s="2016"/>
      <c r="AH407" s="2016"/>
      <c r="AI407" s="2016"/>
      <c r="AJ407" s="2016"/>
    </row>
    <row r="408" spans="4:36" ht="12.95" customHeight="1">
      <c r="D408" s="3" t="s">
        <v>1655</v>
      </c>
      <c r="T408" s="2016"/>
      <c r="U408" s="2016"/>
      <c r="V408" s="2016"/>
      <c r="W408" s="2016"/>
      <c r="X408" s="2016"/>
      <c r="Y408" s="2016"/>
      <c r="Z408" s="2016"/>
      <c r="AA408" s="2016"/>
      <c r="AB408" s="2016"/>
      <c r="AC408" s="2016"/>
      <c r="AD408" s="2016"/>
      <c r="AE408" s="2016"/>
      <c r="AF408" s="2016"/>
      <c r="AG408" s="2016"/>
      <c r="AH408" s="2016"/>
      <c r="AI408" s="2016"/>
      <c r="AJ408" s="2016"/>
    </row>
    <row r="409" spans="4:36" ht="12.95" customHeight="1">
      <c r="AG409" s="456"/>
      <c r="AH409" s="456"/>
      <c r="AI409" s="456"/>
      <c r="AJ409" s="456"/>
    </row>
    <row r="410" spans="4:36" ht="12.95" customHeight="1">
      <c r="D410" s="3" t="s">
        <v>1649</v>
      </c>
      <c r="S410" s="2016" t="s">
        <v>545</v>
      </c>
      <c r="T410" s="2016"/>
      <c r="U410" s="2016"/>
      <c r="V410" t="s">
        <v>1650</v>
      </c>
      <c r="AG410" s="2020">
        <v>99</v>
      </c>
      <c r="AH410" s="2020"/>
      <c r="AI410" s="2020"/>
      <c r="AJ410" s="2020"/>
    </row>
    <row r="411" spans="4:36" ht="12.95" customHeight="1">
      <c r="D411" s="3" t="s">
        <v>1647</v>
      </c>
      <c r="S411" s="2016" t="s">
        <v>545</v>
      </c>
      <c r="T411" s="2016"/>
      <c r="U411" s="2016"/>
      <c r="V411" t="s">
        <v>1652</v>
      </c>
      <c r="AE411" s="2074" t="s">
        <v>2740</v>
      </c>
      <c r="AF411" s="2075"/>
      <c r="AG411" s="2075"/>
      <c r="AH411" s="2075"/>
      <c r="AI411" s="2075"/>
      <c r="AJ411" s="2075"/>
    </row>
    <row r="412" spans="4:36" ht="12.95" customHeight="1">
      <c r="D412" s="3" t="s">
        <v>1648</v>
      </c>
      <c r="K412" s="2018"/>
      <c r="L412" s="2018"/>
      <c r="M412" s="2018"/>
      <c r="N412" s="2018"/>
      <c r="O412" s="2018"/>
      <c r="P412" s="2018"/>
      <c r="Q412" s="2018"/>
      <c r="R412" s="2018"/>
      <c r="S412" s="2018"/>
      <c r="T412" s="2018"/>
      <c r="U412" s="2018"/>
      <c r="V412" s="2018"/>
      <c r="W412" s="2018"/>
      <c r="X412" s="2018"/>
      <c r="Y412" s="2018"/>
      <c r="Z412" s="2018"/>
      <c r="AA412" s="2018"/>
      <c r="AB412" s="2018"/>
      <c r="AC412" s="2018"/>
      <c r="AD412" s="2018"/>
      <c r="AE412" s="2018"/>
      <c r="AF412" s="2018"/>
      <c r="AG412" s="2018"/>
      <c r="AH412" s="2018"/>
      <c r="AI412" s="2018"/>
      <c r="AJ412" s="2018"/>
    </row>
    <row r="413" spans="4:36" ht="12.95" customHeight="1">
      <c r="D413" s="3" t="s">
        <v>1651</v>
      </c>
      <c r="K413" s="2018" t="s">
        <v>2738</v>
      </c>
      <c r="L413" s="2018"/>
      <c r="M413" s="2018"/>
      <c r="N413" s="2018"/>
      <c r="O413" s="2018"/>
      <c r="P413" s="2018"/>
      <c r="Q413" s="2018"/>
      <c r="R413" s="2018"/>
      <c r="S413" s="2018"/>
      <c r="T413" s="2018"/>
      <c r="U413" s="2018"/>
      <c r="V413" s="2018"/>
      <c r="W413" s="2018"/>
      <c r="X413" s="2018"/>
      <c r="Y413" s="2018"/>
      <c r="Z413" s="2018"/>
      <c r="AA413" s="2018"/>
      <c r="AB413" s="2018"/>
      <c r="AC413" s="2018"/>
      <c r="AD413" s="2018"/>
      <c r="AE413" s="2018"/>
      <c r="AF413" s="2018"/>
      <c r="AG413" s="2018"/>
      <c r="AH413" s="2018"/>
      <c r="AI413" s="2018"/>
      <c r="AJ413" s="2018"/>
    </row>
    <row r="414" spans="4:36" ht="12.95" customHeight="1">
      <c r="D414" s="3" t="s">
        <v>1654</v>
      </c>
      <c r="E414" s="477"/>
      <c r="F414" s="477"/>
      <c r="G414" s="477"/>
      <c r="H414" s="477"/>
      <c r="I414" s="477"/>
      <c r="J414" s="477"/>
      <c r="K414" s="477"/>
      <c r="L414" s="477"/>
      <c r="M414" s="477"/>
      <c r="N414" s="477"/>
      <c r="O414" s="477"/>
      <c r="P414" s="477"/>
      <c r="Q414" s="477"/>
      <c r="R414" s="477"/>
      <c r="S414" s="2011" t="s">
        <v>2739</v>
      </c>
      <c r="T414" s="2011"/>
      <c r="U414" s="2011"/>
      <c r="V414" s="2011"/>
      <c r="W414" s="2011"/>
      <c r="X414" s="2011"/>
      <c r="Y414" s="2011"/>
      <c r="Z414" s="2011"/>
      <c r="AA414" s="2011"/>
      <c r="AB414" s="2011"/>
      <c r="AC414" s="2011"/>
      <c r="AD414" s="2011"/>
      <c r="AE414" s="2011"/>
      <c r="AF414" s="2011"/>
      <c r="AG414" s="2011"/>
      <c r="AH414" s="2011"/>
      <c r="AI414" s="2011"/>
      <c r="AJ414" s="2011"/>
    </row>
    <row r="415" spans="4:36" ht="12.95" customHeight="1">
      <c r="D415" s="1526" t="s">
        <v>1653</v>
      </c>
      <c r="E415" s="1526"/>
      <c r="F415" s="1526"/>
      <c r="G415" s="1526"/>
      <c r="H415" s="1526"/>
      <c r="I415" s="1526"/>
      <c r="J415" s="1526"/>
      <c r="K415" s="1526"/>
      <c r="L415" s="1526"/>
      <c r="M415" s="1526"/>
      <c r="N415" s="1526"/>
      <c r="O415" s="1526"/>
      <c r="P415" s="1526"/>
      <c r="Q415" s="1526"/>
      <c r="R415" s="1526"/>
      <c r="S415" s="1526"/>
      <c r="T415" s="1526"/>
      <c r="U415" s="1526"/>
      <c r="V415" s="1526"/>
      <c r="W415" s="1526"/>
      <c r="X415" s="1526"/>
      <c r="Y415" s="1526"/>
      <c r="Z415" s="1526"/>
      <c r="AA415" s="1526"/>
      <c r="AB415" s="1526"/>
      <c r="AC415" s="1526"/>
      <c r="AD415" s="1526"/>
      <c r="AE415" s="1526"/>
      <c r="AF415" s="1526"/>
      <c r="AG415" s="1526"/>
      <c r="AH415" s="1526"/>
      <c r="AI415" s="1526"/>
      <c r="AJ415" s="1526"/>
    </row>
    <row r="416" spans="4:36" ht="12.95" customHeight="1">
      <c r="D416" s="1526"/>
      <c r="E416" s="1526"/>
      <c r="F416" s="1526"/>
      <c r="G416" s="1526"/>
      <c r="H416" s="1526"/>
      <c r="I416" s="1526"/>
      <c r="J416" s="1526"/>
      <c r="K416" s="1526"/>
      <c r="L416" s="1526"/>
      <c r="M416" s="1526"/>
      <c r="N416" s="1526"/>
      <c r="O416" s="1526"/>
      <c r="P416" s="1526"/>
      <c r="Q416" s="1526"/>
      <c r="R416" s="1526"/>
      <c r="S416" s="1526"/>
      <c r="T416" s="1526"/>
      <c r="U416" s="1526"/>
      <c r="V416" s="1526"/>
      <c r="W416" s="1526"/>
      <c r="X416" s="1526"/>
      <c r="Y416" s="1526"/>
      <c r="Z416" s="1526"/>
      <c r="AA416" s="1526"/>
      <c r="AB416" s="1526"/>
      <c r="AC416" s="1526"/>
      <c r="AD416" s="1526"/>
      <c r="AE416" s="1526"/>
      <c r="AF416" s="1526"/>
      <c r="AG416" s="1526"/>
      <c r="AH416" s="1526"/>
      <c r="AI416" s="1526"/>
      <c r="AJ416" s="1526"/>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1204</v>
      </c>
      <c r="I419" s="1751" t="s">
        <v>2648</v>
      </c>
      <c r="J419" s="1751"/>
      <c r="K419" s="1751"/>
      <c r="L419" s="1751"/>
      <c r="M419" s="1751"/>
      <c r="N419" s="1751"/>
      <c r="O419" s="1751"/>
      <c r="P419" s="1751"/>
      <c r="Q419" s="1751"/>
      <c r="R419" s="1751"/>
      <c r="S419" s="1751"/>
      <c r="T419" s="1751"/>
      <c r="U419" s="1751"/>
      <c r="V419" s="1751"/>
      <c r="W419" s="1751"/>
      <c r="X419" s="1751"/>
      <c r="Y419" s="1751"/>
      <c r="Z419" s="1751"/>
      <c r="AA419" s="1751"/>
      <c r="AB419" s="1751"/>
      <c r="AC419" s="1751"/>
      <c r="AD419" s="1751"/>
      <c r="AE419" s="1751"/>
    </row>
    <row r="420" spans="1:39" ht="12.95" customHeight="1">
      <c r="E420" t="s">
        <v>106</v>
      </c>
      <c r="R420" s="1592" t="s">
        <v>545</v>
      </c>
      <c r="S420" s="1592"/>
      <c r="AC420" s="27" t="s">
        <v>570</v>
      </c>
      <c r="AD420" s="1773">
        <v>3</v>
      </c>
      <c r="AE420" s="1773"/>
    </row>
    <row r="421" spans="1:39" ht="12.95" customHeight="1">
      <c r="E421" t="s">
        <v>107</v>
      </c>
      <c r="R421" s="1592" t="s">
        <v>591</v>
      </c>
      <c r="S421" s="1592"/>
      <c r="AC421" s="27" t="s">
        <v>570</v>
      </c>
      <c r="AD421" s="1773"/>
      <c r="AE421" s="1773"/>
    </row>
    <row r="422" spans="1:39" ht="12.95" customHeight="1">
      <c r="E422" t="s">
        <v>108</v>
      </c>
      <c r="S422" s="1592" t="s">
        <v>591</v>
      </c>
      <c r="T422" s="1592"/>
    </row>
    <row r="423" spans="1:39" ht="12.95" customHeight="1">
      <c r="E423" t="s">
        <v>170</v>
      </c>
      <c r="H423" s="2093" t="s">
        <v>2704</v>
      </c>
      <c r="I423" s="2093"/>
      <c r="J423" s="2093"/>
      <c r="K423" s="2093"/>
      <c r="L423" s="2093"/>
      <c r="M423" s="2093"/>
      <c r="N423" s="2093"/>
      <c r="O423" s="2093"/>
      <c r="P423" s="2093"/>
      <c r="Q423" s="2093"/>
      <c r="R423" s="2093"/>
      <c r="S423" s="2093"/>
      <c r="T423" s="2093"/>
      <c r="U423" s="2093"/>
      <c r="V423" s="2093"/>
      <c r="W423" s="2093"/>
      <c r="X423" s="2093"/>
      <c r="Y423" s="2093"/>
      <c r="Z423" s="2093"/>
      <c r="AA423" s="2093"/>
      <c r="AB423" s="2093"/>
      <c r="AC423" s="2093"/>
      <c r="AD423" s="2093"/>
      <c r="AE423" s="2093"/>
    </row>
    <row r="424" spans="1:39" ht="12.95" customHeight="1">
      <c r="H424" s="2094"/>
      <c r="I424" s="2094"/>
      <c r="J424" s="2094"/>
      <c r="K424" s="2094"/>
      <c r="L424" s="2094"/>
      <c r="M424" s="2094"/>
      <c r="N424" s="2094"/>
      <c r="O424" s="2094"/>
      <c r="P424" s="2094"/>
      <c r="Q424" s="2094"/>
      <c r="R424" s="2094"/>
      <c r="S424" s="2094"/>
      <c r="T424" s="2094"/>
      <c r="U424" s="2094"/>
      <c r="V424" s="2094"/>
      <c r="W424" s="2094"/>
      <c r="X424" s="2094"/>
      <c r="Y424" s="2094"/>
      <c r="Z424" s="2094"/>
      <c r="AA424" s="2094"/>
      <c r="AB424" s="2094"/>
      <c r="AC424" s="2094"/>
      <c r="AD424" s="2094"/>
      <c r="AE424" s="2094"/>
    </row>
    <row r="425" spans="1:39" ht="12.95" customHeight="1"/>
    <row r="426" spans="1:39" ht="12.95" customHeight="1">
      <c r="A426" s="2" t="s">
        <v>590</v>
      </c>
      <c r="B426" s="2"/>
      <c r="C426" s="2"/>
      <c r="D426" s="2" t="s">
        <v>114</v>
      </c>
      <c r="AF426" s="2" t="s">
        <v>957</v>
      </c>
    </row>
    <row r="427" spans="1:39" ht="12.95" customHeight="1">
      <c r="E427" s="1997"/>
      <c r="F427" s="1997"/>
      <c r="G427" s="1997"/>
      <c r="H427" s="13" t="s">
        <v>115</v>
      </c>
      <c r="I427" s="1997"/>
      <c r="J427" s="1997"/>
      <c r="K427" s="1997"/>
      <c r="L427" t="s">
        <v>116</v>
      </c>
      <c r="N427" s="27" t="s">
        <v>575</v>
      </c>
      <c r="P427" s="2021">
        <v>5.0999999999999996</v>
      </c>
      <c r="Q427" s="2021"/>
      <c r="R427" s="2021"/>
      <c r="S427" t="s">
        <v>117</v>
      </c>
      <c r="W427" s="2009">
        <f>IF(E427&gt;0,(E427*I427),(P427*43560))</f>
        <v>222155.99999999997</v>
      </c>
      <c r="X427" s="2009"/>
      <c r="Y427" s="2009"/>
      <c r="Z427" t="s">
        <v>118</v>
      </c>
      <c r="AF427" s="2023">
        <f>IFERROR(IF(P427&gt;0,(AG446/P427),(AG446/(W427/43560))),0)</f>
        <v>20.588235294117649</v>
      </c>
      <c r="AG427" s="2023"/>
      <c r="AH427" s="2023"/>
      <c r="AM427" s="3"/>
    </row>
    <row r="428" spans="1:39" ht="12.95" customHeight="1">
      <c r="E428" t="s">
        <v>51</v>
      </c>
    </row>
    <row r="429" spans="1:39" ht="12.95" customHeight="1">
      <c r="E429" s="2096"/>
      <c r="F429" s="2096"/>
      <c r="G429" s="2096"/>
      <c r="H429" s="2096"/>
      <c r="I429" s="2096"/>
      <c r="J429" s="2096"/>
      <c r="K429" s="2096"/>
      <c r="L429" s="2096"/>
      <c r="M429" s="2096"/>
      <c r="N429" s="2096"/>
      <c r="O429" s="2096"/>
      <c r="P429" s="2096"/>
      <c r="Q429" s="2096"/>
      <c r="R429" s="2096"/>
      <c r="S429" s="2096"/>
      <c r="T429" s="2096"/>
      <c r="U429" s="2096"/>
      <c r="V429" s="2096"/>
      <c r="W429" s="2096"/>
      <c r="X429" s="2096"/>
      <c r="Y429" s="2096"/>
      <c r="Z429" s="2096"/>
      <c r="AA429" s="2096"/>
      <c r="AB429" s="2096"/>
      <c r="AC429" s="2096"/>
      <c r="AD429" s="2096"/>
      <c r="AE429" s="2096"/>
      <c r="AF429" s="2096"/>
      <c r="AG429" s="2096"/>
      <c r="AH429" s="2096"/>
      <c r="AI429" s="2096"/>
      <c r="AJ429" s="2096"/>
    </row>
    <row r="430" spans="1:39" ht="12.95" customHeight="1">
      <c r="E430" s="118" t="s">
        <v>1725</v>
      </c>
      <c r="F430" s="1008"/>
      <c r="G430" s="1008"/>
      <c r="H430" s="1008"/>
      <c r="I430" s="2081">
        <v>5.0999999999999996</v>
      </c>
      <c r="J430" s="2081"/>
      <c r="K430" s="2081"/>
      <c r="L430" s="1008"/>
      <c r="M430" s="118"/>
      <c r="N430" s="1008"/>
      <c r="O430" s="1008"/>
      <c r="P430" s="2001">
        <f>(DU763+DU786+DU808)/I430</f>
        <v>36.86274509803922</v>
      </c>
      <c r="Q430" s="2001"/>
      <c r="R430" s="2001"/>
      <c r="S430" s="118" t="s">
        <v>1726</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592">
        <v>6</v>
      </c>
      <c r="Q433" s="1592"/>
      <c r="S433" t="s">
        <v>189</v>
      </c>
      <c r="AE433" s="1592">
        <v>6</v>
      </c>
      <c r="AF433" s="1592"/>
    </row>
    <row r="434" spans="1:36" ht="12.95" customHeight="1">
      <c r="E434" t="s">
        <v>190</v>
      </c>
      <c r="P434" s="1592">
        <v>0</v>
      </c>
      <c r="Q434" s="1592"/>
      <c r="S434" t="s">
        <v>131</v>
      </c>
      <c r="AE434" s="1592" t="s">
        <v>591</v>
      </c>
      <c r="AF434" s="1592"/>
    </row>
    <row r="435" spans="1:36" ht="12.95" customHeight="1">
      <c r="F435" s="28" t="s">
        <v>132</v>
      </c>
    </row>
    <row r="436" spans="1:36" ht="12.95" customHeight="1">
      <c r="F436" s="2041"/>
      <c r="G436" s="2041"/>
      <c r="H436" s="2041"/>
      <c r="I436" s="2041"/>
      <c r="J436" s="2041"/>
      <c r="K436" s="2041"/>
      <c r="L436" s="2041"/>
      <c r="M436" s="2041"/>
      <c r="N436" s="2041"/>
      <c r="O436" s="2041"/>
      <c r="P436" s="2041"/>
      <c r="Q436" s="2041"/>
      <c r="R436" s="2041"/>
      <c r="S436" s="2041"/>
      <c r="T436" s="2041"/>
      <c r="U436" s="2041"/>
      <c r="V436" s="2041"/>
      <c r="W436" s="2041"/>
      <c r="X436" s="2041"/>
      <c r="Y436" s="2041"/>
      <c r="Z436" s="2041"/>
      <c r="AA436" s="2041"/>
      <c r="AB436" s="2041"/>
      <c r="AC436" s="2041"/>
      <c r="AD436" s="2041"/>
      <c r="AE436" s="2041"/>
      <c r="AF436" s="2041"/>
      <c r="AG436" s="2041"/>
      <c r="AH436" s="2041"/>
    </row>
    <row r="437" spans="1:36" ht="12.95" customHeight="1">
      <c r="F437" s="2042"/>
      <c r="G437" s="2042"/>
      <c r="H437" s="2042"/>
      <c r="I437" s="2042"/>
      <c r="J437" s="2042"/>
      <c r="K437" s="2042"/>
      <c r="L437" s="2042"/>
      <c r="M437" s="2042"/>
      <c r="N437" s="2042"/>
      <c r="O437" s="2042"/>
      <c r="P437" s="2042"/>
      <c r="Q437" s="2042"/>
      <c r="R437" s="2042"/>
      <c r="S437" s="2042"/>
      <c r="T437" s="2042"/>
      <c r="U437" s="2042"/>
      <c r="V437" s="2042"/>
      <c r="W437" s="2042"/>
      <c r="X437" s="2042"/>
      <c r="Y437" s="2042"/>
      <c r="Z437" s="2042"/>
      <c r="AA437" s="2042"/>
      <c r="AB437" s="2042"/>
      <c r="AC437" s="2042"/>
      <c r="AD437" s="2042"/>
      <c r="AE437" s="2042"/>
      <c r="AF437" s="2042"/>
      <c r="AG437" s="2042"/>
      <c r="AH437" s="2042"/>
    </row>
    <row r="438" spans="1:36" ht="12.95" customHeight="1">
      <c r="E438" t="s">
        <v>608</v>
      </c>
      <c r="P438" s="1"/>
      <c r="Q438" s="1592" t="s">
        <v>545</v>
      </c>
      <c r="R438" s="1592"/>
    </row>
    <row r="439" spans="1:36" ht="12.95" customHeight="1">
      <c r="F439" t="s">
        <v>609</v>
      </c>
      <c r="P439" s="1"/>
      <c r="Q439" s="1"/>
      <c r="AF439" s="1592" t="s">
        <v>591</v>
      </c>
      <c r="AG439" s="2098"/>
    </row>
    <row r="440" spans="1:36" ht="12.95" customHeight="1"/>
    <row r="441" spans="1:36" ht="12.95" customHeight="1">
      <c r="A441" s="2"/>
      <c r="B441" s="2"/>
      <c r="C441" s="2"/>
      <c r="E441" s="4" t="s">
        <v>308</v>
      </c>
      <c r="Z441" s="1592" t="s">
        <v>669</v>
      </c>
      <c r="AA441" s="1592"/>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592" t="s">
        <v>591</v>
      </c>
      <c r="AA443" s="1592"/>
    </row>
    <row r="444" spans="1:36" ht="12.95" customHeight="1"/>
    <row r="445" spans="1:36" ht="12.95" customHeight="1">
      <c r="A445" s="2" t="s">
        <v>467</v>
      </c>
      <c r="B445" s="2"/>
      <c r="C445" s="2"/>
      <c r="D445" s="2" t="s">
        <v>764</v>
      </c>
      <c r="AF445" s="48"/>
    </row>
    <row r="446" spans="1:36" ht="12.95" customHeight="1">
      <c r="D446" s="1970" t="s">
        <v>43</v>
      </c>
      <c r="E446" s="1971"/>
      <c r="F446" s="1971"/>
      <c r="G446" s="1971"/>
      <c r="H446" s="1971"/>
      <c r="I446" s="1971"/>
      <c r="J446" s="1971"/>
      <c r="K446" s="1971"/>
      <c r="L446" s="1971"/>
      <c r="M446" s="1971"/>
      <c r="N446" s="1971"/>
      <c r="O446" s="1971"/>
      <c r="P446" s="1971"/>
      <c r="Q446" s="1971"/>
      <c r="R446" s="1971"/>
      <c r="S446" s="1971"/>
      <c r="T446" s="1971"/>
      <c r="U446" s="1971"/>
      <c r="V446" s="1971"/>
      <c r="W446" s="1971"/>
      <c r="X446" s="1971"/>
      <c r="Y446" s="1971"/>
      <c r="Z446" s="1971"/>
      <c r="AA446" s="1971"/>
      <c r="AB446" s="1971"/>
      <c r="AC446" s="1971"/>
      <c r="AD446" s="1971"/>
      <c r="AE446" s="1971"/>
      <c r="AF446" s="2000"/>
      <c r="AG446" s="2010">
        <v>105</v>
      </c>
      <c r="AH446" s="2010"/>
      <c r="AI446" s="2010"/>
      <c r="AJ446" s="2010"/>
    </row>
    <row r="447" spans="1:36" ht="12.95" customHeight="1">
      <c r="D447" s="2003" t="s">
        <v>1222</v>
      </c>
      <c r="E447" s="2004"/>
      <c r="F447" s="2004"/>
      <c r="G447" s="2004"/>
      <c r="H447" s="2004"/>
      <c r="I447" s="2004"/>
      <c r="J447" s="2004"/>
      <c r="K447" s="2004"/>
      <c r="L447" s="2004"/>
      <c r="M447" s="2004"/>
      <c r="N447" s="2004"/>
      <c r="O447" s="2004"/>
      <c r="P447" s="2004"/>
      <c r="Q447" s="2004"/>
      <c r="R447" s="2004"/>
      <c r="S447" s="2004"/>
      <c r="T447" s="2004"/>
      <c r="U447" s="2004"/>
      <c r="V447" s="2004"/>
      <c r="W447" s="2004"/>
      <c r="X447" s="2004"/>
      <c r="Y447" s="2004"/>
      <c r="Z447" s="2004"/>
      <c r="AA447" s="2004"/>
      <c r="AB447" s="2004"/>
      <c r="AC447" s="2004"/>
      <c r="AD447" s="2004"/>
      <c r="AE447" s="2004"/>
      <c r="AF447" s="2005"/>
      <c r="AG447" s="1999">
        <v>0</v>
      </c>
      <c r="AH447" s="1718"/>
      <c r="AI447" s="1718"/>
      <c r="AJ447" s="1718"/>
    </row>
    <row r="448" spans="1:36" ht="12.95" customHeight="1">
      <c r="D448" s="2003" t="s">
        <v>1031</v>
      </c>
      <c r="E448" s="2004"/>
      <c r="F448" s="2004"/>
      <c r="G448" s="2004"/>
      <c r="H448" s="2004"/>
      <c r="I448" s="2004"/>
      <c r="J448" s="2004"/>
      <c r="K448" s="2004"/>
      <c r="L448" s="2004"/>
      <c r="M448" s="2004"/>
      <c r="N448" s="2004"/>
      <c r="O448" s="2004"/>
      <c r="P448" s="2004"/>
      <c r="Q448" s="2004"/>
      <c r="R448" s="2004"/>
      <c r="S448" s="2004"/>
      <c r="T448" s="2004"/>
      <c r="U448" s="2004"/>
      <c r="V448" s="2004"/>
      <c r="W448" s="2004"/>
      <c r="X448" s="2004"/>
      <c r="Y448" s="2004"/>
      <c r="Z448" s="2004"/>
      <c r="AA448" s="2004"/>
      <c r="AB448" s="2004"/>
      <c r="AC448" s="2004"/>
      <c r="AD448" s="2004"/>
      <c r="AE448" s="2004"/>
      <c r="AF448" s="2005"/>
      <c r="AG448" s="2010">
        <v>104</v>
      </c>
      <c r="AH448" s="2010"/>
      <c r="AI448" s="2010"/>
      <c r="AJ448" s="2010"/>
    </row>
    <row r="449" spans="4:55" ht="12.95" customHeight="1">
      <c r="D449" s="2003" t="s">
        <v>1032</v>
      </c>
      <c r="E449" s="2004"/>
      <c r="F449" s="2004"/>
      <c r="G449" s="2004"/>
      <c r="H449" s="2004"/>
      <c r="I449" s="2004"/>
      <c r="J449" s="2004"/>
      <c r="K449" s="2004"/>
      <c r="L449" s="2004"/>
      <c r="M449" s="2004"/>
      <c r="N449" s="2004"/>
      <c r="O449" s="2004"/>
      <c r="P449" s="2004"/>
      <c r="Q449" s="2004"/>
      <c r="R449" s="2004"/>
      <c r="S449" s="2004"/>
      <c r="T449" s="2004"/>
      <c r="U449" s="2004"/>
      <c r="V449" s="2004"/>
      <c r="W449" s="2004"/>
      <c r="X449" s="2004"/>
      <c r="Y449" s="2004"/>
      <c r="Z449" s="2004"/>
      <c r="AA449" s="2004"/>
      <c r="AB449" s="2004"/>
      <c r="AC449" s="2004"/>
      <c r="AD449" s="2004"/>
      <c r="AE449" s="2004"/>
      <c r="AF449" s="2005"/>
      <c r="AG449" s="2010">
        <v>104</v>
      </c>
      <c r="AH449" s="2010"/>
      <c r="AI449" s="2010"/>
      <c r="AJ449" s="2010"/>
    </row>
    <row r="450" spans="4:55" ht="12.95" customHeight="1">
      <c r="D450" s="2003" t="s">
        <v>1034</v>
      </c>
      <c r="E450" s="2004"/>
      <c r="F450" s="2004"/>
      <c r="G450" s="2004"/>
      <c r="H450" s="2004"/>
      <c r="I450" s="2004"/>
      <c r="J450" s="2004"/>
      <c r="K450" s="2004"/>
      <c r="L450" s="2004"/>
      <c r="M450" s="2004"/>
      <c r="N450" s="2004"/>
      <c r="O450" s="2004"/>
      <c r="P450" s="2004"/>
      <c r="Q450" s="2004"/>
      <c r="R450" s="2004"/>
      <c r="S450" s="2004"/>
      <c r="T450" s="2004"/>
      <c r="U450" s="2004"/>
      <c r="V450" s="2004"/>
      <c r="W450" s="2004"/>
      <c r="X450" s="2004"/>
      <c r="Y450" s="2004"/>
      <c r="Z450" s="2004"/>
      <c r="AA450" s="2004"/>
      <c r="AB450" s="2004"/>
      <c r="AC450" s="2004"/>
      <c r="AD450" s="2004"/>
      <c r="AE450" s="2004"/>
      <c r="AF450" s="2005"/>
      <c r="AG450" s="2012">
        <f>IF(ISERROR(AG449/AG448),0,AG449/AG448)</f>
        <v>1</v>
      </c>
      <c r="AH450" s="2012"/>
      <c r="AI450" s="2012"/>
      <c r="AJ450" s="2012"/>
    </row>
    <row r="451" spans="4:55" ht="12.95" customHeight="1">
      <c r="D451" s="2003" t="s">
        <v>1033</v>
      </c>
      <c r="E451" s="2004"/>
      <c r="F451" s="2004"/>
      <c r="G451" s="2004"/>
      <c r="H451" s="2004"/>
      <c r="I451" s="2004"/>
      <c r="J451" s="2004"/>
      <c r="K451" s="2004"/>
      <c r="L451" s="2004"/>
      <c r="M451" s="2004"/>
      <c r="N451" s="2004"/>
      <c r="O451" s="2004"/>
      <c r="P451" s="2004"/>
      <c r="Q451" s="2004"/>
      <c r="R451" s="2004"/>
      <c r="S451" s="2004"/>
      <c r="T451" s="2004"/>
      <c r="U451" s="2004"/>
      <c r="V451" s="2004"/>
      <c r="W451" s="2004"/>
      <c r="X451" s="2004"/>
      <c r="Y451" s="2004"/>
      <c r="Z451" s="2004"/>
      <c r="AA451" s="2004"/>
      <c r="AB451" s="2004"/>
      <c r="AC451" s="2004"/>
      <c r="AD451" s="2004"/>
      <c r="AE451" s="2004"/>
      <c r="AF451" s="2005"/>
      <c r="AG451" s="1761">
        <v>96122</v>
      </c>
      <c r="AH451" s="1761"/>
      <c r="AI451" s="1761"/>
      <c r="AJ451" s="1761"/>
    </row>
    <row r="452" spans="4:55" ht="12.95" customHeight="1">
      <c r="D452" s="2003" t="s">
        <v>1035</v>
      </c>
      <c r="E452" s="2004"/>
      <c r="F452" s="2004"/>
      <c r="G452" s="2004"/>
      <c r="H452" s="2004"/>
      <c r="I452" s="2004"/>
      <c r="J452" s="2004"/>
      <c r="K452" s="2004"/>
      <c r="L452" s="2004"/>
      <c r="M452" s="2004"/>
      <c r="N452" s="2004"/>
      <c r="O452" s="2004"/>
      <c r="P452" s="2004"/>
      <c r="Q452" s="2004"/>
      <c r="R452" s="2004"/>
      <c r="S452" s="2004"/>
      <c r="T452" s="2004"/>
      <c r="U452" s="2004"/>
      <c r="V452" s="2004"/>
      <c r="W452" s="2004"/>
      <c r="X452" s="2004"/>
      <c r="Y452" s="2004"/>
      <c r="Z452" s="2004"/>
      <c r="AA452" s="2004"/>
      <c r="AB452" s="2004"/>
      <c r="AC452" s="2004"/>
      <c r="AD452" s="2004"/>
      <c r="AE452" s="2004"/>
      <c r="AF452" s="2005"/>
      <c r="AG452" s="1761">
        <v>96122</v>
      </c>
      <c r="AH452" s="1761"/>
      <c r="AI452" s="1761"/>
      <c r="AJ452" s="1761"/>
    </row>
    <row r="453" spans="4:55" ht="12.95" customHeight="1">
      <c r="D453" s="2003" t="s">
        <v>1036</v>
      </c>
      <c r="E453" s="2004"/>
      <c r="F453" s="2004"/>
      <c r="G453" s="2004"/>
      <c r="H453" s="2004"/>
      <c r="I453" s="2004"/>
      <c r="J453" s="2004"/>
      <c r="K453" s="2004"/>
      <c r="L453" s="2004"/>
      <c r="M453" s="2004"/>
      <c r="N453" s="2004"/>
      <c r="O453" s="2004"/>
      <c r="P453" s="2004"/>
      <c r="Q453" s="2004"/>
      <c r="R453" s="2004"/>
      <c r="S453" s="2004"/>
      <c r="T453" s="2004"/>
      <c r="U453" s="2004"/>
      <c r="V453" s="2004"/>
      <c r="W453" s="2004"/>
      <c r="X453" s="2004"/>
      <c r="Y453" s="2004"/>
      <c r="Z453" s="2004"/>
      <c r="AA453" s="2004"/>
      <c r="AB453" s="2004"/>
      <c r="AC453" s="2004"/>
      <c r="AD453" s="2004"/>
      <c r="AE453" s="2004"/>
      <c r="AF453" s="2005"/>
      <c r="AG453" s="2012">
        <f>IF(ISERROR(AG452/AG451),0,AG452/AG451)</f>
        <v>1</v>
      </c>
      <c r="AH453" s="2012"/>
      <c r="AI453" s="2012"/>
      <c r="AJ453" s="2012"/>
    </row>
    <row r="454" spans="4:55" ht="12.95" customHeight="1">
      <c r="D454" s="2003" t="s">
        <v>1037</v>
      </c>
      <c r="E454" s="2004"/>
      <c r="F454" s="2004"/>
      <c r="G454" s="2004"/>
      <c r="H454" s="2004"/>
      <c r="I454" s="2004"/>
      <c r="J454" s="2004"/>
      <c r="K454" s="2004"/>
      <c r="L454" s="2004"/>
      <c r="M454" s="2004"/>
      <c r="N454" s="2004"/>
      <c r="O454" s="2004"/>
      <c r="P454" s="2004"/>
      <c r="Q454" s="2004"/>
      <c r="R454" s="2004"/>
      <c r="S454" s="2004"/>
      <c r="T454" s="2004"/>
      <c r="U454" s="2004"/>
      <c r="V454" s="2004"/>
      <c r="W454" s="2004"/>
      <c r="X454" s="2004"/>
      <c r="Y454" s="2004"/>
      <c r="Z454" s="2004"/>
      <c r="AA454" s="2004"/>
      <c r="AB454" s="2004"/>
      <c r="AC454" s="2004"/>
      <c r="AD454" s="2004"/>
      <c r="AE454" s="2004"/>
      <c r="AF454" s="2005"/>
      <c r="AG454" s="2012">
        <f>MIN(IF(AG450&gt;AG453,AG453,AG450),1)</f>
        <v>1</v>
      </c>
      <c r="AH454" s="2012"/>
      <c r="AI454" s="2012"/>
      <c r="AJ454" s="2012"/>
    </row>
    <row r="455" spans="4:55" ht="12.95" customHeight="1">
      <c r="D455" s="2003" t="s">
        <v>2043</v>
      </c>
      <c r="E455" s="1971"/>
      <c r="F455" s="1971"/>
      <c r="G455" s="1971"/>
      <c r="H455" s="1971"/>
      <c r="I455" s="1971"/>
      <c r="J455" s="1971"/>
      <c r="K455" s="1971"/>
      <c r="L455" s="1971"/>
      <c r="M455" s="1971"/>
      <c r="N455" s="1971"/>
      <c r="O455" s="1971"/>
      <c r="P455" s="1971"/>
      <c r="Q455" s="1971"/>
      <c r="R455" s="1971"/>
      <c r="S455" s="1971"/>
      <c r="T455" s="1971"/>
      <c r="U455" s="1971"/>
      <c r="V455" s="1971"/>
      <c r="W455" s="1971"/>
      <c r="X455" s="1971"/>
      <c r="Y455" s="1971"/>
      <c r="Z455" s="1971"/>
      <c r="AA455" s="1971"/>
      <c r="AB455" s="1971"/>
      <c r="AC455" s="1971"/>
      <c r="AD455" s="1971"/>
      <c r="AE455" s="1971"/>
      <c r="AF455" s="2000"/>
      <c r="AG455" s="1761">
        <f>537+172+737+1125+107+107+871+263+265+748+537+537</f>
        <v>6006</v>
      </c>
      <c r="AH455" s="1761"/>
      <c r="AI455" s="1761"/>
      <c r="AJ455" s="1761"/>
      <c r="AZ455" s="34"/>
      <c r="BA455" s="34"/>
      <c r="BB455" s="34"/>
      <c r="BC455" s="34"/>
    </row>
    <row r="456" spans="4:55" ht="12.95" customHeight="1">
      <c r="D456" s="1970" t="s">
        <v>569</v>
      </c>
      <c r="E456" s="1971"/>
      <c r="F456" s="1971"/>
      <c r="G456" s="1971"/>
      <c r="H456" s="1971"/>
      <c r="I456" s="1971"/>
      <c r="J456" s="1971"/>
      <c r="K456" s="1971"/>
      <c r="L456" s="1971"/>
      <c r="M456" s="1971"/>
      <c r="N456" s="1971"/>
      <c r="O456" s="1971"/>
      <c r="P456" s="1971"/>
      <c r="Q456" s="1971"/>
      <c r="R456" s="1971"/>
      <c r="S456" s="1971"/>
      <c r="T456" s="1971"/>
      <c r="U456" s="1971"/>
      <c r="V456" s="1971"/>
      <c r="W456" s="1971"/>
      <c r="X456" s="1971"/>
      <c r="Y456" s="1971"/>
      <c r="Z456" s="1971"/>
      <c r="AA456" s="1971"/>
      <c r="AB456" s="1971"/>
      <c r="AC456" s="1971"/>
      <c r="AD456" s="1971"/>
      <c r="AE456" s="1971"/>
      <c r="AF456" s="2000"/>
      <c r="AG456" s="1761">
        <v>0</v>
      </c>
      <c r="AH456" s="1761"/>
      <c r="AI456" s="1761"/>
      <c r="AJ456" s="1761"/>
      <c r="AZ456" s="3"/>
      <c r="BA456" s="3"/>
      <c r="BB456" s="3"/>
      <c r="BC456" s="3"/>
    </row>
    <row r="457" spans="4:55" ht="12.95" customHeight="1">
      <c r="D457" s="2003" t="s">
        <v>1205</v>
      </c>
      <c r="E457" s="1971"/>
      <c r="F457" s="1971"/>
      <c r="G457" s="1971"/>
      <c r="H457" s="1971"/>
      <c r="I457" s="1971"/>
      <c r="J457" s="1971"/>
      <c r="K457" s="1971"/>
      <c r="L457" s="1971"/>
      <c r="M457" s="1971"/>
      <c r="N457" s="1971"/>
      <c r="O457" s="1971"/>
      <c r="P457" s="1971"/>
      <c r="Q457" s="1971"/>
      <c r="R457" s="1971"/>
      <c r="S457" s="1971"/>
      <c r="T457" s="1971"/>
      <c r="U457" s="1971"/>
      <c r="V457" s="1971"/>
      <c r="W457" s="1971"/>
      <c r="X457" s="1971"/>
      <c r="Y457" s="1971"/>
      <c r="Z457" s="1971"/>
      <c r="AA457" s="1971"/>
      <c r="AB457" s="1971"/>
      <c r="AC457" s="1971"/>
      <c r="AD457" s="1971"/>
      <c r="AE457" s="1971"/>
      <c r="AF457" s="2000"/>
      <c r="AG457" s="1761">
        <f>15380-AG455+T781</f>
        <v>10437</v>
      </c>
      <c r="AH457" s="1761"/>
      <c r="AI457" s="1761"/>
      <c r="AJ457" s="1761"/>
      <c r="AZ457" s="3"/>
      <c r="BA457" s="3"/>
      <c r="BB457" s="3"/>
      <c r="BC457" s="3"/>
    </row>
    <row r="458" spans="4:55" ht="12.95" customHeight="1">
      <c r="D458" s="2003" t="s">
        <v>1038</v>
      </c>
      <c r="E458" s="1971"/>
      <c r="F458" s="1971"/>
      <c r="G458" s="1971"/>
      <c r="H458" s="1971"/>
      <c r="I458" s="1971"/>
      <c r="J458" s="1971"/>
      <c r="K458" s="1971"/>
      <c r="L458" s="1971"/>
      <c r="M458" s="1971"/>
      <c r="N458" s="1971"/>
      <c r="O458" s="1971"/>
      <c r="P458" s="1971"/>
      <c r="Q458" s="1971"/>
      <c r="R458" s="1971"/>
      <c r="S458" s="1971"/>
      <c r="T458" s="1971"/>
      <c r="U458" s="1971"/>
      <c r="V458" s="1971"/>
      <c r="W458" s="1971"/>
      <c r="X458" s="1971"/>
      <c r="Y458" s="1971"/>
      <c r="Z458" s="1971"/>
      <c r="AA458" s="1971"/>
      <c r="AB458" s="1971"/>
      <c r="AC458" s="1971"/>
      <c r="AD458" s="1971"/>
      <c r="AE458" s="1971"/>
      <c r="AF458" s="2000"/>
      <c r="AG458" s="1761">
        <v>1902</v>
      </c>
      <c r="AH458" s="1761"/>
      <c r="AI458" s="1761"/>
      <c r="AJ458" s="1761"/>
      <c r="BB458" s="3"/>
      <c r="BC458" s="3"/>
    </row>
    <row r="459" spans="4:55" ht="12.95" customHeight="1">
      <c r="D459" s="2024" t="s">
        <v>1039</v>
      </c>
      <c r="E459" s="2025"/>
      <c r="F459" s="2025"/>
      <c r="G459" s="2025"/>
      <c r="H459" s="2025"/>
      <c r="I459" s="2025"/>
      <c r="J459" s="2025"/>
      <c r="K459" s="2025"/>
      <c r="L459" s="2025"/>
      <c r="M459" s="2025"/>
      <c r="N459" s="2025"/>
      <c r="O459" s="2025"/>
      <c r="P459" s="2025"/>
      <c r="Q459" s="2025"/>
      <c r="R459" s="2025"/>
      <c r="S459" s="2025"/>
      <c r="T459" s="2025"/>
      <c r="U459" s="2025"/>
      <c r="V459" s="2025"/>
      <c r="W459" s="2025"/>
      <c r="X459" s="2025"/>
      <c r="Y459" s="2025"/>
      <c r="Z459" s="2025"/>
      <c r="AA459" s="2025"/>
      <c r="AB459" s="2025"/>
      <c r="AC459" s="2025"/>
      <c r="AD459" s="2025"/>
      <c r="AE459" s="2025"/>
      <c r="AF459" s="2026"/>
      <c r="AG459" s="2106">
        <f>AG451+AG455+AG457+AG458</f>
        <v>114467</v>
      </c>
      <c r="AH459" s="2106"/>
      <c r="AI459" s="2106"/>
      <c r="AJ459" s="2106"/>
      <c r="AZ459" s="3"/>
      <c r="BA459" s="3"/>
      <c r="BB459" s="3"/>
      <c r="BC459" s="3"/>
    </row>
    <row r="460" spans="4:55" ht="12.95" customHeight="1">
      <c r="D460" s="2082" t="s">
        <v>1206</v>
      </c>
      <c r="E460" s="2082"/>
      <c r="F460" s="2082"/>
      <c r="G460" s="2082"/>
      <c r="H460" s="2082"/>
      <c r="I460" s="2082"/>
      <c r="J460" s="2082"/>
      <c r="K460" s="2082"/>
      <c r="L460" s="2082"/>
      <c r="M460" s="2082"/>
      <c r="N460" s="2082"/>
      <c r="O460" s="2082"/>
      <c r="P460" s="2082"/>
      <c r="Q460" s="2082"/>
      <c r="R460" s="2082"/>
      <c r="S460" s="2082"/>
      <c r="T460" s="2082"/>
      <c r="U460" s="2082"/>
      <c r="V460" s="2082"/>
      <c r="W460" s="2082"/>
      <c r="X460" s="2082"/>
      <c r="Y460" s="2082"/>
      <c r="Z460" s="2082"/>
      <c r="AA460" s="2082"/>
      <c r="AB460" s="2082"/>
      <c r="AC460" s="2082"/>
      <c r="AD460" s="2082"/>
      <c r="AE460" s="2082"/>
      <c r="AF460" s="2082"/>
      <c r="AG460" s="2082"/>
      <c r="AH460" s="2082"/>
      <c r="AI460" s="2082"/>
      <c r="AJ460" s="2082"/>
      <c r="AZ460" s="3"/>
      <c r="BA460" s="3"/>
      <c r="BB460" s="3"/>
      <c r="BC460" s="3"/>
    </row>
    <row r="461" spans="4:55" ht="12.95" customHeight="1">
      <c r="D461" s="2083"/>
      <c r="E461" s="2083"/>
      <c r="F461" s="2083"/>
      <c r="G461" s="2083"/>
      <c r="H461" s="2083"/>
      <c r="I461" s="2083"/>
      <c r="J461" s="2083"/>
      <c r="K461" s="2083"/>
      <c r="L461" s="2083"/>
      <c r="M461" s="2083"/>
      <c r="N461" s="2083"/>
      <c r="O461" s="2083"/>
      <c r="P461" s="2083"/>
      <c r="Q461" s="2083"/>
      <c r="R461" s="2083"/>
      <c r="S461" s="2083"/>
      <c r="T461" s="2083"/>
      <c r="U461" s="2083"/>
      <c r="V461" s="2083"/>
      <c r="W461" s="2083"/>
      <c r="X461" s="2083"/>
      <c r="Y461" s="2083"/>
      <c r="Z461" s="2083"/>
      <c r="AA461" s="2083"/>
      <c r="AB461" s="2083"/>
      <c r="AC461" s="2083"/>
      <c r="AD461" s="2083"/>
      <c r="AE461" s="2083"/>
      <c r="AF461" s="2083"/>
      <c r="AG461" s="2083"/>
      <c r="AH461" s="2083"/>
      <c r="AI461" s="2083"/>
      <c r="AJ461" s="2083"/>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996">
        <f>IF(AG446=0,"",'Sources and Uses Budget'!B105/Application!AG446)</f>
        <v>435256.22857142857</v>
      </c>
      <c r="AD463" s="1996"/>
      <c r="AE463" s="1996"/>
      <c r="AF463" s="1996"/>
      <c r="AG463" s="177"/>
      <c r="AH463" s="177"/>
      <c r="AI463" s="177"/>
      <c r="AJ463" s="183"/>
      <c r="AZ463" s="3"/>
      <c r="BA463" s="3" t="str">
        <f>AG583</f>
        <v>Yes</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996">
        <f>IF(AG446=0,"",'Sources and Uses Budget'!C105/Application!AG446)</f>
        <v>435256.22857142857</v>
      </c>
      <c r="AD464" s="1996"/>
      <c r="AE464" s="1996"/>
      <c r="AF464" s="1996"/>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996">
        <f>IF(AG446=0,"",('Sources and Uses Budget'!$S$107+'Sources and Uses Budget'!$T$107)/Application!AG446)</f>
        <v>412465.58095238096</v>
      </c>
      <c r="AD465" s="1996"/>
      <c r="AE465" s="1996"/>
      <c r="AF465" s="1996"/>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1850</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1851</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1852</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2097" t="s">
        <v>2055</v>
      </c>
      <c r="E473" s="2079"/>
      <c r="F473" s="2079"/>
      <c r="G473" s="2079"/>
      <c r="H473" s="2079"/>
      <c r="I473" s="2079"/>
      <c r="J473" s="2079"/>
      <c r="K473" s="2079"/>
      <c r="L473" s="2079"/>
      <c r="M473" s="2079"/>
      <c r="N473" s="2079"/>
      <c r="O473" s="2079"/>
      <c r="P473" s="2079"/>
      <c r="Q473" s="2079"/>
      <c r="R473" s="2079"/>
      <c r="S473" s="2079"/>
      <c r="T473" s="2079"/>
      <c r="U473" s="2079"/>
      <c r="V473" s="2080"/>
      <c r="W473" s="1766">
        <v>0</v>
      </c>
      <c r="X473" s="1767"/>
      <c r="Y473" s="1768"/>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078" t="s">
        <v>693</v>
      </c>
      <c r="E474" s="2079"/>
      <c r="F474" s="2079"/>
      <c r="G474" s="2079"/>
      <c r="H474" s="2079"/>
      <c r="I474" s="2079"/>
      <c r="J474" s="2079"/>
      <c r="K474" s="2079"/>
      <c r="L474" s="2079"/>
      <c r="M474" s="2079"/>
      <c r="N474" s="2079"/>
      <c r="O474" s="2079"/>
      <c r="P474" s="2079"/>
      <c r="Q474" s="2079"/>
      <c r="R474" s="2079"/>
      <c r="S474" s="2079"/>
      <c r="T474" s="2079"/>
      <c r="U474" s="2079"/>
      <c r="V474" s="2080"/>
      <c r="W474" s="1766">
        <v>0</v>
      </c>
      <c r="X474" s="1767"/>
      <c r="Y474" s="1768"/>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078" t="s">
        <v>694</v>
      </c>
      <c r="E475" s="2079"/>
      <c r="F475" s="2079"/>
      <c r="G475" s="2079"/>
      <c r="H475" s="2079"/>
      <c r="I475" s="2079"/>
      <c r="J475" s="2079"/>
      <c r="K475" s="2079"/>
      <c r="L475" s="2079"/>
      <c r="M475" s="2079"/>
      <c r="N475" s="2079"/>
      <c r="O475" s="2079"/>
      <c r="P475" s="2079"/>
      <c r="Q475" s="2079"/>
      <c r="R475" s="2079"/>
      <c r="S475" s="2079"/>
      <c r="T475" s="2079"/>
      <c r="U475" s="2079"/>
      <c r="V475" s="2080"/>
      <c r="W475" s="1766">
        <v>0</v>
      </c>
      <c r="X475" s="1767"/>
      <c r="Y475" s="1768"/>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078" t="s">
        <v>695</v>
      </c>
      <c r="E476" s="2079"/>
      <c r="F476" s="2079"/>
      <c r="G476" s="2079"/>
      <c r="H476" s="2079"/>
      <c r="I476" s="2079"/>
      <c r="J476" s="2079"/>
      <c r="K476" s="2079"/>
      <c r="L476" s="2079"/>
      <c r="M476" s="2079"/>
      <c r="N476" s="2079"/>
      <c r="O476" s="2079"/>
      <c r="P476" s="2079"/>
      <c r="Q476" s="2079"/>
      <c r="R476" s="2079"/>
      <c r="S476" s="2079"/>
      <c r="T476" s="2079"/>
      <c r="U476" s="2079"/>
      <c r="V476" s="2080"/>
      <c r="W476" s="1766">
        <v>0</v>
      </c>
      <c r="X476" s="1767"/>
      <c r="Y476" s="1768"/>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078" t="s">
        <v>881</v>
      </c>
      <c r="E477" s="2079"/>
      <c r="F477" s="2079"/>
      <c r="G477" s="2079"/>
      <c r="H477" s="2079"/>
      <c r="I477" s="2079"/>
      <c r="J477" s="2079"/>
      <c r="K477" s="2079"/>
      <c r="L477" s="2079"/>
      <c r="M477" s="2079"/>
      <c r="N477" s="2079"/>
      <c r="O477" s="2079"/>
      <c r="P477" s="2079"/>
      <c r="Q477" s="2079"/>
      <c r="R477" s="2079"/>
      <c r="S477" s="2079"/>
      <c r="T477" s="2079"/>
      <c r="U477" s="2079"/>
      <c r="V477" s="2080"/>
      <c r="W477" s="1766">
        <v>0</v>
      </c>
      <c r="X477" s="1767"/>
      <c r="Y477" s="1768"/>
      <c r="Z477" s="184"/>
      <c r="AA477" s="184"/>
      <c r="AB477" s="184"/>
      <c r="AC477" s="184"/>
      <c r="AD477" s="177"/>
      <c r="AE477" s="177"/>
      <c r="AF477" s="177"/>
      <c r="AG477" s="177"/>
      <c r="AH477" s="177"/>
      <c r="AI477" s="177"/>
      <c r="AJ477" s="183"/>
      <c r="AZ477" s="3"/>
      <c r="BA477" s="3" t="str">
        <f>N599</f>
        <v>No</v>
      </c>
      <c r="BB477" s="3"/>
      <c r="BC477" s="3"/>
    </row>
    <row r="478" spans="1:55" ht="12.95" customHeight="1">
      <c r="A478" s="3"/>
      <c r="B478" s="3"/>
      <c r="C478" s="3"/>
      <c r="D478" s="2078" t="s">
        <v>696</v>
      </c>
      <c r="E478" s="2079"/>
      <c r="F478" s="2079"/>
      <c r="G478" s="2079"/>
      <c r="H478" s="2079"/>
      <c r="I478" s="2079"/>
      <c r="J478" s="2079"/>
      <c r="K478" s="2079"/>
      <c r="L478" s="2079"/>
      <c r="M478" s="2079"/>
      <c r="N478" s="2079"/>
      <c r="O478" s="2079"/>
      <c r="P478" s="2079"/>
      <c r="Q478" s="2079"/>
      <c r="R478" s="2079"/>
      <c r="S478" s="2079"/>
      <c r="T478" s="2079"/>
      <c r="U478" s="2079"/>
      <c r="V478" s="2080"/>
      <c r="W478" s="1766">
        <v>0</v>
      </c>
      <c r="X478" s="1767"/>
      <c r="Y478" s="1768"/>
      <c r="Z478" s="184"/>
      <c r="AA478" s="184"/>
      <c r="AB478" s="184"/>
      <c r="AC478" s="184"/>
      <c r="AD478" s="177"/>
      <c r="AE478" s="177"/>
      <c r="AF478" s="177"/>
      <c r="AG478" s="177"/>
      <c r="AH478" s="177"/>
      <c r="AI478" s="177"/>
      <c r="AJ478" s="183"/>
      <c r="AZ478" s="3"/>
      <c r="BA478" s="3" t="str">
        <f>AG599</f>
        <v>No</v>
      </c>
      <c r="BB478" s="3"/>
      <c r="BC478" s="3"/>
    </row>
    <row r="479" spans="1:55" ht="12.95" customHeight="1">
      <c r="A479" s="3"/>
      <c r="B479" s="3"/>
      <c r="C479" s="3"/>
      <c r="D479" s="2078" t="s">
        <v>1012</v>
      </c>
      <c r="E479" s="2079"/>
      <c r="F479" s="2079"/>
      <c r="G479" s="2079"/>
      <c r="H479" s="2079"/>
      <c r="I479" s="2079"/>
      <c r="J479" s="2079"/>
      <c r="K479" s="2079"/>
      <c r="L479" s="2079"/>
      <c r="M479" s="2079"/>
      <c r="N479" s="2079"/>
      <c r="O479" s="2079"/>
      <c r="P479" s="2079"/>
      <c r="Q479" s="2079"/>
      <c r="R479" s="2079"/>
      <c r="S479" s="2079"/>
      <c r="T479" s="2079"/>
      <c r="U479" s="2079"/>
      <c r="V479" s="2080"/>
      <c r="W479" s="1766">
        <v>0</v>
      </c>
      <c r="X479" s="1767"/>
      <c r="Y479" s="1768"/>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2097" t="s">
        <v>2145</v>
      </c>
      <c r="E480" s="2108"/>
      <c r="F480" s="2108"/>
      <c r="G480" s="2108"/>
      <c r="H480" s="2108"/>
      <c r="I480" s="2108"/>
      <c r="J480" s="2108"/>
      <c r="K480" s="2108"/>
      <c r="L480" s="2108"/>
      <c r="M480" s="2108"/>
      <c r="N480" s="2108"/>
      <c r="O480" s="2108"/>
      <c r="P480" s="2108"/>
      <c r="Q480" s="2108"/>
      <c r="R480" s="2108"/>
      <c r="S480" s="2108"/>
      <c r="T480" s="2108"/>
      <c r="U480" s="2108"/>
      <c r="V480" s="2109"/>
      <c r="W480" s="1766">
        <v>0</v>
      </c>
      <c r="X480" s="1767"/>
      <c r="Y480" s="1768"/>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2097" t="s">
        <v>1643</v>
      </c>
      <c r="E481" s="2079"/>
      <c r="F481" s="2079"/>
      <c r="G481" s="2079"/>
      <c r="H481" s="2079"/>
      <c r="I481" s="2079"/>
      <c r="J481" s="2079"/>
      <c r="K481" s="2079"/>
      <c r="L481" s="2079"/>
      <c r="M481" s="2079"/>
      <c r="N481" s="2079"/>
      <c r="O481" s="2079"/>
      <c r="P481" s="2079"/>
      <c r="Q481" s="2079"/>
      <c r="R481" s="2079"/>
      <c r="S481" s="2079"/>
      <c r="T481" s="2079"/>
      <c r="U481" s="2079"/>
      <c r="V481" s="2080"/>
      <c r="W481" s="1766">
        <f>104*25%</f>
        <v>26</v>
      </c>
      <c r="X481" s="1767"/>
      <c r="Y481" s="1768"/>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776"/>
      <c r="H482" s="1777"/>
      <c r="I482" s="1777"/>
      <c r="J482" s="1777"/>
      <c r="K482" s="1777"/>
      <c r="L482" s="1777"/>
      <c r="M482" s="1777"/>
      <c r="N482" s="1777"/>
      <c r="O482" s="1777"/>
      <c r="P482" s="1777"/>
      <c r="Q482" s="1777"/>
      <c r="R482" s="1777"/>
      <c r="S482" s="1777"/>
      <c r="T482" s="1777"/>
      <c r="U482" s="1777"/>
      <c r="V482" s="1778"/>
      <c r="W482" s="1766">
        <v>0</v>
      </c>
      <c r="X482" s="1767"/>
      <c r="Y482" s="1768"/>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5" customHeight="1">
      <c r="AU487" s="95"/>
      <c r="AV487" s="95"/>
      <c r="AW487" s="95"/>
      <c r="AX487" s="95"/>
      <c r="AY487" s="95"/>
      <c r="AZ487" s="3"/>
      <c r="BA487" s="3" t="str">
        <f>AG607</f>
        <v>No</v>
      </c>
      <c r="BB487" s="3"/>
      <c r="BC487" s="3"/>
    </row>
    <row r="488" spans="1:55" ht="12.95" customHeight="1">
      <c r="A488" s="1760" t="s">
        <v>810</v>
      </c>
      <c r="B488" s="1760"/>
      <c r="C488" s="1760"/>
      <c r="D488" s="1760"/>
      <c r="E488" s="1760"/>
      <c r="F488" s="1760"/>
      <c r="G488" s="1760"/>
      <c r="H488" s="1760"/>
      <c r="I488" s="1760"/>
      <c r="J488" s="1760"/>
      <c r="K488" s="1760"/>
      <c r="L488" s="1760"/>
      <c r="M488" s="1760"/>
      <c r="N488" s="1760"/>
      <c r="O488" s="1760"/>
      <c r="P488" s="1760"/>
      <c r="Q488" s="1760"/>
      <c r="R488" s="1760"/>
      <c r="S488" s="1760"/>
      <c r="T488" s="1760"/>
      <c r="U488" s="1760"/>
      <c r="V488" s="1760"/>
      <c r="W488" s="1760"/>
      <c r="X488" s="1760"/>
      <c r="Y488" s="1760"/>
      <c r="Z488" s="1760"/>
      <c r="AA488" s="1760"/>
      <c r="AB488" s="1760"/>
      <c r="AC488" s="1760"/>
      <c r="AD488" s="1760"/>
      <c r="AE488" s="1760"/>
      <c r="AF488" s="1760"/>
      <c r="AG488" s="1760"/>
      <c r="AH488" s="1760"/>
      <c r="AI488" s="1760"/>
      <c r="AJ488" s="1760"/>
      <c r="AK488" s="1760"/>
      <c r="AL488" s="1760"/>
      <c r="AM488" s="1760"/>
      <c r="AN488" s="1760"/>
      <c r="AO488" s="1760"/>
      <c r="AP488" s="1760"/>
      <c r="AQ488" s="1760"/>
      <c r="AR488" s="1760"/>
      <c r="AS488" s="1760"/>
      <c r="AT488" s="1760"/>
      <c r="AU488" s="95"/>
      <c r="AV488" s="95"/>
      <c r="AW488" s="95"/>
      <c r="AX488" s="95"/>
      <c r="AY488" s="95"/>
      <c r="AZ488" s="3"/>
      <c r="BB488" s="3"/>
      <c r="BC488" s="3"/>
    </row>
    <row r="489" spans="1:55" ht="12.95" customHeight="1">
      <c r="A489" s="1760"/>
      <c r="B489" s="1760"/>
      <c r="C489" s="1760"/>
      <c r="D489" s="1760"/>
      <c r="E489" s="1760"/>
      <c r="F489" s="1760"/>
      <c r="G489" s="1760"/>
      <c r="H489" s="1760"/>
      <c r="I489" s="1760"/>
      <c r="J489" s="1760"/>
      <c r="K489" s="1760"/>
      <c r="L489" s="1760"/>
      <c r="M489" s="1760"/>
      <c r="N489" s="1760"/>
      <c r="O489" s="1760"/>
      <c r="P489" s="1760"/>
      <c r="Q489" s="1760"/>
      <c r="R489" s="1760"/>
      <c r="S489" s="1760"/>
      <c r="T489" s="1760"/>
      <c r="U489" s="1760"/>
      <c r="V489" s="1760"/>
      <c r="W489" s="1760"/>
      <c r="X489" s="1760"/>
      <c r="Y489" s="1760"/>
      <c r="Z489" s="1760"/>
      <c r="AA489" s="1760"/>
      <c r="AB489" s="1760"/>
      <c r="AC489" s="1760"/>
      <c r="AD489" s="1760"/>
      <c r="AE489" s="1760"/>
      <c r="AF489" s="1760"/>
      <c r="AG489" s="1760"/>
      <c r="AH489" s="1760"/>
      <c r="AI489" s="1760"/>
      <c r="AJ489" s="1760"/>
      <c r="AK489" s="1760"/>
      <c r="AL489" s="1760"/>
      <c r="AM489" s="1760"/>
      <c r="AN489" s="1760"/>
      <c r="AO489" s="1760"/>
      <c r="AP489" s="1760"/>
      <c r="AQ489" s="1760"/>
      <c r="AR489" s="1760"/>
      <c r="AS489" s="1760"/>
      <c r="AT489" s="1760"/>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2076" t="s">
        <v>393</v>
      </c>
      <c r="R493" s="2077"/>
      <c r="S493" s="2077"/>
      <c r="T493" s="2077"/>
      <c r="U493" s="2077"/>
      <c r="V493" s="2077"/>
      <c r="W493" s="2077"/>
      <c r="X493" s="2077"/>
      <c r="Y493" s="2077"/>
      <c r="Z493" s="2077"/>
      <c r="AA493" s="2077"/>
      <c r="AB493" s="2077"/>
      <c r="AC493" s="2077"/>
      <c r="AD493" s="2077"/>
      <c r="AE493" s="2077"/>
      <c r="AF493" s="2077"/>
      <c r="AG493" s="2077"/>
      <c r="AH493" s="2077"/>
      <c r="AI493" s="2077"/>
      <c r="AJ493" s="2077"/>
      <c r="AK493" s="2099"/>
      <c r="AZ493" s="3"/>
      <c r="BB493" s="3"/>
      <c r="BC493" s="3"/>
    </row>
    <row r="494" spans="1:55" ht="12.95" customHeight="1">
      <c r="B494" s="45" t="s">
        <v>394</v>
      </c>
      <c r="C494" s="5"/>
      <c r="D494" s="5"/>
      <c r="E494" s="5"/>
      <c r="F494" s="5"/>
      <c r="G494" s="5"/>
      <c r="H494" s="5"/>
      <c r="I494" s="5"/>
      <c r="J494" s="5"/>
      <c r="K494" s="5"/>
      <c r="L494" s="5"/>
      <c r="M494" s="5"/>
      <c r="N494" s="5"/>
      <c r="O494" s="5"/>
      <c r="P494" s="5"/>
      <c r="Q494" s="1815" t="s">
        <v>2720</v>
      </c>
      <c r="R494" s="1694"/>
      <c r="S494" s="1694"/>
      <c r="T494" s="1694"/>
      <c r="U494" s="1694"/>
      <c r="V494" s="1694"/>
      <c r="W494" s="1694"/>
      <c r="X494" s="1694"/>
      <c r="Y494" s="1694"/>
      <c r="Z494" s="1694"/>
      <c r="AA494" s="1694"/>
      <c r="AB494" s="1694"/>
      <c r="AC494" s="1694"/>
      <c r="AD494" s="1694"/>
      <c r="AE494" s="1694"/>
      <c r="AF494" s="1694"/>
      <c r="AG494" s="1694"/>
      <c r="AH494" s="1694"/>
      <c r="AI494" s="1694"/>
      <c r="AJ494" s="1694"/>
      <c r="AK494" s="1816"/>
      <c r="AZ494" s="3"/>
      <c r="BB494" s="3"/>
      <c r="BC494" s="3"/>
    </row>
    <row r="495" spans="1:55" ht="12.95" customHeight="1">
      <c r="B495" s="45" t="s">
        <v>395</v>
      </c>
      <c r="C495" s="5"/>
      <c r="D495" s="5"/>
      <c r="E495" s="5"/>
      <c r="F495" s="5"/>
      <c r="G495" s="5"/>
      <c r="H495" s="5"/>
      <c r="I495" s="5"/>
      <c r="J495" s="5"/>
      <c r="K495" s="5"/>
      <c r="L495" s="5"/>
      <c r="M495" s="5"/>
      <c r="N495" s="5"/>
      <c r="O495" s="5"/>
      <c r="P495" s="5"/>
      <c r="Q495" s="1815" t="s">
        <v>2665</v>
      </c>
      <c r="R495" s="1694"/>
      <c r="S495" s="1694"/>
      <c r="T495" s="1694"/>
      <c r="U495" s="1694"/>
      <c r="V495" s="1694"/>
      <c r="W495" s="1694"/>
      <c r="X495" s="1694"/>
      <c r="Y495" s="1694"/>
      <c r="Z495" s="1694"/>
      <c r="AA495" s="1694"/>
      <c r="AB495" s="1694"/>
      <c r="AC495" s="1694"/>
      <c r="AD495" s="1694"/>
      <c r="AE495" s="1694"/>
      <c r="AF495" s="1694"/>
      <c r="AG495" s="1694"/>
      <c r="AH495" s="1694"/>
      <c r="AI495" s="1694"/>
      <c r="AJ495" s="1694"/>
      <c r="AK495" s="1816"/>
      <c r="AZ495" s="3"/>
      <c r="BB495" s="3"/>
      <c r="BC495" s="3"/>
    </row>
    <row r="496" spans="1:55" ht="12.95" customHeight="1">
      <c r="B496" s="45" t="s">
        <v>396</v>
      </c>
      <c r="C496" s="5"/>
      <c r="D496" s="5"/>
      <c r="E496" s="5"/>
      <c r="F496" s="5"/>
      <c r="G496" s="5"/>
      <c r="H496" s="5"/>
      <c r="I496" s="5"/>
      <c r="J496" s="5"/>
      <c r="K496" s="5"/>
      <c r="L496" s="5"/>
      <c r="M496" s="5"/>
      <c r="N496" s="5"/>
      <c r="O496" s="5"/>
      <c r="P496" s="5"/>
      <c r="Q496" s="1815" t="s">
        <v>2748</v>
      </c>
      <c r="R496" s="1694"/>
      <c r="S496" s="1694"/>
      <c r="T496" s="1694"/>
      <c r="U496" s="1694"/>
      <c r="V496" s="1694"/>
      <c r="W496" s="1694"/>
      <c r="X496" s="1694"/>
      <c r="Y496" s="1694"/>
      <c r="Z496" s="1694"/>
      <c r="AA496" s="1694"/>
      <c r="AB496" s="1694"/>
      <c r="AC496" s="1694"/>
      <c r="AD496" s="1694"/>
      <c r="AE496" s="1694"/>
      <c r="AF496" s="1694"/>
      <c r="AG496" s="1694"/>
      <c r="AH496" s="1694"/>
      <c r="AI496" s="1694"/>
      <c r="AJ496" s="1694"/>
      <c r="AK496" s="1816"/>
      <c r="AZ496" s="3"/>
      <c r="BA496" s="3"/>
      <c r="BB496" s="3"/>
      <c r="BC496" s="3"/>
    </row>
    <row r="497" spans="1:66" ht="12.95" customHeight="1">
      <c r="B497" s="2064" t="s">
        <v>397</v>
      </c>
      <c r="C497" s="2065"/>
      <c r="D497" s="2065"/>
      <c r="E497" s="2065"/>
      <c r="F497" s="2065"/>
      <c r="G497" s="2065"/>
      <c r="H497" s="2065"/>
      <c r="I497" s="2065"/>
      <c r="J497" s="2065"/>
      <c r="K497" s="2065"/>
      <c r="L497" s="2065"/>
      <c r="M497" s="2065"/>
      <c r="N497" s="2065"/>
      <c r="O497" s="2065"/>
      <c r="P497" s="2066"/>
      <c r="Q497" s="2070" t="s">
        <v>669</v>
      </c>
      <c r="R497" s="2071"/>
      <c r="S497" s="2084" t="s">
        <v>166</v>
      </c>
      <c r="T497" s="2085"/>
      <c r="U497" s="2085"/>
      <c r="V497" s="2085"/>
      <c r="W497" s="2085"/>
      <c r="X497" s="2085"/>
      <c r="Y497" s="2085"/>
      <c r="Z497" s="2085"/>
      <c r="AA497" s="2085"/>
      <c r="AB497" s="2085"/>
      <c r="AC497" s="2085"/>
      <c r="AD497" s="2085"/>
      <c r="AE497" s="2085"/>
      <c r="AF497" s="2085"/>
      <c r="AG497" s="2085"/>
      <c r="AH497" s="2085"/>
      <c r="AI497" s="2085"/>
      <c r="AJ497" s="2085"/>
      <c r="AK497" s="2086"/>
      <c r="AZ497" s="3"/>
      <c r="BA497" s="3"/>
      <c r="BB497" s="3"/>
      <c r="BC497" s="3"/>
    </row>
    <row r="498" spans="1:66" ht="12.95" customHeight="1">
      <c r="B498" s="2067"/>
      <c r="C498" s="2068"/>
      <c r="D498" s="2068"/>
      <c r="E498" s="2068"/>
      <c r="F498" s="2068"/>
      <c r="G498" s="2068"/>
      <c r="H498" s="2068"/>
      <c r="I498" s="2068"/>
      <c r="J498" s="2068"/>
      <c r="K498" s="2068"/>
      <c r="L498" s="2068"/>
      <c r="M498" s="2068"/>
      <c r="N498" s="2068"/>
      <c r="O498" s="2068"/>
      <c r="P498" s="2069"/>
      <c r="Q498" s="2072"/>
      <c r="R498" s="2073"/>
      <c r="S498" s="2087"/>
      <c r="T498" s="2042"/>
      <c r="U498" s="2042"/>
      <c r="V498" s="2042"/>
      <c r="W498" s="2042"/>
      <c r="X498" s="2042"/>
      <c r="Y498" s="2042"/>
      <c r="Z498" s="2042"/>
      <c r="AA498" s="2042"/>
      <c r="AB498" s="2042"/>
      <c r="AC498" s="2042"/>
      <c r="AD498" s="2042"/>
      <c r="AE498" s="2042"/>
      <c r="AF498" s="2042"/>
      <c r="AG498" s="2042"/>
      <c r="AH498" s="2042"/>
      <c r="AI498" s="2042"/>
      <c r="AJ498" s="2042"/>
      <c r="AK498" s="2088"/>
      <c r="AZ498" s="3"/>
      <c r="BA498" s="3"/>
      <c r="BB498" s="3"/>
      <c r="BC498" s="3"/>
    </row>
    <row r="499" spans="1:66" ht="12.95" customHeight="1">
      <c r="B499" s="891" t="s">
        <v>1660</v>
      </c>
      <c r="C499" s="869"/>
      <c r="D499" s="869"/>
      <c r="E499" s="869"/>
      <c r="F499" s="869"/>
      <c r="G499" s="869"/>
      <c r="H499" s="869"/>
      <c r="I499" s="869"/>
      <c r="J499" s="869"/>
      <c r="K499" s="869"/>
      <c r="L499" s="869"/>
      <c r="M499" s="869"/>
      <c r="N499" s="869"/>
      <c r="O499" s="869"/>
      <c r="P499" s="869"/>
      <c r="Q499" s="2102"/>
      <c r="R499" s="2103"/>
      <c r="S499" s="2103"/>
      <c r="T499" s="2103"/>
      <c r="U499" s="2103"/>
      <c r="V499" s="2103"/>
      <c r="W499" s="2103"/>
      <c r="X499" s="2103"/>
      <c r="Y499" s="2103"/>
      <c r="Z499" s="2103"/>
      <c r="AA499" s="2103"/>
      <c r="AB499" s="2103"/>
      <c r="AC499" s="2103"/>
      <c r="AD499" s="2103"/>
      <c r="AE499" s="2103"/>
      <c r="AF499" s="2103"/>
      <c r="AG499" s="2103"/>
      <c r="AH499" s="2103"/>
      <c r="AI499" s="2103"/>
      <c r="AJ499" s="2103"/>
      <c r="AK499" s="2104"/>
      <c r="AZ499" s="3"/>
      <c r="BA499" s="3"/>
      <c r="BB499" s="3"/>
      <c r="BC499" s="3"/>
    </row>
    <row r="500" spans="1:66" ht="12.95" customHeight="1">
      <c r="B500" s="45" t="s">
        <v>398</v>
      </c>
      <c r="C500" s="5"/>
      <c r="D500" s="5"/>
      <c r="E500" s="5"/>
      <c r="F500" s="5"/>
      <c r="G500" s="5"/>
      <c r="H500" s="5"/>
      <c r="I500" s="5"/>
      <c r="J500" s="5"/>
      <c r="K500" s="5"/>
      <c r="L500" s="5"/>
      <c r="M500" s="5"/>
      <c r="N500" s="5"/>
      <c r="O500" s="5"/>
      <c r="P500" s="5"/>
      <c r="Q500" s="1815" t="s">
        <v>2666</v>
      </c>
      <c r="R500" s="1694"/>
      <c r="S500" s="1694"/>
      <c r="T500" s="1694"/>
      <c r="U500" s="1694"/>
      <c r="V500" s="1694"/>
      <c r="W500" s="1694"/>
      <c r="X500" s="1694"/>
      <c r="Y500" s="1694"/>
      <c r="Z500" s="1694"/>
      <c r="AA500" s="1694"/>
      <c r="AB500" s="1694"/>
      <c r="AC500" s="1694"/>
      <c r="AD500" s="1694"/>
      <c r="AE500" s="1694"/>
      <c r="AF500" s="1694"/>
      <c r="AG500" s="1694"/>
      <c r="AH500" s="1694"/>
      <c r="AI500" s="1694"/>
      <c r="AJ500" s="1694"/>
      <c r="AK500" s="1816"/>
      <c r="AZ500" s="3"/>
      <c r="BA500" s="3"/>
      <c r="BB500" s="3"/>
      <c r="BC500" s="3"/>
    </row>
    <row r="501" spans="1:66" ht="12.95" customHeight="1">
      <c r="B501" s="45" t="s">
        <v>399</v>
      </c>
      <c r="C501" s="5"/>
      <c r="D501" s="5"/>
      <c r="E501" s="5"/>
      <c r="F501" s="5"/>
      <c r="G501" s="5"/>
      <c r="H501" s="5"/>
      <c r="I501" s="5"/>
      <c r="J501" s="5"/>
      <c r="K501" s="5"/>
      <c r="L501" s="5"/>
      <c r="M501" s="5"/>
      <c r="N501" s="5"/>
      <c r="O501" s="5"/>
      <c r="P501" s="5"/>
      <c r="Q501" s="1815">
        <v>0</v>
      </c>
      <c r="R501" s="1694"/>
      <c r="S501" s="1694"/>
      <c r="T501" s="1694"/>
      <c r="U501" s="1694"/>
      <c r="V501" s="1694"/>
      <c r="W501" s="1694"/>
      <c r="X501" s="1694"/>
      <c r="Y501" s="1694"/>
      <c r="Z501" s="1694"/>
      <c r="AA501" s="1694"/>
      <c r="AB501" s="1694"/>
      <c r="AC501" s="1694"/>
      <c r="AD501" s="1694"/>
      <c r="AE501" s="1694"/>
      <c r="AF501" s="1694"/>
      <c r="AG501" s="1694"/>
      <c r="AH501" s="1694"/>
      <c r="AI501" s="1694"/>
      <c r="AJ501" s="1694"/>
      <c r="AK501" s="1816"/>
      <c r="AZ501" s="3"/>
      <c r="BA501" s="3"/>
      <c r="BB501" s="3"/>
      <c r="BC501" s="3"/>
    </row>
    <row r="502" spans="1:66" ht="12.95" customHeight="1">
      <c r="B502" s="121" t="s">
        <v>1657</v>
      </c>
      <c r="C502" s="5"/>
      <c r="D502" s="5"/>
      <c r="E502" s="5"/>
      <c r="F502" s="5"/>
      <c r="G502" s="5"/>
      <c r="H502" s="5"/>
      <c r="I502" s="5"/>
      <c r="J502" s="5"/>
      <c r="K502" s="5"/>
      <c r="L502" s="5"/>
      <c r="M502" s="5"/>
      <c r="N502" s="5"/>
      <c r="O502" s="5"/>
      <c r="P502" s="5"/>
      <c r="Q502" s="1815">
        <v>0</v>
      </c>
      <c r="R502" s="1694"/>
      <c r="S502" s="1694"/>
      <c r="T502" s="1694"/>
      <c r="U502" s="1694"/>
      <c r="V502" s="1694"/>
      <c r="W502" s="1694"/>
      <c r="X502" s="1694"/>
      <c r="Y502" s="1694"/>
      <c r="Z502" s="1694"/>
      <c r="AA502" s="1694"/>
      <c r="AB502" s="1694"/>
      <c r="AC502" s="1694"/>
      <c r="AD502" s="1694"/>
      <c r="AE502" s="1694"/>
      <c r="AF502" s="1694"/>
      <c r="AG502" s="1694"/>
      <c r="AH502" s="1694"/>
      <c r="AI502" s="1694"/>
      <c r="AJ502" s="1694"/>
      <c r="AK502" s="1816"/>
      <c r="AZ502" s="3"/>
      <c r="BA502" s="3"/>
      <c r="BB502" s="3"/>
      <c r="BC502" s="3"/>
    </row>
    <row r="503" spans="1:66" ht="12.95" customHeight="1">
      <c r="B503" s="121" t="s">
        <v>1658</v>
      </c>
      <c r="C503" s="5"/>
      <c r="D503" s="5"/>
      <c r="E503" s="5"/>
      <c r="F503" s="5"/>
      <c r="G503" s="5"/>
      <c r="H503" s="5"/>
      <c r="I503" s="5"/>
      <c r="J503" s="5"/>
      <c r="K503" s="5"/>
      <c r="L503" s="5"/>
      <c r="M503" s="1780"/>
      <c r="N503" s="1781"/>
      <c r="O503" s="1781"/>
      <c r="P503" s="1782"/>
      <c r="Q503" s="121" t="s">
        <v>1659</v>
      </c>
      <c r="R503" s="5"/>
      <c r="S503" s="5"/>
      <c r="T503" s="5"/>
      <c r="U503" s="5"/>
      <c r="V503" s="5"/>
      <c r="W503" s="5"/>
      <c r="X503" s="5"/>
      <c r="Y503" s="5"/>
      <c r="Z503" s="5"/>
      <c r="AA503" s="5"/>
      <c r="AB503" s="5"/>
      <c r="AC503" s="5"/>
      <c r="AD503" s="5"/>
      <c r="AE503" s="5"/>
      <c r="AF503" s="5"/>
      <c r="AG503" s="5"/>
      <c r="AH503" s="1780"/>
      <c r="AI503" s="1781"/>
      <c r="AJ503" s="1781"/>
      <c r="AK503" s="1782"/>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2076" t="s">
        <v>401</v>
      </c>
      <c r="AD507" s="2077"/>
      <c r="AE507" s="2077"/>
      <c r="AF507" s="2077"/>
      <c r="AG507" s="2077"/>
      <c r="AH507" s="2077"/>
      <c r="AI507" s="2077"/>
      <c r="AJ507" s="2077"/>
      <c r="AK507" s="2099"/>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2076" t="s">
        <v>402</v>
      </c>
      <c r="AD508" s="2077"/>
      <c r="AE508" s="2077"/>
      <c r="AF508" s="2077"/>
      <c r="AG508" s="50" t="s">
        <v>403</v>
      </c>
      <c r="AH508" s="2077" t="s">
        <v>404</v>
      </c>
      <c r="AI508" s="2077"/>
      <c r="AJ508" s="2077"/>
      <c r="AK508" s="2099"/>
      <c r="AZ508" s="3"/>
      <c r="BA508" s="3"/>
      <c r="BB508" s="3"/>
      <c r="BC508" s="3"/>
      <c r="BD508" s="3"/>
      <c r="BE508" s="3"/>
      <c r="BF508" s="3"/>
      <c r="BG508" s="3"/>
      <c r="BH508" s="3"/>
      <c r="BI508" s="3"/>
      <c r="BJ508" s="3"/>
      <c r="BK508" s="3"/>
      <c r="BL508" s="3"/>
      <c r="BM508" s="3"/>
      <c r="BN508" s="3"/>
    </row>
    <row r="509" spans="1:66" ht="12.95" customHeight="1">
      <c r="B509" s="1698" t="s">
        <v>405</v>
      </c>
      <c r="C509" s="1699"/>
      <c r="D509" s="1699"/>
      <c r="E509" s="1699"/>
      <c r="F509" s="1699"/>
      <c r="G509" s="1699"/>
      <c r="H509" s="1700"/>
      <c r="I509" s="42" t="s">
        <v>406</v>
      </c>
      <c r="J509" s="42"/>
      <c r="K509" s="42"/>
      <c r="L509" s="42"/>
      <c r="M509" s="42"/>
      <c r="N509" s="42"/>
      <c r="O509" s="42"/>
      <c r="P509" s="42"/>
      <c r="Q509" s="42"/>
      <c r="R509" s="42"/>
      <c r="S509" s="42"/>
      <c r="T509" s="42"/>
      <c r="U509" s="42"/>
      <c r="V509" s="42"/>
      <c r="W509" s="42"/>
      <c r="AC509" s="1772">
        <v>5</v>
      </c>
      <c r="AD509" s="1773"/>
      <c r="AE509" s="1773"/>
      <c r="AF509" s="1773"/>
      <c r="AG509" s="13" t="s">
        <v>403</v>
      </c>
      <c r="AH509" s="1629">
        <v>2024</v>
      </c>
      <c r="AI509" s="1629"/>
      <c r="AJ509" s="1629"/>
      <c r="AK509" s="1630"/>
      <c r="AZ509" s="3"/>
      <c r="BA509" s="3"/>
      <c r="BB509" s="3"/>
      <c r="BC509" s="3"/>
      <c r="BD509" s="3"/>
      <c r="BE509" s="3"/>
      <c r="BF509" s="3"/>
      <c r="BG509" s="3"/>
      <c r="BH509" s="3"/>
      <c r="BI509" s="3"/>
      <c r="BJ509" s="3"/>
      <c r="BK509" s="3"/>
      <c r="BL509" s="3"/>
      <c r="BM509" s="3"/>
      <c r="BN509" s="3"/>
    </row>
    <row r="510" spans="1:66" ht="12.95" customHeight="1">
      <c r="B510" s="1701"/>
      <c r="C510" s="1702"/>
      <c r="D510" s="1702"/>
      <c r="E510" s="1702"/>
      <c r="F510" s="1702"/>
      <c r="G510" s="1702"/>
      <c r="H510" s="1703"/>
      <c r="I510" s="48" t="s">
        <v>407</v>
      </c>
      <c r="J510" s="48"/>
      <c r="K510" s="48"/>
      <c r="L510" s="48"/>
      <c r="M510" s="48"/>
      <c r="N510" s="48"/>
      <c r="O510" s="48"/>
      <c r="P510" s="48"/>
      <c r="Q510" s="48"/>
      <c r="R510" s="48"/>
      <c r="S510" s="48"/>
      <c r="T510" s="48"/>
      <c r="U510" s="48"/>
      <c r="V510" s="48"/>
      <c r="W510" s="48"/>
      <c r="X510" s="48"/>
      <c r="Y510" s="48"/>
      <c r="Z510" s="48"/>
      <c r="AA510" s="48"/>
      <c r="AB510" s="48"/>
      <c r="AC510" s="1772">
        <v>10</v>
      </c>
      <c r="AD510" s="1773"/>
      <c r="AE510" s="1773"/>
      <c r="AF510" s="1773"/>
      <c r="AG510" s="38" t="s">
        <v>403</v>
      </c>
      <c r="AH510" s="1629">
        <v>2026</v>
      </c>
      <c r="AI510" s="1629"/>
      <c r="AJ510" s="1629"/>
      <c r="AK510" s="1630"/>
      <c r="AZ510" s="3"/>
      <c r="BA510" s="3"/>
      <c r="BB510" s="3"/>
      <c r="BC510" s="3"/>
      <c r="BD510" s="3"/>
      <c r="BE510" s="3"/>
      <c r="BF510" s="3"/>
      <c r="BG510" s="3"/>
      <c r="BH510" s="3"/>
      <c r="BI510" s="3"/>
      <c r="BJ510" s="3"/>
      <c r="BK510" s="3"/>
      <c r="BL510" s="3"/>
      <c r="BM510" s="3"/>
      <c r="BN510" s="3"/>
    </row>
    <row r="511" spans="1:66" ht="12.95" customHeight="1">
      <c r="B511" s="1698" t="s">
        <v>408</v>
      </c>
      <c r="C511" s="1699"/>
      <c r="D511" s="1699"/>
      <c r="E511" s="1699"/>
      <c r="F511" s="1699"/>
      <c r="G511" s="1699"/>
      <c r="H511" s="1700"/>
      <c r="I511" s="42" t="s">
        <v>409</v>
      </c>
      <c r="J511" s="42"/>
      <c r="K511" s="42"/>
      <c r="L511" s="42"/>
      <c r="M511" s="42"/>
      <c r="N511" s="42"/>
      <c r="O511" s="42"/>
      <c r="P511" s="42"/>
      <c r="Q511" s="42"/>
      <c r="R511" s="42"/>
      <c r="S511" s="42"/>
      <c r="T511" s="42"/>
      <c r="U511" s="42"/>
      <c r="V511" s="42"/>
      <c r="W511" s="42"/>
      <c r="AC511" s="1772" t="s">
        <v>591</v>
      </c>
      <c r="AD511" s="1773"/>
      <c r="AE511" s="1773"/>
      <c r="AF511" s="1773"/>
      <c r="AG511" s="13" t="s">
        <v>403</v>
      </c>
      <c r="AH511" s="1629"/>
      <c r="AI511" s="1629"/>
      <c r="AJ511" s="1629"/>
      <c r="AK511" s="1630"/>
      <c r="AZ511" s="3"/>
      <c r="BA511" s="3"/>
      <c r="BB511" s="3"/>
      <c r="BC511" s="3"/>
      <c r="BD511" s="3"/>
      <c r="BE511" s="3"/>
      <c r="BF511" s="3"/>
      <c r="BG511" s="3"/>
      <c r="BH511" s="3"/>
      <c r="BI511" s="3"/>
      <c r="BJ511" s="3"/>
      <c r="BK511" s="3"/>
      <c r="BL511" s="3"/>
      <c r="BM511" s="3"/>
      <c r="BN511" s="3"/>
    </row>
    <row r="512" spans="1:66" ht="12.95" customHeight="1">
      <c r="B512" s="1701"/>
      <c r="C512" s="1702"/>
      <c r="D512" s="1702"/>
      <c r="E512" s="1702"/>
      <c r="F512" s="1702"/>
      <c r="G512" s="1702"/>
      <c r="H512" s="1703"/>
      <c r="I512" t="s">
        <v>410</v>
      </c>
      <c r="AC512" s="1772" t="s">
        <v>591</v>
      </c>
      <c r="AD512" s="1773"/>
      <c r="AE512" s="1773"/>
      <c r="AF512" s="1773"/>
      <c r="AG512" s="13" t="s">
        <v>403</v>
      </c>
      <c r="AH512" s="1629"/>
      <c r="AI512" s="1629"/>
      <c r="AJ512" s="1629"/>
      <c r="AK512" s="1630"/>
      <c r="AZ512" s="3"/>
      <c r="BA512" s="3"/>
      <c r="BB512" s="3"/>
      <c r="BC512" s="3"/>
      <c r="BD512" s="3"/>
      <c r="BE512" s="3"/>
      <c r="BF512" s="3"/>
      <c r="BG512" s="3"/>
      <c r="BH512" s="3"/>
      <c r="BI512" s="3"/>
      <c r="BJ512" s="3"/>
      <c r="BK512" s="3"/>
      <c r="BL512" s="3"/>
      <c r="BM512" s="3"/>
      <c r="BN512" s="3"/>
    </row>
    <row r="513" spans="2:66" ht="12.95" customHeight="1">
      <c r="B513" s="1701"/>
      <c r="C513" s="1702"/>
      <c r="D513" s="1702"/>
      <c r="E513" s="1702"/>
      <c r="F513" s="1702"/>
      <c r="G513" s="1702"/>
      <c r="H513" s="1703"/>
      <c r="I513" t="s">
        <v>411</v>
      </c>
      <c r="AC513" s="1772" t="s">
        <v>591</v>
      </c>
      <c r="AD513" s="1773"/>
      <c r="AE513" s="1773"/>
      <c r="AF513" s="1773"/>
      <c r="AG513" s="13" t="s">
        <v>403</v>
      </c>
      <c r="AH513" s="1629"/>
      <c r="AI513" s="1629"/>
      <c r="AJ513" s="1629"/>
      <c r="AK513" s="1630"/>
      <c r="AZ513" s="3"/>
      <c r="BA513" s="3"/>
      <c r="BB513" s="3"/>
      <c r="BC513" s="3"/>
      <c r="BD513" s="3"/>
      <c r="BE513" s="3"/>
      <c r="BF513" s="3"/>
      <c r="BG513" s="3"/>
      <c r="BH513" s="3"/>
      <c r="BI513" s="3"/>
      <c r="BJ513" s="3"/>
      <c r="BK513" s="3"/>
      <c r="BL513" s="3"/>
      <c r="BM513" s="3"/>
      <c r="BN513" s="3"/>
    </row>
    <row r="514" spans="2:66" ht="12.95" customHeight="1">
      <c r="B514" s="1701"/>
      <c r="C514" s="1702"/>
      <c r="D514" s="1702"/>
      <c r="E514" s="1702"/>
      <c r="F514" s="1702"/>
      <c r="G514" s="1702"/>
      <c r="H514" s="1703"/>
      <c r="I514" t="s">
        <v>412</v>
      </c>
      <c r="AC514" s="1772" t="s">
        <v>591</v>
      </c>
      <c r="AD514" s="1773"/>
      <c r="AE514" s="1773"/>
      <c r="AF514" s="1773"/>
      <c r="AG514" s="13" t="s">
        <v>403</v>
      </c>
      <c r="AH514" s="1629"/>
      <c r="AI514" s="1629"/>
      <c r="AJ514" s="1629"/>
      <c r="AK514" s="1630"/>
      <c r="AZ514" s="3"/>
      <c r="BA514" s="3"/>
      <c r="BB514" s="3"/>
      <c r="BC514" s="3"/>
      <c r="BD514" s="3"/>
      <c r="BE514" s="3"/>
      <c r="BF514" s="3"/>
      <c r="BG514" s="3"/>
      <c r="BH514" s="3"/>
      <c r="BI514" s="3"/>
      <c r="BJ514" s="3"/>
      <c r="BK514" s="3"/>
      <c r="BL514" s="3"/>
      <c r="BM514" s="3"/>
      <c r="BN514" s="3"/>
    </row>
    <row r="515" spans="2:66" ht="12.95" customHeight="1">
      <c r="B515" s="1701"/>
      <c r="C515" s="1702"/>
      <c r="D515" s="1702"/>
      <c r="E515" s="1702"/>
      <c r="F515" s="1702"/>
      <c r="G515" s="1702"/>
      <c r="H515" s="1703"/>
      <c r="I515" s="3" t="s">
        <v>413</v>
      </c>
      <c r="AC515" s="1616" t="s">
        <v>591</v>
      </c>
      <c r="AD515" s="1617"/>
      <c r="AE515" s="1617"/>
      <c r="AF515" s="1617"/>
      <c r="AG515" s="13" t="s">
        <v>403</v>
      </c>
      <c r="AH515" s="1629"/>
      <c r="AI515" s="1629"/>
      <c r="AJ515" s="1629"/>
      <c r="AK515" s="1630"/>
      <c r="AZ515" s="3"/>
      <c r="BA515" s="3"/>
      <c r="BB515" s="3"/>
      <c r="BC515" s="3"/>
      <c r="BD515" s="3"/>
      <c r="BE515" s="3"/>
      <c r="BF515" s="3"/>
      <c r="BG515" s="3"/>
      <c r="BH515" s="3"/>
      <c r="BI515" s="3"/>
      <c r="BJ515" s="3"/>
      <c r="BK515" s="3"/>
      <c r="BL515" s="3"/>
      <c r="BM515" s="3"/>
      <c r="BN515" s="3"/>
    </row>
    <row r="516" spans="2:66" ht="12.95" customHeight="1">
      <c r="B516" s="1701"/>
      <c r="C516" s="1702"/>
      <c r="D516" s="1702"/>
      <c r="E516" s="1702"/>
      <c r="F516" s="1702"/>
      <c r="G516" s="1702"/>
      <c r="H516" s="1703"/>
      <c r="I516" s="892" t="s">
        <v>170</v>
      </c>
      <c r="J516" s="48"/>
      <c r="K516" s="48"/>
      <c r="L516" s="2015" t="s">
        <v>334</v>
      </c>
      <c r="M516" s="2016"/>
      <c r="N516" s="2016"/>
      <c r="O516" s="2016"/>
      <c r="P516" s="2016"/>
      <c r="Q516" s="2016"/>
      <c r="R516" s="2016"/>
      <c r="S516" s="2016"/>
      <c r="T516" s="2016"/>
      <c r="U516" s="2016"/>
      <c r="V516" s="2016"/>
      <c r="W516" s="2016"/>
      <c r="X516" s="2016"/>
      <c r="Y516" s="2016"/>
      <c r="Z516" s="2016"/>
      <c r="AA516" s="2016"/>
      <c r="AB516" s="2101"/>
      <c r="AC516" s="1772" t="s">
        <v>591</v>
      </c>
      <c r="AD516" s="1773"/>
      <c r="AE516" s="1773"/>
      <c r="AF516" s="1773"/>
      <c r="AG516" s="38" t="s">
        <v>403</v>
      </c>
      <c r="AH516" s="1629"/>
      <c r="AI516" s="1629"/>
      <c r="AJ516" s="1629"/>
      <c r="AK516" s="1630"/>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1664</v>
      </c>
      <c r="AC517" s="2010" t="s">
        <v>1184</v>
      </c>
      <c r="AD517" s="2010"/>
      <c r="AE517" s="2010"/>
      <c r="AF517" s="2010"/>
      <c r="AG517" s="13"/>
      <c r="AH517" s="1594"/>
      <c r="AI517" s="1594"/>
      <c r="AJ517" s="1594"/>
      <c r="AK517" s="2100"/>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1661</v>
      </c>
      <c r="AC518" s="1616"/>
      <c r="AD518" s="1617"/>
      <c r="AE518" s="1617"/>
      <c r="AF518" s="1618"/>
      <c r="AG518" s="13"/>
      <c r="AH518" s="1594"/>
      <c r="AI518" s="1594"/>
      <c r="AJ518" s="1594"/>
      <c r="AK518" s="2100"/>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2089"/>
      <c r="AD520" s="2090"/>
      <c r="AE520" s="2090"/>
      <c r="AF520" s="2091"/>
      <c r="AG520" s="38"/>
      <c r="AH520" s="2013"/>
      <c r="AI520" s="2013"/>
      <c r="AJ520" s="2013"/>
      <c r="AK520" s="2014"/>
      <c r="AZ520" s="3"/>
      <c r="BA520" s="3"/>
      <c r="BB520" s="3"/>
      <c r="BC520" s="3"/>
      <c r="BD520" s="3"/>
      <c r="BE520" s="3"/>
      <c r="BF520" s="3"/>
      <c r="BG520" s="3"/>
      <c r="BH520" s="3"/>
      <c r="BI520" s="3"/>
      <c r="BJ520" s="3"/>
      <c r="BK520" s="3"/>
      <c r="BL520" s="3"/>
      <c r="BM520" s="3"/>
      <c r="BN520" s="3" t="s">
        <v>1184</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2095" t="s">
        <v>402</v>
      </c>
      <c r="AD521" s="1916"/>
      <c r="AE521" s="1916"/>
      <c r="AF521" s="1916"/>
      <c r="AG521" s="38" t="s">
        <v>403</v>
      </c>
      <c r="AH521" s="1916" t="s">
        <v>404</v>
      </c>
      <c r="AI521" s="1916"/>
      <c r="AJ521" s="1916"/>
      <c r="AK521" s="2105"/>
      <c r="AZ521" s="3"/>
      <c r="BA521" s="3"/>
      <c r="BB521" s="3"/>
      <c r="BC521" s="3"/>
      <c r="BD521" s="3"/>
      <c r="BE521" s="3"/>
      <c r="BF521" s="3"/>
      <c r="BG521" s="3"/>
      <c r="BH521" s="3"/>
      <c r="BI521" s="3"/>
      <c r="BJ521" s="3"/>
      <c r="BK521" s="3"/>
      <c r="BL521" s="3"/>
      <c r="BM521" s="3"/>
      <c r="BN521" s="3" t="s">
        <v>2060</v>
      </c>
    </row>
    <row r="522" spans="2:66" ht="12.95" customHeight="1">
      <c r="B522" s="1698" t="s">
        <v>414</v>
      </c>
      <c r="C522" s="1699"/>
      <c r="D522" s="1699"/>
      <c r="E522" s="1699"/>
      <c r="F522" s="1699"/>
      <c r="G522" s="1699"/>
      <c r="H522" s="1700"/>
      <c r="I522" s="42" t="s">
        <v>415</v>
      </c>
      <c r="J522" s="42"/>
      <c r="K522" s="42"/>
      <c r="L522" s="42"/>
      <c r="M522" s="42"/>
      <c r="N522" s="42"/>
      <c r="O522" s="42"/>
      <c r="P522" s="42"/>
      <c r="Q522" s="42"/>
      <c r="R522" s="42"/>
      <c r="S522" s="42"/>
      <c r="T522" s="42"/>
      <c r="U522" s="42"/>
      <c r="V522" s="42"/>
      <c r="W522" s="42"/>
      <c r="AC522" s="1772">
        <v>5</v>
      </c>
      <c r="AD522" s="1773"/>
      <c r="AE522" s="1773"/>
      <c r="AF522" s="1773"/>
      <c r="AG522" s="13" t="s">
        <v>403</v>
      </c>
      <c r="AH522" s="1629">
        <v>2026</v>
      </c>
      <c r="AI522" s="1629"/>
      <c r="AJ522" s="1629"/>
      <c r="AK522" s="1630"/>
      <c r="AZ522" s="3"/>
      <c r="BA522" s="3"/>
      <c r="BB522" s="3"/>
      <c r="BC522" s="3"/>
      <c r="BD522" s="3"/>
      <c r="BE522" s="3"/>
      <c r="BF522" s="3"/>
      <c r="BG522" s="3"/>
      <c r="BH522" s="3"/>
      <c r="BI522" s="3"/>
      <c r="BJ522" s="3"/>
      <c r="BK522" s="3"/>
      <c r="BL522" s="3"/>
      <c r="BM522" s="3"/>
      <c r="BN522" s="3" t="s">
        <v>2061</v>
      </c>
    </row>
    <row r="523" spans="2:66" ht="12.95" customHeight="1">
      <c r="B523" s="1701"/>
      <c r="C523" s="1702"/>
      <c r="D523" s="1702"/>
      <c r="E523" s="1702"/>
      <c r="F523" s="1702"/>
      <c r="G523" s="1702"/>
      <c r="H523" s="1703"/>
      <c r="I523" t="s">
        <v>416</v>
      </c>
      <c r="AC523" s="1772">
        <v>5</v>
      </c>
      <c r="AD523" s="1773"/>
      <c r="AE523" s="1773"/>
      <c r="AF523" s="1773"/>
      <c r="AG523" s="13" t="s">
        <v>403</v>
      </c>
      <c r="AH523" s="1629">
        <v>2026</v>
      </c>
      <c r="AI523" s="1629"/>
      <c r="AJ523" s="1629"/>
      <c r="AK523" s="1630"/>
      <c r="AZ523" s="3"/>
      <c r="BA523" s="3"/>
      <c r="BB523" s="3"/>
      <c r="BC523" s="3"/>
      <c r="BD523" s="3"/>
      <c r="BE523" s="3"/>
      <c r="BF523" s="3"/>
      <c r="BG523" s="3"/>
      <c r="BH523" s="3"/>
      <c r="BI523" s="3"/>
      <c r="BJ523" s="3"/>
      <c r="BK523" s="3"/>
      <c r="BL523" s="3"/>
      <c r="BM523" s="3"/>
      <c r="BN523" s="3" t="s">
        <v>2062</v>
      </c>
    </row>
    <row r="524" spans="2:66" ht="12.95" customHeight="1">
      <c r="B524" s="1701"/>
      <c r="C524" s="1702"/>
      <c r="D524" s="1702"/>
      <c r="E524" s="1702"/>
      <c r="F524" s="1702"/>
      <c r="G524" s="1702"/>
      <c r="H524" s="1703"/>
      <c r="I524" s="48" t="s">
        <v>417</v>
      </c>
      <c r="J524" s="48"/>
      <c r="K524" s="48"/>
      <c r="L524" s="48"/>
      <c r="M524" s="48"/>
      <c r="N524" s="48"/>
      <c r="O524" s="48"/>
      <c r="P524" s="48"/>
      <c r="Q524" s="48"/>
      <c r="R524" s="48"/>
      <c r="S524" s="48"/>
      <c r="T524" s="48"/>
      <c r="U524" s="48"/>
      <c r="V524" s="48"/>
      <c r="W524" s="48"/>
      <c r="X524" s="48"/>
      <c r="Y524" s="48"/>
      <c r="Z524" s="48"/>
      <c r="AA524" s="48"/>
      <c r="AB524" s="48"/>
      <c r="AC524" s="1772">
        <v>2</v>
      </c>
      <c r="AD524" s="1773"/>
      <c r="AE524" s="1773"/>
      <c r="AF524" s="1773"/>
      <c r="AG524" s="38" t="s">
        <v>403</v>
      </c>
      <c r="AH524" s="1629">
        <v>2027</v>
      </c>
      <c r="AI524" s="1629"/>
      <c r="AJ524" s="1629"/>
      <c r="AK524" s="1630"/>
      <c r="AZ524" s="3"/>
      <c r="BA524" s="3"/>
      <c r="BB524" s="3"/>
      <c r="BC524" s="3"/>
      <c r="BD524" s="3"/>
      <c r="BE524" s="3"/>
      <c r="BF524" s="3"/>
      <c r="BG524" s="3"/>
      <c r="BH524" s="3"/>
      <c r="BI524" s="3"/>
      <c r="BJ524" s="3"/>
      <c r="BK524" s="3"/>
      <c r="BL524" s="3"/>
      <c r="BM524" s="3"/>
      <c r="BN524" s="3" t="s">
        <v>2063</v>
      </c>
    </row>
    <row r="525" spans="2:66" ht="12.95" customHeight="1">
      <c r="B525" s="1698" t="s">
        <v>418</v>
      </c>
      <c r="C525" s="1699"/>
      <c r="D525" s="1699"/>
      <c r="E525" s="1699"/>
      <c r="F525" s="1699"/>
      <c r="G525" s="1699"/>
      <c r="H525" s="1700"/>
      <c r="I525" s="42" t="s">
        <v>415</v>
      </c>
      <c r="J525" s="42"/>
      <c r="K525" s="42"/>
      <c r="L525" s="42"/>
      <c r="M525" s="42"/>
      <c r="N525" s="42"/>
      <c r="O525" s="42"/>
      <c r="P525" s="42"/>
      <c r="Q525" s="42"/>
      <c r="R525" s="42"/>
      <c r="S525" s="42"/>
      <c r="T525" s="42"/>
      <c r="U525" s="42"/>
      <c r="V525" s="42"/>
      <c r="W525" s="42"/>
      <c r="X525" s="42"/>
      <c r="Y525" s="42"/>
      <c r="Z525" s="42"/>
      <c r="AA525" s="42"/>
      <c r="AB525" s="42"/>
      <c r="AC525" s="1616">
        <v>5</v>
      </c>
      <c r="AD525" s="1617"/>
      <c r="AE525" s="1617"/>
      <c r="AF525" s="1617"/>
      <c r="AG525" s="129" t="s">
        <v>403</v>
      </c>
      <c r="AH525" s="1629">
        <v>2026</v>
      </c>
      <c r="AI525" s="1629"/>
      <c r="AJ525" s="1629"/>
      <c r="AK525" s="1630"/>
      <c r="AZ525" s="3"/>
      <c r="BB525" s="3"/>
      <c r="BC525" s="3"/>
      <c r="BD525" s="3"/>
      <c r="BE525" s="3"/>
      <c r="BF525" s="3"/>
      <c r="BG525" s="3"/>
      <c r="BH525" s="3"/>
      <c r="BI525" s="3"/>
      <c r="BJ525" s="3"/>
      <c r="BK525" s="3"/>
      <c r="BL525" s="3"/>
      <c r="BM525" s="3"/>
      <c r="BN525" s="3" t="s">
        <v>2064</v>
      </c>
    </row>
    <row r="526" spans="2:66" ht="12.95" customHeight="1">
      <c r="B526" s="1701"/>
      <c r="C526" s="1702"/>
      <c r="D526" s="1702"/>
      <c r="E526" s="1702"/>
      <c r="F526" s="1702"/>
      <c r="G526" s="1702"/>
      <c r="H526" s="1703"/>
      <c r="I526" t="s">
        <v>416</v>
      </c>
      <c r="AC526" s="1772">
        <v>5</v>
      </c>
      <c r="AD526" s="1773"/>
      <c r="AE526" s="1773"/>
      <c r="AF526" s="1773"/>
      <c r="AG526" s="13" t="s">
        <v>403</v>
      </c>
      <c r="AH526" s="1629">
        <v>2026</v>
      </c>
      <c r="AI526" s="1629"/>
      <c r="AJ526" s="1629"/>
      <c r="AK526" s="1630"/>
      <c r="BB526" s="3"/>
      <c r="BC526" s="3"/>
      <c r="BD526" s="3"/>
      <c r="BE526" s="3"/>
      <c r="BF526" s="3"/>
      <c r="BG526" s="3"/>
      <c r="BH526" s="3"/>
      <c r="BI526" s="3"/>
      <c r="BJ526" s="3"/>
      <c r="BK526" s="3"/>
      <c r="BL526" s="3"/>
      <c r="BM526" s="3"/>
      <c r="BN526" s="3" t="s">
        <v>2065</v>
      </c>
    </row>
    <row r="527" spans="2:66" ht="12.95" customHeight="1">
      <c r="B527" s="1704"/>
      <c r="C527" s="1705"/>
      <c r="D527" s="1705"/>
      <c r="E527" s="1705"/>
      <c r="F527" s="1705"/>
      <c r="G527" s="1705"/>
      <c r="H527" s="1706"/>
      <c r="I527" s="48" t="s">
        <v>417</v>
      </c>
      <c r="J527" s="48"/>
      <c r="K527" s="48"/>
      <c r="L527" s="48"/>
      <c r="M527" s="48"/>
      <c r="N527" s="48"/>
      <c r="O527" s="48"/>
      <c r="P527" s="48"/>
      <c r="Q527" s="48"/>
      <c r="R527" s="48"/>
      <c r="S527" s="48"/>
      <c r="T527" s="48"/>
      <c r="U527" s="48"/>
      <c r="V527" s="48"/>
      <c r="W527" s="48"/>
      <c r="X527" s="48"/>
      <c r="Y527" s="48"/>
      <c r="Z527" s="48"/>
      <c r="AA527" s="48"/>
      <c r="AB527" s="48"/>
      <c r="AC527" s="1772">
        <v>1</v>
      </c>
      <c r="AD527" s="1773"/>
      <c r="AE527" s="1773"/>
      <c r="AF527" s="1773"/>
      <c r="AG527" s="38" t="s">
        <v>403</v>
      </c>
      <c r="AH527" s="1629">
        <v>2029</v>
      </c>
      <c r="AI527" s="1629"/>
      <c r="AJ527" s="1629"/>
      <c r="AK527" s="1630"/>
      <c r="BB527" s="3"/>
      <c r="BC527" s="3"/>
      <c r="BD527" s="3"/>
      <c r="BE527" s="3"/>
      <c r="BF527" s="3"/>
      <c r="BG527" s="3"/>
      <c r="BH527" s="3"/>
      <c r="BI527" s="3"/>
      <c r="BJ527" s="3"/>
      <c r="BK527" s="3"/>
      <c r="BL527" s="3"/>
      <c r="BM527" s="3"/>
      <c r="BN527" s="3" t="s">
        <v>2066</v>
      </c>
    </row>
    <row r="528" spans="2:66" ht="12.95" customHeight="1">
      <c r="B528" s="1698" t="s">
        <v>419</v>
      </c>
      <c r="C528" s="1699"/>
      <c r="D528" s="1699"/>
      <c r="E528" s="1699"/>
      <c r="F528" s="1699"/>
      <c r="G528" s="1699"/>
      <c r="H528" s="1700"/>
      <c r="I528" s="41" t="s">
        <v>420</v>
      </c>
      <c r="J528" s="42"/>
      <c r="K528" s="42"/>
      <c r="L528" s="42"/>
      <c r="M528" s="42"/>
      <c r="N528" s="42"/>
      <c r="O528" s="2015" t="s">
        <v>334</v>
      </c>
      <c r="P528" s="2016"/>
      <c r="Q528" s="2016"/>
      <c r="R528" s="2016"/>
      <c r="S528" s="2016"/>
      <c r="T528" s="2016"/>
      <c r="U528" s="2016"/>
      <c r="V528" s="2016"/>
      <c r="W528" s="2016"/>
      <c r="X528" s="2016"/>
      <c r="Y528" s="2016"/>
      <c r="Z528" s="2016"/>
      <c r="AA528" s="2016"/>
      <c r="AB528" s="58"/>
      <c r="AC528" s="1616" t="s">
        <v>591</v>
      </c>
      <c r="AD528" s="1617"/>
      <c r="AE528" s="1617"/>
      <c r="AF528" s="1617"/>
      <c r="AG528" s="129" t="s">
        <v>403</v>
      </c>
      <c r="AH528" s="1629"/>
      <c r="AI528" s="1629"/>
      <c r="AJ528" s="1629"/>
      <c r="AK528" s="1630"/>
      <c r="AZ528" s="3"/>
      <c r="BB528" s="3"/>
      <c r="BC528" s="3"/>
      <c r="BD528" s="3"/>
      <c r="BE528" s="3"/>
      <c r="BF528" s="3"/>
      <c r="BG528" s="3"/>
      <c r="BH528" s="3"/>
      <c r="BI528" s="3"/>
      <c r="BJ528" s="3"/>
      <c r="BK528" s="3"/>
      <c r="BL528" s="3"/>
      <c r="BM528" s="3"/>
      <c r="BN528" s="3" t="s">
        <v>2067</v>
      </c>
    </row>
    <row r="529" spans="2:66" ht="12.95" customHeight="1">
      <c r="B529" s="1701"/>
      <c r="C529" s="1702"/>
      <c r="D529" s="1702"/>
      <c r="E529" s="1702"/>
      <c r="F529" s="1702"/>
      <c r="G529" s="1702"/>
      <c r="H529" s="1703"/>
      <c r="I529" s="114" t="s">
        <v>421</v>
      </c>
      <c r="AB529" s="65"/>
      <c r="AC529" s="1772" t="s">
        <v>591</v>
      </c>
      <c r="AD529" s="1773"/>
      <c r="AE529" s="1773"/>
      <c r="AF529" s="1773"/>
      <c r="AG529" s="13" t="s">
        <v>403</v>
      </c>
      <c r="AH529" s="1629"/>
      <c r="AI529" s="1629"/>
      <c r="AJ529" s="1629"/>
      <c r="AK529" s="1630"/>
      <c r="AZ529" s="3"/>
      <c r="BB529" s="3"/>
      <c r="BC529" s="3"/>
      <c r="BD529" s="3"/>
      <c r="BE529" s="3"/>
      <c r="BF529" s="3"/>
      <c r="BG529" s="3"/>
      <c r="BH529" s="3"/>
      <c r="BI529" s="3"/>
      <c r="BJ529" s="3"/>
      <c r="BK529" s="3"/>
      <c r="BL529" s="3"/>
      <c r="BM529" s="3"/>
      <c r="BN529" s="3" t="s">
        <v>2068</v>
      </c>
    </row>
    <row r="530" spans="2:66" ht="12.95" customHeight="1">
      <c r="B530" s="1701"/>
      <c r="C530" s="1702"/>
      <c r="D530" s="1702"/>
      <c r="E530" s="1702"/>
      <c r="F530" s="1702"/>
      <c r="G530" s="1702"/>
      <c r="H530" s="1703"/>
      <c r="I530" s="47" t="s">
        <v>422</v>
      </c>
      <c r="J530" s="48"/>
      <c r="K530" s="48"/>
      <c r="L530" s="48"/>
      <c r="M530" s="48"/>
      <c r="N530" s="48"/>
      <c r="O530" s="48"/>
      <c r="P530" s="48"/>
      <c r="Q530" s="48"/>
      <c r="R530" s="48"/>
      <c r="S530" s="48"/>
      <c r="T530" s="48"/>
      <c r="U530" s="48"/>
      <c r="V530" s="48"/>
      <c r="W530" s="48"/>
      <c r="X530" s="48"/>
      <c r="Y530" s="48"/>
      <c r="Z530" s="48"/>
      <c r="AA530" s="48"/>
      <c r="AB530" s="49"/>
      <c r="AC530" s="1772" t="s">
        <v>591</v>
      </c>
      <c r="AD530" s="1773"/>
      <c r="AE530" s="1773"/>
      <c r="AF530" s="1773"/>
      <c r="AG530" s="38" t="s">
        <v>403</v>
      </c>
      <c r="AH530" s="1629"/>
      <c r="AI530" s="1629"/>
      <c r="AJ530" s="1629"/>
      <c r="AK530" s="1630"/>
      <c r="AZ530" s="3"/>
      <c r="BA530" s="3"/>
      <c r="BB530" s="3"/>
      <c r="BC530" s="3"/>
      <c r="BD530" s="3"/>
      <c r="BE530" s="3"/>
      <c r="BF530" s="3"/>
      <c r="BG530" s="3"/>
      <c r="BH530" s="3"/>
      <c r="BI530" s="3"/>
      <c r="BJ530" s="3"/>
      <c r="BK530" s="3"/>
      <c r="BL530" s="3"/>
      <c r="BM530" s="3"/>
      <c r="BN530" s="3" t="s">
        <v>2069</v>
      </c>
    </row>
    <row r="531" spans="2:66" ht="12.95" customHeight="1">
      <c r="B531" s="1701"/>
      <c r="C531" s="1702"/>
      <c r="D531" s="1702"/>
      <c r="E531" s="1702"/>
      <c r="F531" s="1702"/>
      <c r="G531" s="1702"/>
      <c r="H531" s="1703"/>
      <c r="I531" s="42" t="s">
        <v>423</v>
      </c>
      <c r="J531" s="42"/>
      <c r="K531" s="42"/>
      <c r="L531" s="42"/>
      <c r="M531" s="42"/>
      <c r="N531" s="42"/>
      <c r="O531" s="2015" t="s">
        <v>334</v>
      </c>
      <c r="P531" s="2016"/>
      <c r="Q531" s="2016"/>
      <c r="R531" s="2016"/>
      <c r="S531" s="2016"/>
      <c r="T531" s="2016"/>
      <c r="U531" s="2016"/>
      <c r="V531" s="2016"/>
      <c r="W531" s="2016"/>
      <c r="X531" s="2016"/>
      <c r="Y531" s="2016"/>
      <c r="Z531" s="2016"/>
      <c r="AA531" s="2016"/>
      <c r="AC531" s="1772" t="s">
        <v>591</v>
      </c>
      <c r="AD531" s="1773"/>
      <c r="AE531" s="1773"/>
      <c r="AF531" s="1773"/>
      <c r="AG531" s="13" t="s">
        <v>403</v>
      </c>
      <c r="AH531" s="1629"/>
      <c r="AI531" s="1629"/>
      <c r="AJ531" s="1629"/>
      <c r="AK531" s="1630"/>
      <c r="AZ531" s="3"/>
      <c r="BA531" s="3"/>
      <c r="BB531" s="3"/>
      <c r="BC531" s="3"/>
      <c r="BD531" s="3"/>
      <c r="BE531" s="3"/>
      <c r="BF531" s="3"/>
      <c r="BG531" s="3"/>
      <c r="BH531" s="3"/>
      <c r="BI531" s="3"/>
      <c r="BJ531" s="3"/>
      <c r="BK531" s="3"/>
      <c r="BL531" s="3"/>
      <c r="BM531" s="3"/>
      <c r="BN531" s="3" t="s">
        <v>2070</v>
      </c>
    </row>
    <row r="532" spans="2:66" ht="12.95" customHeight="1">
      <c r="B532" s="1701"/>
      <c r="C532" s="1702"/>
      <c r="D532" s="1702"/>
      <c r="E532" s="1702"/>
      <c r="F532" s="1702"/>
      <c r="G532" s="1702"/>
      <c r="H532" s="1703"/>
      <c r="I532" t="s">
        <v>421</v>
      </c>
      <c r="AC532" s="1772" t="s">
        <v>591</v>
      </c>
      <c r="AD532" s="1773"/>
      <c r="AE532" s="1773"/>
      <c r="AF532" s="1773"/>
      <c r="AG532" s="13" t="s">
        <v>403</v>
      </c>
      <c r="AH532" s="1629"/>
      <c r="AI532" s="1629"/>
      <c r="AJ532" s="1629"/>
      <c r="AK532" s="1630"/>
      <c r="AZ532" s="3"/>
      <c r="BA532" s="3"/>
      <c r="BB532" s="3"/>
      <c r="BC532" s="3"/>
      <c r="BD532" s="3"/>
      <c r="BE532" s="3"/>
      <c r="BF532" s="3"/>
      <c r="BG532" s="3"/>
      <c r="BH532" s="3"/>
      <c r="BI532" s="3"/>
      <c r="BJ532" s="3"/>
      <c r="BK532" s="3"/>
      <c r="BL532" s="3"/>
      <c r="BM532" s="3"/>
      <c r="BN532" s="3" t="s">
        <v>2071</v>
      </c>
    </row>
    <row r="533" spans="2:66" ht="12.95" customHeight="1">
      <c r="B533" s="1701"/>
      <c r="C533" s="1702"/>
      <c r="D533" s="1702"/>
      <c r="E533" s="1702"/>
      <c r="F533" s="1702"/>
      <c r="G533" s="1702"/>
      <c r="H533" s="1703"/>
      <c r="I533" s="48" t="s">
        <v>422</v>
      </c>
      <c r="J533" s="48"/>
      <c r="K533" s="48"/>
      <c r="L533" s="48"/>
      <c r="M533" s="48"/>
      <c r="N533" s="48"/>
      <c r="O533" s="48"/>
      <c r="P533" s="48"/>
      <c r="Q533" s="48"/>
      <c r="R533" s="48"/>
      <c r="S533" s="48"/>
      <c r="T533" s="48"/>
      <c r="U533" s="48"/>
      <c r="V533" s="48"/>
      <c r="W533" s="48"/>
      <c r="X533" s="48"/>
      <c r="Y533" s="48"/>
      <c r="Z533" s="48"/>
      <c r="AA533" s="48"/>
      <c r="AB533" s="48"/>
      <c r="AC533" s="1772" t="s">
        <v>591</v>
      </c>
      <c r="AD533" s="1773"/>
      <c r="AE533" s="1773"/>
      <c r="AF533" s="1773"/>
      <c r="AG533" s="38" t="s">
        <v>403</v>
      </c>
      <c r="AH533" s="1629"/>
      <c r="AI533" s="1629"/>
      <c r="AJ533" s="1629"/>
      <c r="AK533" s="1630"/>
      <c r="AZ533" s="3"/>
      <c r="BA533" s="3"/>
      <c r="BB533" s="3"/>
      <c r="BC533" s="3"/>
      <c r="BD533" s="3"/>
      <c r="BE533" s="3"/>
      <c r="BF533" s="3"/>
      <c r="BG533" s="3"/>
      <c r="BH533" s="3"/>
      <c r="BI533" s="3"/>
      <c r="BJ533" s="3"/>
      <c r="BK533" s="3"/>
      <c r="BL533" s="3"/>
      <c r="BM533" s="3"/>
      <c r="BN533" s="3" t="s">
        <v>2072</v>
      </c>
    </row>
    <row r="534" spans="2:66" ht="12.95" customHeight="1">
      <c r="B534" s="1701"/>
      <c r="C534" s="1702"/>
      <c r="D534" s="1702"/>
      <c r="E534" s="1702"/>
      <c r="F534" s="1702"/>
      <c r="G534" s="1702"/>
      <c r="H534" s="1703"/>
      <c r="I534" s="42" t="s">
        <v>423</v>
      </c>
      <c r="J534" s="42"/>
      <c r="K534" s="42"/>
      <c r="L534" s="42"/>
      <c r="M534" s="42"/>
      <c r="N534" s="42"/>
      <c r="O534" s="2015" t="s">
        <v>334</v>
      </c>
      <c r="P534" s="2016"/>
      <c r="Q534" s="2016"/>
      <c r="R534" s="2016"/>
      <c r="S534" s="2016"/>
      <c r="T534" s="2016"/>
      <c r="U534" s="2016"/>
      <c r="V534" s="2016"/>
      <c r="W534" s="2016"/>
      <c r="X534" s="2016"/>
      <c r="Y534" s="2016"/>
      <c r="Z534" s="2016"/>
      <c r="AA534" s="2016"/>
      <c r="AC534" s="1772" t="s">
        <v>591</v>
      </c>
      <c r="AD534" s="1773"/>
      <c r="AE534" s="1773"/>
      <c r="AF534" s="1773"/>
      <c r="AG534" s="13" t="s">
        <v>403</v>
      </c>
      <c r="AH534" s="1629"/>
      <c r="AI534" s="1629"/>
      <c r="AJ534" s="1629"/>
      <c r="AK534" s="1630"/>
      <c r="AZ534" s="3"/>
      <c r="BA534" s="3"/>
      <c r="BB534" s="3"/>
      <c r="BC534" s="3"/>
      <c r="BD534" s="3"/>
      <c r="BE534" s="3"/>
      <c r="BF534" s="3"/>
      <c r="BG534" s="3"/>
      <c r="BH534" s="3"/>
      <c r="BI534" s="3"/>
      <c r="BJ534" s="3"/>
      <c r="BK534" s="3"/>
      <c r="BL534" s="3"/>
      <c r="BM534" s="3"/>
      <c r="BN534" s="3" t="s">
        <v>2073</v>
      </c>
    </row>
    <row r="535" spans="2:66" ht="12.95" customHeight="1">
      <c r="B535" s="1701"/>
      <c r="C535" s="1702"/>
      <c r="D535" s="1702"/>
      <c r="E535" s="1702"/>
      <c r="F535" s="1702"/>
      <c r="G535" s="1702"/>
      <c r="H535" s="1703"/>
      <c r="I535" t="s">
        <v>421</v>
      </c>
      <c r="AC535" s="1772" t="s">
        <v>591</v>
      </c>
      <c r="AD535" s="1773"/>
      <c r="AE535" s="1773"/>
      <c r="AF535" s="1773"/>
      <c r="AG535" s="13" t="s">
        <v>403</v>
      </c>
      <c r="AH535" s="1629"/>
      <c r="AI535" s="1629"/>
      <c r="AJ535" s="1629"/>
      <c r="AK535" s="1630"/>
      <c r="AZ535" s="3"/>
      <c r="BA535" s="3"/>
      <c r="BB535" s="3"/>
      <c r="BC535" s="3"/>
      <c r="BD535" s="3"/>
      <c r="BE535" s="3"/>
      <c r="BF535" s="3"/>
      <c r="BG535" s="3"/>
      <c r="BH535" s="3"/>
      <c r="BI535" s="3"/>
      <c r="BJ535" s="3"/>
      <c r="BK535" s="3"/>
      <c r="BL535" s="3"/>
      <c r="BM535" s="3"/>
      <c r="BN535" s="3" t="s">
        <v>2074</v>
      </c>
    </row>
    <row r="536" spans="2:66" ht="12.95" customHeight="1">
      <c r="B536" s="1701"/>
      <c r="C536" s="1702"/>
      <c r="D536" s="1702"/>
      <c r="E536" s="1702"/>
      <c r="F536" s="1702"/>
      <c r="G536" s="1702"/>
      <c r="H536" s="1703"/>
      <c r="I536" s="48" t="s">
        <v>422</v>
      </c>
      <c r="J536" s="48"/>
      <c r="K536" s="48"/>
      <c r="L536" s="48"/>
      <c r="M536" s="48"/>
      <c r="N536" s="48"/>
      <c r="O536" s="48"/>
      <c r="P536" s="48"/>
      <c r="Q536" s="48"/>
      <c r="R536" s="48"/>
      <c r="S536" s="48"/>
      <c r="T536" s="48"/>
      <c r="U536" s="48"/>
      <c r="V536" s="48"/>
      <c r="W536" s="48"/>
      <c r="X536" s="48"/>
      <c r="Y536" s="48"/>
      <c r="Z536" s="48"/>
      <c r="AA536" s="48"/>
      <c r="AB536" s="48"/>
      <c r="AC536" s="1772" t="s">
        <v>591</v>
      </c>
      <c r="AD536" s="1773"/>
      <c r="AE536" s="1773"/>
      <c r="AF536" s="1773"/>
      <c r="AG536" s="38" t="s">
        <v>403</v>
      </c>
      <c r="AH536" s="1629"/>
      <c r="AI536" s="1629"/>
      <c r="AJ536" s="1629"/>
      <c r="AK536" s="1630"/>
      <c r="AZ536" s="3"/>
      <c r="BA536" s="3"/>
      <c r="BB536" s="3"/>
      <c r="BC536" s="3"/>
      <c r="BD536" s="3"/>
      <c r="BE536" s="3"/>
      <c r="BF536" s="3"/>
      <c r="BG536" s="3"/>
      <c r="BH536" s="3"/>
      <c r="BI536" s="3"/>
      <c r="BJ536" s="3"/>
      <c r="BK536" s="3"/>
      <c r="BL536" s="3"/>
      <c r="BM536" s="3"/>
      <c r="BN536" s="3" t="s">
        <v>2075</v>
      </c>
    </row>
    <row r="537" spans="2:66" ht="12.95" customHeight="1">
      <c r="B537" s="1701"/>
      <c r="C537" s="1702"/>
      <c r="D537" s="1702"/>
      <c r="E537" s="1702"/>
      <c r="F537" s="1702"/>
      <c r="G537" s="1702"/>
      <c r="H537" s="1703"/>
      <c r="I537" s="42" t="s">
        <v>423</v>
      </c>
      <c r="J537" s="42"/>
      <c r="K537" s="42"/>
      <c r="L537" s="42"/>
      <c r="M537" s="42"/>
      <c r="N537" s="42"/>
      <c r="O537" s="2015" t="s">
        <v>334</v>
      </c>
      <c r="P537" s="2016"/>
      <c r="Q537" s="2016"/>
      <c r="R537" s="2016"/>
      <c r="S537" s="2016"/>
      <c r="T537" s="2016"/>
      <c r="U537" s="2016"/>
      <c r="V537" s="2016"/>
      <c r="W537" s="2016"/>
      <c r="X537" s="2016"/>
      <c r="Y537" s="2016"/>
      <c r="Z537" s="2016"/>
      <c r="AA537" s="2016"/>
      <c r="AC537" s="1772" t="s">
        <v>591</v>
      </c>
      <c r="AD537" s="1773"/>
      <c r="AE537" s="1773"/>
      <c r="AF537" s="1773"/>
      <c r="AG537" s="13" t="s">
        <v>403</v>
      </c>
      <c r="AH537" s="1629"/>
      <c r="AI537" s="1629"/>
      <c r="AJ537" s="1629"/>
      <c r="AK537" s="1630"/>
      <c r="AZ537" s="3"/>
      <c r="BA537" s="3"/>
      <c r="BB537" s="3"/>
      <c r="BC537" s="3"/>
      <c r="BD537" s="3"/>
      <c r="BE537" s="3"/>
      <c r="BF537" s="3"/>
      <c r="BG537" s="3"/>
      <c r="BH537" s="3"/>
      <c r="BI537" s="3"/>
      <c r="BJ537" s="3"/>
      <c r="BK537" s="3"/>
      <c r="BL537" s="3"/>
      <c r="BM537" s="3"/>
      <c r="BN537" s="3" t="s">
        <v>2076</v>
      </c>
    </row>
    <row r="538" spans="2:66" ht="12.95" customHeight="1">
      <c r="B538" s="1701"/>
      <c r="C538" s="1702"/>
      <c r="D538" s="1702"/>
      <c r="E538" s="1702"/>
      <c r="F538" s="1702"/>
      <c r="G538" s="1702"/>
      <c r="H538" s="1703"/>
      <c r="I538" t="s">
        <v>421</v>
      </c>
      <c r="AC538" s="1772" t="s">
        <v>591</v>
      </c>
      <c r="AD538" s="1773"/>
      <c r="AE538" s="1773"/>
      <c r="AF538" s="1773"/>
      <c r="AG538" s="13" t="s">
        <v>403</v>
      </c>
      <c r="AH538" s="1629"/>
      <c r="AI538" s="1629"/>
      <c r="AJ538" s="1629"/>
      <c r="AK538" s="1630"/>
      <c r="AZ538" s="3"/>
      <c r="BA538" s="3"/>
      <c r="BB538" s="3"/>
      <c r="BC538" s="3"/>
      <c r="BD538" s="3"/>
      <c r="BE538" s="3"/>
      <c r="BF538" s="3"/>
      <c r="BG538" s="3"/>
      <c r="BH538" s="3"/>
      <c r="BI538" s="3"/>
      <c r="BJ538" s="3"/>
      <c r="BK538" s="3"/>
      <c r="BL538" s="3"/>
      <c r="BM538" s="3"/>
      <c r="BN538" s="3" t="s">
        <v>2077</v>
      </c>
    </row>
    <row r="539" spans="2:66" ht="12.95" customHeight="1">
      <c r="B539" s="1701"/>
      <c r="C539" s="1702"/>
      <c r="D539" s="1702"/>
      <c r="E539" s="1702"/>
      <c r="F539" s="1702"/>
      <c r="G539" s="1702"/>
      <c r="H539" s="1703"/>
      <c r="I539" s="48" t="s">
        <v>422</v>
      </c>
      <c r="J539" s="48"/>
      <c r="K539" s="48"/>
      <c r="L539" s="48"/>
      <c r="M539" s="48"/>
      <c r="N539" s="48"/>
      <c r="O539" s="48"/>
      <c r="P539" s="48"/>
      <c r="Q539" s="48"/>
      <c r="R539" s="48"/>
      <c r="S539" s="48"/>
      <c r="T539" s="48"/>
      <c r="U539" s="48"/>
      <c r="V539" s="48"/>
      <c r="W539" s="48"/>
      <c r="X539" s="48"/>
      <c r="Y539" s="48"/>
      <c r="Z539" s="48"/>
      <c r="AA539" s="48"/>
      <c r="AB539" s="48"/>
      <c r="AC539" s="1772" t="s">
        <v>591</v>
      </c>
      <c r="AD539" s="1773"/>
      <c r="AE539" s="1773"/>
      <c r="AF539" s="1773"/>
      <c r="AG539" s="38" t="s">
        <v>403</v>
      </c>
      <c r="AH539" s="1629"/>
      <c r="AI539" s="1629"/>
      <c r="AJ539" s="1629"/>
      <c r="AK539" s="1630"/>
      <c r="AZ539" s="3"/>
      <c r="BA539" s="3"/>
      <c r="BB539" s="3"/>
      <c r="BC539" s="3"/>
      <c r="BD539" s="3"/>
      <c r="BE539" s="3"/>
      <c r="BF539" s="3"/>
      <c r="BG539" s="3"/>
      <c r="BH539" s="3"/>
      <c r="BI539" s="3"/>
      <c r="BJ539" s="3"/>
      <c r="BK539" s="3"/>
      <c r="BL539" s="3"/>
      <c r="BM539" s="3"/>
      <c r="BN539" s="3" t="s">
        <v>2078</v>
      </c>
    </row>
    <row r="540" spans="2:66" ht="12.95" customHeight="1">
      <c r="B540" s="1701"/>
      <c r="C540" s="1702"/>
      <c r="D540" s="1702"/>
      <c r="E540" s="1702"/>
      <c r="F540" s="1702"/>
      <c r="G540" s="1702"/>
      <c r="H540" s="1703"/>
      <c r="I540" s="42" t="s">
        <v>423</v>
      </c>
      <c r="J540" s="42"/>
      <c r="K540" s="42"/>
      <c r="L540" s="42"/>
      <c r="M540" s="42"/>
      <c r="N540" s="42"/>
      <c r="O540" s="2015" t="s">
        <v>334</v>
      </c>
      <c r="P540" s="2016"/>
      <c r="Q540" s="2016"/>
      <c r="R540" s="2016"/>
      <c r="S540" s="2016"/>
      <c r="T540" s="2016"/>
      <c r="U540" s="2016"/>
      <c r="V540" s="2016"/>
      <c r="W540" s="2016"/>
      <c r="X540" s="2016"/>
      <c r="Y540" s="2016"/>
      <c r="Z540" s="2016"/>
      <c r="AA540" s="2016"/>
      <c r="AC540" s="1772" t="s">
        <v>591</v>
      </c>
      <c r="AD540" s="1773"/>
      <c r="AE540" s="1773"/>
      <c r="AF540" s="1773"/>
      <c r="AG540" s="13" t="s">
        <v>403</v>
      </c>
      <c r="AH540" s="1629"/>
      <c r="AI540" s="1629"/>
      <c r="AJ540" s="1629"/>
      <c r="AK540" s="1630"/>
      <c r="AZ540" s="3"/>
      <c r="BA540" s="3"/>
      <c r="BB540" s="3"/>
      <c r="BC540" s="3"/>
      <c r="BD540" s="3"/>
      <c r="BE540" s="3"/>
      <c r="BF540" s="3"/>
      <c r="BG540" s="3"/>
      <c r="BH540" s="3"/>
      <c r="BI540" s="3"/>
      <c r="BJ540" s="3"/>
      <c r="BK540" s="3"/>
      <c r="BL540" s="3"/>
      <c r="BM540" s="3"/>
      <c r="BN540" s="3" t="s">
        <v>2079</v>
      </c>
    </row>
    <row r="541" spans="2:66" ht="12.95" customHeight="1">
      <c r="B541" s="1701"/>
      <c r="C541" s="1702"/>
      <c r="D541" s="1702"/>
      <c r="E541" s="1702"/>
      <c r="F541" s="1702"/>
      <c r="G541" s="1702"/>
      <c r="H541" s="1703"/>
      <c r="I541" t="s">
        <v>421</v>
      </c>
      <c r="AC541" s="1772" t="s">
        <v>591</v>
      </c>
      <c r="AD541" s="1773"/>
      <c r="AE541" s="1773"/>
      <c r="AF541" s="1773"/>
      <c r="AG541" s="38" t="s">
        <v>403</v>
      </c>
      <c r="AH541" s="1629"/>
      <c r="AI541" s="1629"/>
      <c r="AJ541" s="1629"/>
      <c r="AK541" s="1630"/>
      <c r="AZ541" s="3"/>
      <c r="BA541" s="3"/>
      <c r="BB541" s="3"/>
      <c r="BC541" s="3"/>
      <c r="BD541" s="3"/>
      <c r="BE541" s="3"/>
      <c r="BF541" s="3"/>
      <c r="BG541" s="3"/>
      <c r="BH541" s="3"/>
      <c r="BI541" s="3"/>
      <c r="BJ541" s="3"/>
      <c r="BK541" s="3"/>
      <c r="BL541" s="3"/>
      <c r="BM541" s="3"/>
      <c r="BN541" s="3" t="s">
        <v>2080</v>
      </c>
    </row>
    <row r="542" spans="2:66" ht="12.95" customHeight="1">
      <c r="B542" s="1701"/>
      <c r="C542" s="1702"/>
      <c r="D542" s="1702"/>
      <c r="E542" s="1702"/>
      <c r="F542" s="1702"/>
      <c r="G542" s="1702"/>
      <c r="H542" s="1703"/>
      <c r="I542" s="48" t="s">
        <v>422</v>
      </c>
      <c r="J542" s="48"/>
      <c r="K542" s="48"/>
      <c r="L542" s="48"/>
      <c r="M542" s="48"/>
      <c r="N542" s="48"/>
      <c r="O542" s="48"/>
      <c r="P542" s="48"/>
      <c r="Q542" s="48"/>
      <c r="R542" s="48"/>
      <c r="S542" s="48"/>
      <c r="T542" s="48"/>
      <c r="U542" s="48"/>
      <c r="V542" s="48"/>
      <c r="W542" s="48"/>
      <c r="X542" s="48"/>
      <c r="Y542" s="48"/>
      <c r="Z542" s="48"/>
      <c r="AA542" s="48"/>
      <c r="AB542" s="48"/>
      <c r="AC542" s="1772" t="s">
        <v>591</v>
      </c>
      <c r="AD542" s="1773"/>
      <c r="AE542" s="1773"/>
      <c r="AF542" s="1773"/>
      <c r="AG542" s="13" t="s">
        <v>403</v>
      </c>
      <c r="AH542" s="1629"/>
      <c r="AI542" s="1629"/>
      <c r="AJ542" s="1629"/>
      <c r="AK542" s="1630"/>
      <c r="AZ542" s="3"/>
      <c r="BA542" s="3"/>
      <c r="BB542" s="3"/>
      <c r="BC542" s="3"/>
      <c r="BD542" s="3"/>
      <c r="BE542" s="3"/>
      <c r="BF542" s="3"/>
      <c r="BG542" s="3"/>
      <c r="BH542" s="3"/>
      <c r="BI542" s="3"/>
      <c r="BJ542" s="3"/>
      <c r="BK542" s="3"/>
      <c r="BL542" s="3"/>
      <c r="BM542" s="3"/>
      <c r="BN542" s="3" t="s">
        <v>2081</v>
      </c>
    </row>
    <row r="543" spans="2:66" ht="12.95" customHeight="1">
      <c r="B543" s="1701"/>
      <c r="C543" s="1702"/>
      <c r="D543" s="1702"/>
      <c r="E543" s="1702"/>
      <c r="F543" s="1702"/>
      <c r="G543" s="1702"/>
      <c r="H543" s="1703"/>
      <c r="I543" s="42" t="s">
        <v>423</v>
      </c>
      <c r="J543" s="42"/>
      <c r="K543" s="42"/>
      <c r="L543" s="42"/>
      <c r="M543" s="42"/>
      <c r="N543" s="42"/>
      <c r="O543" s="2015" t="s">
        <v>334</v>
      </c>
      <c r="P543" s="2016"/>
      <c r="Q543" s="2016"/>
      <c r="R543" s="2016"/>
      <c r="S543" s="2016"/>
      <c r="T543" s="2016"/>
      <c r="U543" s="2016"/>
      <c r="V543" s="2016"/>
      <c r="W543" s="2016"/>
      <c r="X543" s="2016"/>
      <c r="Y543" s="2016"/>
      <c r="Z543" s="2016"/>
      <c r="AA543" s="2016"/>
      <c r="AC543" s="1772" t="s">
        <v>591</v>
      </c>
      <c r="AD543" s="1773"/>
      <c r="AE543" s="1773"/>
      <c r="AF543" s="1773"/>
      <c r="AG543" s="38" t="s">
        <v>403</v>
      </c>
      <c r="AH543" s="1629"/>
      <c r="AI543" s="1629"/>
      <c r="AJ543" s="1629"/>
      <c r="AK543" s="1630"/>
      <c r="AZ543" s="3"/>
      <c r="BA543" s="3"/>
      <c r="BB543" s="3"/>
      <c r="BC543" s="3"/>
      <c r="BD543" s="3"/>
      <c r="BE543" s="3"/>
      <c r="BF543" s="3"/>
      <c r="BG543" s="3"/>
      <c r="BH543" s="3"/>
      <c r="BI543" s="3"/>
      <c r="BJ543" s="3"/>
      <c r="BK543" s="3"/>
      <c r="BL543" s="3"/>
      <c r="BM543" s="3"/>
      <c r="BN543" s="3" t="s">
        <v>2082</v>
      </c>
    </row>
    <row r="544" spans="2:66" ht="12.95" customHeight="1">
      <c r="B544" s="1701"/>
      <c r="C544" s="1702"/>
      <c r="D544" s="1702"/>
      <c r="E544" s="1702"/>
      <c r="F544" s="1702"/>
      <c r="G544" s="1702"/>
      <c r="H544" s="1703"/>
      <c r="I544" t="s">
        <v>421</v>
      </c>
      <c r="AC544" s="1772" t="s">
        <v>591</v>
      </c>
      <c r="AD544" s="1773"/>
      <c r="AE544" s="1773"/>
      <c r="AF544" s="1773"/>
      <c r="AG544" s="13" t="s">
        <v>403</v>
      </c>
      <c r="AH544" s="1629"/>
      <c r="AI544" s="1629"/>
      <c r="AJ544" s="1629"/>
      <c r="AK544" s="1630"/>
      <c r="AZ544" s="3"/>
      <c r="BA544" s="3"/>
      <c r="BB544" s="3"/>
      <c r="BC544" s="3"/>
      <c r="BD544" s="3"/>
      <c r="BE544" s="3"/>
      <c r="BF544" s="3"/>
      <c r="BG544" s="3"/>
      <c r="BH544" s="3"/>
      <c r="BI544" s="3"/>
      <c r="BJ544" s="3"/>
      <c r="BK544" s="3"/>
      <c r="BL544" s="3"/>
      <c r="BM544" s="3"/>
      <c r="BN544" s="3" t="s">
        <v>2083</v>
      </c>
    </row>
    <row r="545" spans="1:66" ht="12.95" customHeight="1">
      <c r="B545" s="1701"/>
      <c r="C545" s="1702"/>
      <c r="D545" s="1702"/>
      <c r="E545" s="1702"/>
      <c r="F545" s="1702"/>
      <c r="G545" s="1702"/>
      <c r="H545" s="1703"/>
      <c r="I545" s="48" t="s">
        <v>422</v>
      </c>
      <c r="J545" s="48"/>
      <c r="K545" s="48"/>
      <c r="L545" s="48"/>
      <c r="M545" s="48"/>
      <c r="N545" s="48"/>
      <c r="O545" s="48"/>
      <c r="P545" s="48"/>
      <c r="Q545" s="48"/>
      <c r="R545" s="48"/>
      <c r="S545" s="48"/>
      <c r="T545" s="48"/>
      <c r="U545" s="48"/>
      <c r="V545" s="48"/>
      <c r="W545" s="48"/>
      <c r="X545" s="48"/>
      <c r="Y545" s="48"/>
      <c r="Z545" s="48"/>
      <c r="AA545" s="48"/>
      <c r="AB545" s="48"/>
      <c r="AC545" s="1772" t="s">
        <v>591</v>
      </c>
      <c r="AD545" s="1773"/>
      <c r="AE545" s="1773"/>
      <c r="AF545" s="1773"/>
      <c r="AG545" s="38" t="s">
        <v>403</v>
      </c>
      <c r="AH545" s="1629"/>
      <c r="AI545" s="1629"/>
      <c r="AJ545" s="1629"/>
      <c r="AK545" s="1630"/>
      <c r="AZ545" s="3"/>
      <c r="BA545" s="3"/>
      <c r="BB545" s="3"/>
      <c r="BC545" s="3"/>
      <c r="BD545" s="3"/>
      <c r="BE545" s="3"/>
      <c r="BF545" s="3"/>
      <c r="BG545" s="3"/>
      <c r="BH545" s="3"/>
      <c r="BI545" s="3"/>
      <c r="BJ545" s="3"/>
      <c r="BK545" s="3"/>
      <c r="BL545" s="3"/>
      <c r="BM545" s="3"/>
      <c r="BN545" s="3" t="s">
        <v>2084</v>
      </c>
    </row>
    <row r="546" spans="1:66" ht="12.95" customHeight="1">
      <c r="B546" s="1701"/>
      <c r="C546" s="1702"/>
      <c r="D546" s="1702"/>
      <c r="E546" s="1702"/>
      <c r="F546" s="1702"/>
      <c r="G546" s="1702"/>
      <c r="H546" s="1703"/>
      <c r="I546" s="42" t="s">
        <v>562</v>
      </c>
      <c r="J546" s="42"/>
      <c r="K546" s="42"/>
      <c r="L546" s="42"/>
      <c r="M546" s="42"/>
      <c r="N546" s="42"/>
      <c r="O546" s="42"/>
      <c r="P546" s="42"/>
      <c r="Q546" s="42"/>
      <c r="R546" s="42"/>
      <c r="S546" s="42"/>
      <c r="T546" s="42"/>
      <c r="U546" s="42"/>
      <c r="V546" s="42"/>
      <c r="W546" s="42"/>
      <c r="AC546" s="1772">
        <v>3</v>
      </c>
      <c r="AD546" s="1773"/>
      <c r="AE546" s="1773"/>
      <c r="AF546" s="1773"/>
      <c r="AG546" s="38" t="s">
        <v>403</v>
      </c>
      <c r="AH546" s="1629">
        <v>2027</v>
      </c>
      <c r="AI546" s="1629"/>
      <c r="AJ546" s="1629"/>
      <c r="AK546" s="1630"/>
      <c r="AZ546" s="3"/>
      <c r="BA546" s="3"/>
      <c r="BB546" s="3"/>
      <c r="BC546" s="3"/>
      <c r="BD546" s="3"/>
      <c r="BE546" s="3"/>
      <c r="BF546" s="3"/>
      <c r="BG546" s="3"/>
      <c r="BH546" s="3"/>
      <c r="BI546" s="3"/>
      <c r="BJ546" s="3"/>
      <c r="BK546" s="3"/>
      <c r="BL546" s="3"/>
      <c r="BM546" s="3"/>
      <c r="BN546" s="3"/>
    </row>
    <row r="547" spans="1:66" ht="12.95" customHeight="1">
      <c r="B547" s="1701"/>
      <c r="C547" s="1702"/>
      <c r="D547" s="1702"/>
      <c r="E547" s="1702"/>
      <c r="F547" s="1702"/>
      <c r="G547" s="1702"/>
      <c r="H547" s="1703"/>
      <c r="I547" t="s">
        <v>563</v>
      </c>
      <c r="AC547" s="1772">
        <v>2</v>
      </c>
      <c r="AD547" s="1773"/>
      <c r="AE547" s="1773"/>
      <c r="AF547" s="1773"/>
      <c r="AG547" s="13" t="s">
        <v>403</v>
      </c>
      <c r="AH547" s="1629">
        <v>2027</v>
      </c>
      <c r="AI547" s="1629"/>
      <c r="AJ547" s="1629"/>
      <c r="AK547" s="1630"/>
      <c r="AZ547" s="3"/>
      <c r="BA547" s="3"/>
      <c r="BB547" s="3"/>
      <c r="BC547" s="3"/>
      <c r="BD547" s="3"/>
      <c r="BE547" s="3"/>
      <c r="BF547" s="3"/>
      <c r="BG547" s="3"/>
      <c r="BH547" s="3"/>
      <c r="BI547" s="3"/>
      <c r="BJ547" s="3"/>
      <c r="BK547" s="3"/>
      <c r="BL547" s="3"/>
      <c r="BM547" s="3"/>
      <c r="BN547" s="3"/>
    </row>
    <row r="548" spans="1:66" ht="12.95" customHeight="1">
      <c r="B548" s="1701"/>
      <c r="C548" s="1702"/>
      <c r="D548" s="1702"/>
      <c r="E548" s="1702"/>
      <c r="F548" s="1702"/>
      <c r="G548" s="1702"/>
      <c r="H548" s="1703"/>
      <c r="I548" t="s">
        <v>564</v>
      </c>
      <c r="AC548" s="1772">
        <v>8</v>
      </c>
      <c r="AD548" s="1773"/>
      <c r="AE548" s="1773"/>
      <c r="AF548" s="1773"/>
      <c r="AG548" s="38" t="s">
        <v>403</v>
      </c>
      <c r="AH548" s="1629">
        <v>2028</v>
      </c>
      <c r="AI548" s="1629"/>
      <c r="AJ548" s="1629"/>
      <c r="AK548" s="1630"/>
      <c r="AZ548" s="3"/>
      <c r="BA548" s="3"/>
      <c r="BB548" s="3"/>
      <c r="BC548" s="3"/>
      <c r="BD548" s="3"/>
      <c r="BE548" s="3"/>
      <c r="BF548" s="3"/>
      <c r="BG548" s="3"/>
      <c r="BH548" s="3"/>
      <c r="BI548" s="3"/>
      <c r="BJ548" s="3"/>
      <c r="BK548" s="3"/>
      <c r="BL548" s="3"/>
      <c r="BM548" s="3"/>
      <c r="BN548" s="3"/>
    </row>
    <row r="549" spans="1:66" ht="12.95" customHeight="1">
      <c r="B549" s="1701"/>
      <c r="C549" s="1702"/>
      <c r="D549" s="1702"/>
      <c r="E549" s="1702"/>
      <c r="F549" s="1702"/>
      <c r="G549" s="1702"/>
      <c r="H549" s="1703"/>
      <c r="I549" t="s">
        <v>565</v>
      </c>
      <c r="AC549" s="1772">
        <v>4</v>
      </c>
      <c r="AD549" s="1773"/>
      <c r="AE549" s="1773"/>
      <c r="AF549" s="1773"/>
      <c r="AG549" s="38" t="s">
        <v>403</v>
      </c>
      <c r="AH549" s="1629">
        <v>2029</v>
      </c>
      <c r="AI549" s="1629"/>
      <c r="AJ549" s="1629"/>
      <c r="AK549" s="1630"/>
      <c r="AZ549" s="3"/>
      <c r="BA549" s="3"/>
      <c r="BB549" s="3"/>
      <c r="BC549" s="3"/>
      <c r="BD549" s="3"/>
      <c r="BE549" s="3"/>
      <c r="BF549" s="3"/>
      <c r="BG549" s="3"/>
      <c r="BH549" s="3"/>
      <c r="BI549" s="3"/>
      <c r="BJ549" s="3"/>
      <c r="BK549" s="3"/>
      <c r="BL549" s="3"/>
      <c r="BM549" s="3"/>
      <c r="BN549" s="3"/>
    </row>
    <row r="550" spans="1:66" ht="12.95" customHeight="1">
      <c r="B550" s="1704"/>
      <c r="C550" s="1705"/>
      <c r="D550" s="1705"/>
      <c r="E550" s="1705"/>
      <c r="F550" s="1705"/>
      <c r="G550" s="1705"/>
      <c r="H550" s="1706"/>
      <c r="I550" s="48" t="s">
        <v>451</v>
      </c>
      <c r="J550" s="48"/>
      <c r="K550" s="48"/>
      <c r="L550" s="48"/>
      <c r="M550" s="48"/>
      <c r="N550" s="48"/>
      <c r="O550" s="48"/>
      <c r="P550" s="48"/>
      <c r="Q550" s="48"/>
      <c r="R550" s="48"/>
      <c r="S550" s="48"/>
      <c r="T550" s="48"/>
      <c r="U550" s="48"/>
      <c r="V550" s="48"/>
      <c r="W550" s="48"/>
      <c r="X550" s="48"/>
      <c r="Y550" s="48"/>
      <c r="Z550" s="48"/>
      <c r="AA550" s="48"/>
      <c r="AB550" s="48"/>
      <c r="AC550" s="1772">
        <v>12</v>
      </c>
      <c r="AD550" s="1773"/>
      <c r="AE550" s="1773"/>
      <c r="AF550" s="1773"/>
      <c r="AG550" s="38" t="s">
        <v>403</v>
      </c>
      <c r="AH550" s="1629">
        <v>2028</v>
      </c>
      <c r="AI550" s="1629"/>
      <c r="AJ550" s="1629"/>
      <c r="AK550" s="1630"/>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519" t="s">
        <v>543</v>
      </c>
      <c r="B552" s="1519"/>
      <c r="C552" s="1519"/>
      <c r="D552" s="1519"/>
      <c r="E552" s="1519"/>
      <c r="F552" s="1519"/>
      <c r="G552" s="1519"/>
      <c r="H552" s="1519"/>
      <c r="I552" s="1519"/>
      <c r="J552" s="1519"/>
      <c r="K552" s="1519"/>
      <c r="L552" s="1519"/>
      <c r="M552" s="1519"/>
      <c r="N552" s="1519"/>
      <c r="O552" s="1519"/>
      <c r="P552" s="1519"/>
      <c r="Q552" s="1519"/>
      <c r="R552" s="1519"/>
      <c r="S552" s="1519"/>
      <c r="T552" s="1519"/>
      <c r="U552" s="1519"/>
      <c r="V552" s="1519"/>
      <c r="W552" s="1519"/>
      <c r="X552" s="1519"/>
      <c r="Y552" s="1519"/>
      <c r="Z552" s="1519"/>
      <c r="AA552" s="1519"/>
      <c r="AB552" s="1519"/>
      <c r="AC552" s="1519"/>
      <c r="AD552" s="1519"/>
      <c r="AE552" s="1519"/>
      <c r="AF552" s="1519"/>
      <c r="AG552" s="1519"/>
      <c r="AH552" s="1519"/>
      <c r="AI552" s="1519"/>
      <c r="AJ552" s="1519"/>
      <c r="AK552" s="1519"/>
      <c r="AL552" s="1519"/>
      <c r="AM552" s="1519"/>
      <c r="AN552" s="1519"/>
      <c r="AO552" s="1519"/>
      <c r="AP552" s="1519"/>
      <c r="AQ552" s="1519"/>
      <c r="AR552" s="1519"/>
      <c r="AS552" s="1519"/>
      <c r="AT552" s="1519"/>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519"/>
      <c r="B553" s="1519"/>
      <c r="C553" s="1519"/>
      <c r="D553" s="1519"/>
      <c r="E553" s="1519"/>
      <c r="F553" s="1519"/>
      <c r="G553" s="1519"/>
      <c r="H553" s="1519"/>
      <c r="I553" s="1519"/>
      <c r="J553" s="1519"/>
      <c r="K553" s="1519"/>
      <c r="L553" s="1519"/>
      <c r="M553" s="1519"/>
      <c r="N553" s="1519"/>
      <c r="O553" s="1519"/>
      <c r="P553" s="1519"/>
      <c r="Q553" s="1519"/>
      <c r="R553" s="1519"/>
      <c r="S553" s="1519"/>
      <c r="T553" s="1519"/>
      <c r="U553" s="1519"/>
      <c r="V553" s="1519"/>
      <c r="W553" s="1519"/>
      <c r="X553" s="1519"/>
      <c r="Y553" s="1519"/>
      <c r="Z553" s="1519"/>
      <c r="AA553" s="1519"/>
      <c r="AB553" s="1519"/>
      <c r="AC553" s="1519"/>
      <c r="AD553" s="1519"/>
      <c r="AE553" s="1519"/>
      <c r="AF553" s="1519"/>
      <c r="AG553" s="1519"/>
      <c r="AH553" s="1519"/>
      <c r="AI553" s="1519"/>
      <c r="AJ553" s="1519"/>
      <c r="AK553" s="1519"/>
      <c r="AL553" s="1519"/>
      <c r="AM553" s="1519"/>
      <c r="AN553" s="1519"/>
      <c r="AO553" s="1519"/>
      <c r="AP553" s="1519"/>
      <c r="AQ553" s="1519"/>
      <c r="AR553" s="1519"/>
      <c r="AS553" s="1519"/>
      <c r="AT553" s="1519"/>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2056</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698" t="s">
        <v>2058</v>
      </c>
      <c r="C559" s="1699"/>
      <c r="D559" s="1699"/>
      <c r="E559" s="1699"/>
      <c r="F559" s="1699"/>
      <c r="G559" s="1699"/>
      <c r="H559" s="1699"/>
      <c r="I559" s="1699"/>
      <c r="J559" s="1699"/>
      <c r="K559" s="1699"/>
      <c r="L559" s="1700"/>
      <c r="M559" s="1698" t="s">
        <v>2059</v>
      </c>
      <c r="N559" s="1699"/>
      <c r="O559" s="1699"/>
      <c r="P559" s="1700"/>
      <c r="Q559" s="1698" t="s">
        <v>2085</v>
      </c>
      <c r="R559" s="1699"/>
      <c r="S559" s="1700"/>
      <c r="T559" s="1698" t="s">
        <v>2086</v>
      </c>
      <c r="U559" s="1699"/>
      <c r="V559" s="1700"/>
      <c r="W559" s="1698" t="s">
        <v>453</v>
      </c>
      <c r="X559" s="1699"/>
      <c r="Y559" s="1700"/>
      <c r="Z559" s="1698" t="s">
        <v>1828</v>
      </c>
      <c r="AA559" s="1699"/>
      <c r="AB559" s="1699"/>
      <c r="AC559" s="1699"/>
      <c r="AD559" s="1700"/>
      <c r="AE559" s="1698" t="s">
        <v>1665</v>
      </c>
      <c r="AF559" s="1699"/>
      <c r="AG559" s="1699"/>
      <c r="AH559" s="1700"/>
      <c r="AI559" s="1698" t="s">
        <v>1666</v>
      </c>
      <c r="AJ559" s="1699"/>
      <c r="AK559" s="1699"/>
      <c r="AL559" s="1700"/>
      <c r="AM559" s="1698" t="s">
        <v>454</v>
      </c>
      <c r="AN559" s="1699"/>
      <c r="AO559" s="1699"/>
      <c r="AP559" s="1699"/>
      <c r="AQ559" s="1699"/>
      <c r="AR559" s="1699"/>
      <c r="AS559" s="1700"/>
      <c r="BB559" s="3"/>
      <c r="BC559" s="3"/>
      <c r="BD559" s="3"/>
      <c r="BE559" s="3"/>
      <c r="BF559" s="3"/>
      <c r="BG559" s="3"/>
      <c r="BH559" s="3" t="s">
        <v>581</v>
      </c>
      <c r="BI559" s="3" t="str">
        <f>AG665</f>
        <v>No</v>
      </c>
    </row>
    <row r="560" spans="1:66" ht="12.95" customHeight="1">
      <c r="B560" s="1701"/>
      <c r="C560" s="1702"/>
      <c r="D560" s="1702"/>
      <c r="E560" s="1702"/>
      <c r="F560" s="1702"/>
      <c r="G560" s="1702"/>
      <c r="H560" s="1702"/>
      <c r="I560" s="1702"/>
      <c r="J560" s="1702"/>
      <c r="K560" s="1702"/>
      <c r="L560" s="1703"/>
      <c r="M560" s="1701"/>
      <c r="N560" s="1702"/>
      <c r="O560" s="1702"/>
      <c r="P560" s="1703"/>
      <c r="Q560" s="1701"/>
      <c r="R560" s="1702"/>
      <c r="S560" s="1703"/>
      <c r="T560" s="1701"/>
      <c r="U560" s="1702"/>
      <c r="V560" s="1703"/>
      <c r="W560" s="1701"/>
      <c r="X560" s="1702"/>
      <c r="Y560" s="1703"/>
      <c r="Z560" s="1701"/>
      <c r="AA560" s="1702"/>
      <c r="AB560" s="1702"/>
      <c r="AC560" s="1702"/>
      <c r="AD560" s="1703"/>
      <c r="AE560" s="1701"/>
      <c r="AF560" s="1702"/>
      <c r="AG560" s="1702"/>
      <c r="AH560" s="1703"/>
      <c r="AI560" s="1701"/>
      <c r="AJ560" s="1702"/>
      <c r="AK560" s="1702"/>
      <c r="AL560" s="1703"/>
      <c r="AM560" s="1701"/>
      <c r="AN560" s="1702"/>
      <c r="AO560" s="1702"/>
      <c r="AP560" s="1702"/>
      <c r="AQ560" s="1702"/>
      <c r="AR560" s="1702"/>
      <c r="AS560" s="1703"/>
      <c r="AU560" s="1141"/>
      <c r="BB560" s="3"/>
      <c r="BC560" s="3"/>
      <c r="BD560" s="3"/>
      <c r="BE560" s="3"/>
      <c r="BF560" s="3"/>
      <c r="BG560" s="3"/>
      <c r="BH560" s="3"/>
      <c r="BI560" s="3"/>
    </row>
    <row r="561" spans="1:61" ht="12.95" customHeight="1">
      <c r="B561" s="1704"/>
      <c r="C561" s="1705"/>
      <c r="D561" s="1705"/>
      <c r="E561" s="1705"/>
      <c r="F561" s="1705"/>
      <c r="G561" s="1705"/>
      <c r="H561" s="1705"/>
      <c r="I561" s="1705"/>
      <c r="J561" s="1705"/>
      <c r="K561" s="1705"/>
      <c r="L561" s="1706"/>
      <c r="M561" s="1704"/>
      <c r="N561" s="1705"/>
      <c r="O561" s="1705"/>
      <c r="P561" s="1706"/>
      <c r="Q561" s="1704"/>
      <c r="R561" s="1705"/>
      <c r="S561" s="1706"/>
      <c r="T561" s="1704"/>
      <c r="U561" s="1705"/>
      <c r="V561" s="1706"/>
      <c r="W561" s="1704"/>
      <c r="X561" s="1705"/>
      <c r="Y561" s="1706"/>
      <c r="Z561" s="1704"/>
      <c r="AA561" s="1705"/>
      <c r="AB561" s="1705"/>
      <c r="AC561" s="1705"/>
      <c r="AD561" s="1706"/>
      <c r="AE561" s="1704"/>
      <c r="AF561" s="1705"/>
      <c r="AG561" s="1705"/>
      <c r="AH561" s="1706"/>
      <c r="AI561" s="1704"/>
      <c r="AJ561" s="1705"/>
      <c r="AK561" s="1705"/>
      <c r="AL561" s="1706"/>
      <c r="AM561" s="1704"/>
      <c r="AN561" s="1705"/>
      <c r="AO561" s="1705"/>
      <c r="AP561" s="1705"/>
      <c r="AQ561" s="1705"/>
      <c r="AR561" s="1705"/>
      <c r="AS561" s="1706"/>
      <c r="AU561" s="1141"/>
      <c r="BB561" s="3"/>
      <c r="BC561" s="3"/>
      <c r="BD561" s="3"/>
      <c r="BE561" s="3"/>
      <c r="BF561" s="3"/>
      <c r="BG561" s="3"/>
      <c r="BH561" s="3"/>
      <c r="BI561" s="3"/>
    </row>
    <row r="562" spans="1:61" ht="12.95" customHeight="1">
      <c r="B562" s="51" t="s">
        <v>112</v>
      </c>
      <c r="C562" s="1741" t="s">
        <v>2706</v>
      </c>
      <c r="D562" s="1741"/>
      <c r="E562" s="1741"/>
      <c r="F562" s="1741"/>
      <c r="G562" s="1741"/>
      <c r="H562" s="1741"/>
      <c r="I562" s="1741"/>
      <c r="J562" s="1741"/>
      <c r="K562" s="1741"/>
      <c r="L562" s="1741"/>
      <c r="M562" s="1741" t="s">
        <v>2075</v>
      </c>
      <c r="N562" s="1741"/>
      <c r="O562" s="1741"/>
      <c r="P562" s="1741"/>
      <c r="Q562" s="1737">
        <v>24</v>
      </c>
      <c r="R562" s="1737"/>
      <c r="S562" s="1738"/>
      <c r="T562" s="1736"/>
      <c r="U562" s="1737"/>
      <c r="V562" s="1738"/>
      <c r="W562" s="1762">
        <v>5.6500000000000002E-2</v>
      </c>
      <c r="X562" s="1763"/>
      <c r="Y562" s="1764"/>
      <c r="Z562" s="1765" t="s">
        <v>2705</v>
      </c>
      <c r="AA562" s="1765"/>
      <c r="AB562" s="1765"/>
      <c r="AC562" s="1765"/>
      <c r="AD562" s="1765"/>
      <c r="AE562" s="1769">
        <v>2</v>
      </c>
      <c r="AF562" s="1770"/>
      <c r="AG562" s="1770"/>
      <c r="AH562" s="1771"/>
      <c r="AI562" s="1733"/>
      <c r="AJ562" s="1734"/>
      <c r="AK562" s="1734"/>
      <c r="AL562" s="1735"/>
      <c r="AM562" s="1726">
        <v>11909944</v>
      </c>
      <c r="AN562" s="1727"/>
      <c r="AO562" s="1727"/>
      <c r="AP562" s="1727"/>
      <c r="AQ562" s="1727"/>
      <c r="AR562" s="1727"/>
      <c r="AS562" s="1728"/>
      <c r="AT562" s="1142"/>
      <c r="AU562" s="1141"/>
      <c r="BB562" s="3"/>
      <c r="BC562" s="3"/>
      <c r="BD562" s="3"/>
      <c r="BE562" s="3"/>
      <c r="BF562" s="3"/>
      <c r="BG562" s="3"/>
      <c r="BH562" s="3"/>
      <c r="BI562" s="3"/>
    </row>
    <row r="563" spans="1:61" ht="12.95" customHeight="1">
      <c r="B563" s="52" t="s">
        <v>113</v>
      </c>
      <c r="C563" s="1744" t="s">
        <v>2706</v>
      </c>
      <c r="D563" s="1744"/>
      <c r="E563" s="1744"/>
      <c r="F563" s="1744"/>
      <c r="G563" s="1744"/>
      <c r="H563" s="1744"/>
      <c r="I563" s="1744"/>
      <c r="J563" s="1744"/>
      <c r="K563" s="1744"/>
      <c r="L563" s="1744"/>
      <c r="M563" s="1741" t="s">
        <v>2074</v>
      </c>
      <c r="N563" s="1741"/>
      <c r="O563" s="1741"/>
      <c r="P563" s="1741"/>
      <c r="Q563" s="1736">
        <v>24</v>
      </c>
      <c r="R563" s="1737"/>
      <c r="S563" s="1738"/>
      <c r="T563" s="1736"/>
      <c r="U563" s="1737"/>
      <c r="V563" s="1738"/>
      <c r="W563" s="1762">
        <v>6.0499999999999998E-2</v>
      </c>
      <c r="X563" s="1763"/>
      <c r="Y563" s="1764"/>
      <c r="Z563" s="1765" t="s">
        <v>2705</v>
      </c>
      <c r="AA563" s="1765"/>
      <c r="AB563" s="1765"/>
      <c r="AC563" s="1765"/>
      <c r="AD563" s="1765"/>
      <c r="AE563" s="1769">
        <v>1</v>
      </c>
      <c r="AF563" s="1770"/>
      <c r="AG563" s="1770"/>
      <c r="AH563" s="1771"/>
      <c r="AI563" s="1733"/>
      <c r="AJ563" s="1734"/>
      <c r="AK563" s="1734"/>
      <c r="AL563" s="1735"/>
      <c r="AM563" s="1726">
        <f>33498027-AM562</f>
        <v>21588083</v>
      </c>
      <c r="AN563" s="1727"/>
      <c r="AO563" s="1727"/>
      <c r="AP563" s="1727"/>
      <c r="AQ563" s="1727"/>
      <c r="AR563" s="1727"/>
      <c r="AS563" s="1728"/>
      <c r="AT563" s="1142" t="str">
        <f>IF(AND(NOT(C562=""),C563="",NOT(C564="")),"!","")</f>
        <v/>
      </c>
      <c r="AU563" s="1141"/>
      <c r="BB563" s="3"/>
      <c r="BC563" s="3"/>
      <c r="BD563" s="3"/>
      <c r="BE563" s="3"/>
      <c r="BF563" s="3"/>
      <c r="BG563" s="3"/>
      <c r="BH563" s="3"/>
      <c r="BI563" s="3"/>
    </row>
    <row r="564" spans="1:61" ht="12.95" customHeight="1">
      <c r="B564" s="52" t="s">
        <v>119</v>
      </c>
      <c r="C564" s="1744" t="s">
        <v>2667</v>
      </c>
      <c r="D564" s="1744"/>
      <c r="E564" s="1744"/>
      <c r="F564" s="1744"/>
      <c r="G564" s="1744"/>
      <c r="H564" s="1744"/>
      <c r="I564" s="1744"/>
      <c r="J564" s="1744"/>
      <c r="K564" s="1744"/>
      <c r="L564" s="1744"/>
      <c r="M564" s="1741" t="s">
        <v>2066</v>
      </c>
      <c r="N564" s="1741"/>
      <c r="O564" s="1741"/>
      <c r="P564" s="1741"/>
      <c r="Q564" s="1736"/>
      <c r="R564" s="1737"/>
      <c r="S564" s="1738"/>
      <c r="T564" s="1736"/>
      <c r="U564" s="1737"/>
      <c r="V564" s="1738"/>
      <c r="W564" s="1762"/>
      <c r="X564" s="1763"/>
      <c r="Y564" s="1764"/>
      <c r="Z564" s="1765" t="s">
        <v>591</v>
      </c>
      <c r="AA564" s="1765"/>
      <c r="AB564" s="1765"/>
      <c r="AC564" s="1765"/>
      <c r="AD564" s="1765"/>
      <c r="AE564" s="1769"/>
      <c r="AF564" s="1770"/>
      <c r="AG564" s="1770"/>
      <c r="AH564" s="1771"/>
      <c r="AI564" s="1733"/>
      <c r="AJ564" s="1734"/>
      <c r="AK564" s="1734"/>
      <c r="AL564" s="1735"/>
      <c r="AM564" s="1726">
        <v>4183216</v>
      </c>
      <c r="AN564" s="1727"/>
      <c r="AO564" s="1727"/>
      <c r="AP564" s="1727"/>
      <c r="AQ564" s="1727"/>
      <c r="AR564" s="1727"/>
      <c r="AS564" s="1728"/>
      <c r="AT564" s="1142" t="str">
        <f>IF(AND(NOT(C563=""),C564="",NOT(C565="")),"!","")</f>
        <v/>
      </c>
      <c r="AU564" s="1141"/>
      <c r="BB564" s="3"/>
      <c r="BC564" s="3"/>
      <c r="BD564" s="3"/>
      <c r="BE564" s="3"/>
      <c r="BF564" s="3"/>
      <c r="BG564" s="3"/>
      <c r="BH564" s="3"/>
      <c r="BI564" s="3"/>
    </row>
    <row r="565" spans="1:61" ht="12.95" customHeight="1">
      <c r="B565" s="52" t="s">
        <v>581</v>
      </c>
      <c r="C565" s="1744" t="s">
        <v>2668</v>
      </c>
      <c r="D565" s="1744"/>
      <c r="E565" s="1744"/>
      <c r="F565" s="1744"/>
      <c r="G565" s="1744"/>
      <c r="H565" s="1744"/>
      <c r="I565" s="1744"/>
      <c r="J565" s="1744"/>
      <c r="K565" s="1744"/>
      <c r="L565" s="1744"/>
      <c r="M565" s="1741" t="s">
        <v>2061</v>
      </c>
      <c r="N565" s="1741"/>
      <c r="O565" s="1741"/>
      <c r="P565" s="1741"/>
      <c r="Q565" s="303"/>
      <c r="R565" s="303"/>
      <c r="S565" s="303"/>
      <c r="T565" s="1736"/>
      <c r="U565" s="1737"/>
      <c r="V565" s="1738"/>
      <c r="W565" s="1762"/>
      <c r="X565" s="1763"/>
      <c r="Y565" s="1764"/>
      <c r="Z565" s="1765" t="s">
        <v>591</v>
      </c>
      <c r="AA565" s="1765"/>
      <c r="AB565" s="1765"/>
      <c r="AC565" s="1765"/>
      <c r="AD565" s="1765"/>
      <c r="AE565" s="1769"/>
      <c r="AF565" s="1770"/>
      <c r="AG565" s="1770"/>
      <c r="AH565" s="1771"/>
      <c r="AI565" s="1733"/>
      <c r="AJ565" s="1734"/>
      <c r="AK565" s="1734"/>
      <c r="AL565" s="1735"/>
      <c r="AM565" s="1726">
        <v>8020661</v>
      </c>
      <c r="AN565" s="1727"/>
      <c r="AO565" s="1727"/>
      <c r="AP565" s="1727"/>
      <c r="AQ565" s="1727"/>
      <c r="AR565" s="1727"/>
      <c r="AS565" s="1728"/>
      <c r="AT565" s="1142" t="str">
        <f>IF(AND(NOT(C564=""),C565="",NOT(C566="")),"!","")</f>
        <v/>
      </c>
      <c r="AU565" s="1141"/>
      <c r="BB565" s="3"/>
      <c r="BC565" s="3"/>
      <c r="BD565" s="3"/>
      <c r="BE565" s="3"/>
      <c r="BF565" s="3"/>
      <c r="BG565" s="3"/>
      <c r="BH565" s="3"/>
      <c r="BI565" s="3"/>
    </row>
    <row r="566" spans="1:61" ht="12.95" customHeight="1">
      <c r="B566" s="52" t="s">
        <v>763</v>
      </c>
      <c r="C566" s="1744"/>
      <c r="D566" s="1744"/>
      <c r="E566" s="1744"/>
      <c r="F566" s="1744"/>
      <c r="G566" s="1744"/>
      <c r="H566" s="1744"/>
      <c r="I566" s="1744"/>
      <c r="J566" s="1744"/>
      <c r="K566" s="1744"/>
      <c r="L566" s="1744"/>
      <c r="M566" s="1741" t="s">
        <v>1184</v>
      </c>
      <c r="N566" s="1741"/>
      <c r="O566" s="1741"/>
      <c r="P566" s="1741"/>
      <c r="Q566" s="1736"/>
      <c r="R566" s="1737"/>
      <c r="S566" s="1738"/>
      <c r="T566" s="1736"/>
      <c r="U566" s="1737"/>
      <c r="V566" s="1738"/>
      <c r="W566" s="1762"/>
      <c r="X566" s="1763"/>
      <c r="Y566" s="1764"/>
      <c r="Z566" s="1765" t="s">
        <v>1184</v>
      </c>
      <c r="AA566" s="1765"/>
      <c r="AB566" s="1765"/>
      <c r="AC566" s="1765"/>
      <c r="AD566" s="1765"/>
      <c r="AE566" s="1769"/>
      <c r="AF566" s="1770"/>
      <c r="AG566" s="1770"/>
      <c r="AH566" s="1771"/>
      <c r="AI566" s="1733"/>
      <c r="AJ566" s="1734"/>
      <c r="AK566" s="1734"/>
      <c r="AL566" s="1735"/>
      <c r="AM566" s="1726"/>
      <c r="AN566" s="1727"/>
      <c r="AO566" s="1727"/>
      <c r="AP566" s="1727"/>
      <c r="AQ566" s="1727"/>
      <c r="AR566" s="1727"/>
      <c r="AS566" s="1728"/>
      <c r="AT566" s="1142" t="str">
        <f t="shared" ref="AT566:AT573" si="3">IF(AND(NOT(C565=""),C566="",NOT(C567="")),"!","")</f>
        <v/>
      </c>
      <c r="AU566" s="1141"/>
      <c r="BB566" s="3"/>
      <c r="BC566" s="3"/>
      <c r="BD566" s="3"/>
      <c r="BE566" s="3"/>
      <c r="BF566" s="3"/>
      <c r="BG566" s="3"/>
      <c r="BH566" s="3" t="s">
        <v>763</v>
      </c>
      <c r="BI566" s="3" t="str">
        <f>N673</f>
        <v>No</v>
      </c>
    </row>
    <row r="567" spans="1:61" ht="12.95" customHeight="1">
      <c r="B567" s="52" t="s">
        <v>584</v>
      </c>
      <c r="C567" s="1744"/>
      <c r="D567" s="1744"/>
      <c r="E567" s="1744"/>
      <c r="F567" s="1744"/>
      <c r="G567" s="1744"/>
      <c r="H567" s="1744"/>
      <c r="I567" s="1744"/>
      <c r="J567" s="1744"/>
      <c r="K567" s="1744"/>
      <c r="L567" s="1744"/>
      <c r="M567" s="1741" t="s">
        <v>1184</v>
      </c>
      <c r="N567" s="1741"/>
      <c r="O567" s="1741"/>
      <c r="P567" s="1741"/>
      <c r="Q567" s="1736"/>
      <c r="R567" s="1737"/>
      <c r="S567" s="1738"/>
      <c r="T567" s="1736"/>
      <c r="U567" s="1737"/>
      <c r="V567" s="1738"/>
      <c r="W567" s="1762"/>
      <c r="X567" s="1763"/>
      <c r="Y567" s="1764"/>
      <c r="Z567" s="1765" t="s">
        <v>1184</v>
      </c>
      <c r="AA567" s="1765"/>
      <c r="AB567" s="1765"/>
      <c r="AC567" s="1765"/>
      <c r="AD567" s="1765"/>
      <c r="AE567" s="1769"/>
      <c r="AF567" s="1770"/>
      <c r="AG567" s="1770"/>
      <c r="AH567" s="1771"/>
      <c r="AI567" s="1733"/>
      <c r="AJ567" s="1734"/>
      <c r="AK567" s="1734"/>
      <c r="AL567" s="1735"/>
      <c r="AM567" s="1726"/>
      <c r="AN567" s="1727"/>
      <c r="AO567" s="1727"/>
      <c r="AP567" s="1727"/>
      <c r="AQ567" s="1727"/>
      <c r="AR567" s="1727"/>
      <c r="AS567" s="1728"/>
      <c r="AT567" s="1142" t="str">
        <f t="shared" si="3"/>
        <v/>
      </c>
      <c r="AU567" s="1141"/>
      <c r="BB567" s="3"/>
      <c r="BC567" s="3"/>
      <c r="BD567" s="3"/>
      <c r="BE567" s="3"/>
      <c r="BF567" s="3"/>
      <c r="BG567" s="3"/>
      <c r="BH567" s="3" t="s">
        <v>584</v>
      </c>
      <c r="BI567" s="3" t="str">
        <f>AG673</f>
        <v>No</v>
      </c>
    </row>
    <row r="568" spans="1:61" ht="12.95" customHeight="1">
      <c r="B568" s="52" t="s">
        <v>455</v>
      </c>
      <c r="C568" s="1744"/>
      <c r="D568" s="1744"/>
      <c r="E568" s="1744"/>
      <c r="F568" s="1744"/>
      <c r="G568" s="1744"/>
      <c r="H568" s="1744"/>
      <c r="I568" s="1744"/>
      <c r="J568" s="1744"/>
      <c r="K568" s="1744"/>
      <c r="L568" s="1744"/>
      <c r="M568" s="1741" t="s">
        <v>1184</v>
      </c>
      <c r="N568" s="1741"/>
      <c r="O568" s="1741"/>
      <c r="P568" s="1741"/>
      <c r="Q568" s="1736"/>
      <c r="R568" s="1737"/>
      <c r="S568" s="1738"/>
      <c r="T568" s="1736"/>
      <c r="U568" s="1737"/>
      <c r="V568" s="1738"/>
      <c r="W568" s="1762"/>
      <c r="X568" s="1763"/>
      <c r="Y568" s="1764"/>
      <c r="Z568" s="1765" t="s">
        <v>1184</v>
      </c>
      <c r="AA568" s="1765"/>
      <c r="AB568" s="1765"/>
      <c r="AC568" s="1765"/>
      <c r="AD568" s="1765"/>
      <c r="AE568" s="1769"/>
      <c r="AF568" s="1770"/>
      <c r="AG568" s="1770"/>
      <c r="AH568" s="1771"/>
      <c r="AI568" s="1733"/>
      <c r="AJ568" s="1734"/>
      <c r="AK568" s="1734"/>
      <c r="AL568" s="1735"/>
      <c r="AM568" s="1726"/>
      <c r="AN568" s="1727"/>
      <c r="AO568" s="1727"/>
      <c r="AP568" s="1727"/>
      <c r="AQ568" s="1727"/>
      <c r="AR568" s="1727"/>
      <c r="AS568" s="1728"/>
      <c r="AT568" s="1142" t="str">
        <f t="shared" si="3"/>
        <v/>
      </c>
      <c r="AU568" s="1141"/>
      <c r="BB568" s="3"/>
      <c r="BC568" s="3"/>
      <c r="BD568" s="3"/>
      <c r="BE568" s="3"/>
      <c r="BF568" s="3"/>
      <c r="BG568" s="3"/>
      <c r="BH568" s="3"/>
      <c r="BI568" s="3"/>
    </row>
    <row r="569" spans="1:61" ht="12.95" customHeight="1">
      <c r="B569" s="52" t="s">
        <v>456</v>
      </c>
      <c r="C569" s="1744"/>
      <c r="D569" s="1744"/>
      <c r="E569" s="1744"/>
      <c r="F569" s="1744"/>
      <c r="G569" s="1744"/>
      <c r="H569" s="1744"/>
      <c r="I569" s="1744"/>
      <c r="J569" s="1744"/>
      <c r="K569" s="1744"/>
      <c r="L569" s="1744"/>
      <c r="M569" s="1741" t="s">
        <v>1184</v>
      </c>
      <c r="N569" s="1741"/>
      <c r="O569" s="1741"/>
      <c r="P569" s="1741"/>
      <c r="Q569" s="1736"/>
      <c r="R569" s="1737"/>
      <c r="S569" s="1738"/>
      <c r="T569" s="1736"/>
      <c r="U569" s="1737"/>
      <c r="V569" s="1738"/>
      <c r="W569" s="1762"/>
      <c r="X569" s="1763"/>
      <c r="Y569" s="1764"/>
      <c r="Z569" s="1765" t="s">
        <v>1184</v>
      </c>
      <c r="AA569" s="1765"/>
      <c r="AB569" s="1765"/>
      <c r="AC569" s="1765"/>
      <c r="AD569" s="1765"/>
      <c r="AE569" s="1769"/>
      <c r="AF569" s="1770"/>
      <c r="AG569" s="1770"/>
      <c r="AH569" s="1771"/>
      <c r="AI569" s="1733"/>
      <c r="AJ569" s="1734"/>
      <c r="AK569" s="1734"/>
      <c r="AL569" s="1735"/>
      <c r="AM569" s="1726"/>
      <c r="AN569" s="1727"/>
      <c r="AO569" s="1727"/>
      <c r="AP569" s="1727"/>
      <c r="AQ569" s="1727"/>
      <c r="AR569" s="1727"/>
      <c r="AS569" s="1728"/>
      <c r="AT569" s="1142" t="str">
        <f t="shared" si="3"/>
        <v/>
      </c>
      <c r="AU569" s="1141"/>
      <c r="BB569" s="3"/>
      <c r="BC569" s="3"/>
      <c r="BD569" s="3"/>
      <c r="BE569" s="3"/>
      <c r="BF569" s="3"/>
      <c r="BG569" s="3"/>
      <c r="BH569" s="3"/>
      <c r="BI569" s="3"/>
    </row>
    <row r="570" spans="1:61" ht="12.95" customHeight="1">
      <c r="B570" s="52" t="s">
        <v>461</v>
      </c>
      <c r="C570" s="1744"/>
      <c r="D570" s="1744"/>
      <c r="E570" s="1744"/>
      <c r="F570" s="1744"/>
      <c r="G570" s="1744"/>
      <c r="H570" s="1744"/>
      <c r="I570" s="1744"/>
      <c r="J570" s="1744"/>
      <c r="K570" s="1744"/>
      <c r="L570" s="1744"/>
      <c r="M570" s="1741" t="s">
        <v>1184</v>
      </c>
      <c r="N570" s="1741"/>
      <c r="O570" s="1741"/>
      <c r="P570" s="1741"/>
      <c r="Q570" s="1736"/>
      <c r="R570" s="1737"/>
      <c r="S570" s="1738"/>
      <c r="T570" s="1736"/>
      <c r="U570" s="1737"/>
      <c r="V570" s="1738"/>
      <c r="W570" s="1762"/>
      <c r="X570" s="1763"/>
      <c r="Y570" s="1764"/>
      <c r="Z570" s="1765" t="s">
        <v>1184</v>
      </c>
      <c r="AA570" s="1765"/>
      <c r="AB570" s="1765"/>
      <c r="AC570" s="1765"/>
      <c r="AD570" s="1765"/>
      <c r="AE570" s="1769"/>
      <c r="AF570" s="1770"/>
      <c r="AG570" s="1770"/>
      <c r="AH570" s="1771"/>
      <c r="AI570" s="1733"/>
      <c r="AJ570" s="1734"/>
      <c r="AK570" s="1734"/>
      <c r="AL570" s="1735"/>
      <c r="AM570" s="1726"/>
      <c r="AN570" s="1727"/>
      <c r="AO570" s="1727"/>
      <c r="AP570" s="1727"/>
      <c r="AQ570" s="1727"/>
      <c r="AR570" s="1727"/>
      <c r="AS570" s="1728"/>
      <c r="AT570" s="1142" t="str">
        <f t="shared" si="3"/>
        <v/>
      </c>
      <c r="AU570" s="1141"/>
      <c r="BB570" s="3"/>
      <c r="BC570" s="3"/>
      <c r="BD570" s="3"/>
      <c r="BE570" s="3"/>
      <c r="BF570" s="3"/>
      <c r="BG570" s="3"/>
      <c r="BH570" s="3"/>
      <c r="BI570" s="3"/>
    </row>
    <row r="571" spans="1:61" ht="12.95" customHeight="1">
      <c r="B571" s="52" t="s">
        <v>646</v>
      </c>
      <c r="C571" s="1744"/>
      <c r="D571" s="1744"/>
      <c r="E571" s="1744"/>
      <c r="F571" s="1744"/>
      <c r="G571" s="1744"/>
      <c r="H571" s="1744"/>
      <c r="I571" s="1744"/>
      <c r="J571" s="1744"/>
      <c r="K571" s="1744"/>
      <c r="L571" s="1744"/>
      <c r="M571" s="1741" t="s">
        <v>1184</v>
      </c>
      <c r="N571" s="1741"/>
      <c r="O571" s="1741"/>
      <c r="P571" s="1741"/>
      <c r="Q571" s="1736"/>
      <c r="R571" s="1737"/>
      <c r="S571" s="1738"/>
      <c r="T571" s="1736"/>
      <c r="U571" s="1737"/>
      <c r="V571" s="1738"/>
      <c r="W571" s="1762"/>
      <c r="X571" s="1763"/>
      <c r="Y571" s="1764"/>
      <c r="Z571" s="1765" t="s">
        <v>1184</v>
      </c>
      <c r="AA571" s="1765"/>
      <c r="AB571" s="1765"/>
      <c r="AC571" s="1765"/>
      <c r="AD571" s="1765"/>
      <c r="AE571" s="1769"/>
      <c r="AF571" s="1770"/>
      <c r="AG571" s="1770"/>
      <c r="AH571" s="1771"/>
      <c r="AI571" s="1733"/>
      <c r="AJ571" s="1734"/>
      <c r="AK571" s="1734"/>
      <c r="AL571" s="1735"/>
      <c r="AM571" s="1726"/>
      <c r="AN571" s="1727"/>
      <c r="AO571" s="1727"/>
      <c r="AP571" s="1727"/>
      <c r="AQ571" s="1727"/>
      <c r="AR571" s="1727"/>
      <c r="AS571" s="1728"/>
      <c r="AT571" s="1142" t="str">
        <f t="shared" si="3"/>
        <v/>
      </c>
      <c r="BB571" s="3"/>
      <c r="BC571" s="3"/>
      <c r="BD571" s="3"/>
      <c r="BE571" s="3"/>
      <c r="BF571" s="3"/>
      <c r="BG571" s="3"/>
      <c r="BH571" s="3"/>
      <c r="BI571" s="3"/>
    </row>
    <row r="572" spans="1:61" ht="12.95" customHeight="1">
      <c r="B572" s="52" t="s">
        <v>362</v>
      </c>
      <c r="C572" s="1744"/>
      <c r="D572" s="1744"/>
      <c r="E572" s="1744"/>
      <c r="F572" s="1744"/>
      <c r="G572" s="1744"/>
      <c r="H572" s="1744"/>
      <c r="I572" s="1744"/>
      <c r="J572" s="1744"/>
      <c r="K572" s="1744"/>
      <c r="L572" s="1744"/>
      <c r="M572" s="1741" t="s">
        <v>1184</v>
      </c>
      <c r="N572" s="1741"/>
      <c r="O572" s="1741"/>
      <c r="P572" s="1741"/>
      <c r="Q572" s="1736"/>
      <c r="R572" s="1737"/>
      <c r="S572" s="1738"/>
      <c r="T572" s="1736"/>
      <c r="U572" s="1737"/>
      <c r="V572" s="1738"/>
      <c r="W572" s="1762"/>
      <c r="X572" s="1763"/>
      <c r="Y572" s="1764"/>
      <c r="Z572" s="1765" t="s">
        <v>1184</v>
      </c>
      <c r="AA572" s="1765"/>
      <c r="AB572" s="1765"/>
      <c r="AC572" s="1765"/>
      <c r="AD572" s="1765"/>
      <c r="AE572" s="1769"/>
      <c r="AF572" s="1770"/>
      <c r="AG572" s="1770"/>
      <c r="AH572" s="1771"/>
      <c r="AI572" s="1733"/>
      <c r="AJ572" s="1734"/>
      <c r="AK572" s="1734"/>
      <c r="AL572" s="1735"/>
      <c r="AM572" s="1726"/>
      <c r="AN572" s="1727"/>
      <c r="AO572" s="1727"/>
      <c r="AP572" s="1727"/>
      <c r="AQ572" s="1727"/>
      <c r="AR572" s="1727"/>
      <c r="AS572" s="1728"/>
      <c r="AT572" s="1142" t="str">
        <f t="shared" si="3"/>
        <v/>
      </c>
      <c r="BB572" s="3"/>
      <c r="BC572" s="3"/>
      <c r="BD572" s="3"/>
      <c r="BE572" s="3"/>
      <c r="BF572" s="3"/>
      <c r="BG572" s="3"/>
      <c r="BH572" s="3"/>
      <c r="BI572" s="3"/>
    </row>
    <row r="573" spans="1:61" ht="12.95" customHeight="1">
      <c r="B573" s="52" t="s">
        <v>363</v>
      </c>
      <c r="C573" s="1744"/>
      <c r="D573" s="1744"/>
      <c r="E573" s="1744"/>
      <c r="F573" s="1744"/>
      <c r="G573" s="1744"/>
      <c r="H573" s="1744"/>
      <c r="I573" s="1744"/>
      <c r="J573" s="1744"/>
      <c r="K573" s="1744"/>
      <c r="L573" s="1744"/>
      <c r="M573" s="1741" t="s">
        <v>1184</v>
      </c>
      <c r="N573" s="1741"/>
      <c r="O573" s="1741"/>
      <c r="P573" s="1741"/>
      <c r="Q573" s="1736"/>
      <c r="R573" s="1737"/>
      <c r="S573" s="1738"/>
      <c r="T573" s="1736"/>
      <c r="U573" s="1737"/>
      <c r="V573" s="1738"/>
      <c r="W573" s="1762"/>
      <c r="X573" s="1763"/>
      <c r="Y573" s="1764"/>
      <c r="Z573" s="1765" t="s">
        <v>1184</v>
      </c>
      <c r="AA573" s="1765"/>
      <c r="AB573" s="1765"/>
      <c r="AC573" s="1765"/>
      <c r="AD573" s="1765"/>
      <c r="AE573" s="1769"/>
      <c r="AF573" s="1770"/>
      <c r="AG573" s="1770"/>
      <c r="AH573" s="1771"/>
      <c r="AI573" s="1733"/>
      <c r="AJ573" s="1734"/>
      <c r="AK573" s="1734"/>
      <c r="AL573" s="1735"/>
      <c r="AM573" s="1726"/>
      <c r="AN573" s="1727"/>
      <c r="AO573" s="1727"/>
      <c r="AP573" s="1727"/>
      <c r="AQ573" s="1727"/>
      <c r="AR573" s="1727"/>
      <c r="AS573" s="1728"/>
      <c r="AT573" s="1142" t="str">
        <f t="shared" si="3"/>
        <v/>
      </c>
      <c r="BB573" s="3"/>
      <c r="BC573" s="3"/>
      <c r="BD573" s="3"/>
      <c r="BE573" s="3"/>
      <c r="BF573" s="3"/>
      <c r="BG573" s="3"/>
      <c r="BH573" s="3"/>
      <c r="BI573" s="3"/>
    </row>
    <row r="574" spans="1:61" ht="12.95" customHeight="1">
      <c r="B574" s="1922" t="s">
        <v>127</v>
      </c>
      <c r="C574" s="1923"/>
      <c r="D574" s="1923"/>
      <c r="E574" s="1923"/>
      <c r="F574" s="1923"/>
      <c r="G574" s="1923"/>
      <c r="H574" s="1923"/>
      <c r="I574" s="1923"/>
      <c r="J574" s="1923"/>
      <c r="K574" s="1923"/>
      <c r="L574" s="1923"/>
      <c r="M574" s="1923"/>
      <c r="N574" s="1923"/>
      <c r="O574" s="1923"/>
      <c r="P574" s="1923"/>
      <c r="Q574" s="1923"/>
      <c r="R574" s="1923"/>
      <c r="S574" s="1923"/>
      <c r="T574" s="1923"/>
      <c r="U574" s="1947"/>
      <c r="V574" s="1923"/>
      <c r="W574" s="1923"/>
      <c r="X574" s="1923"/>
      <c r="Y574" s="1923"/>
      <c r="Z574" s="1923"/>
      <c r="AA574" s="1923"/>
      <c r="AB574" s="1923"/>
      <c r="AC574" s="1923"/>
      <c r="AD574" s="1923"/>
      <c r="AE574" s="1923"/>
      <c r="AF574" s="1923"/>
      <c r="AG574" s="1923"/>
      <c r="AH574" s="1923"/>
      <c r="AI574" s="1923"/>
      <c r="AJ574" s="1923"/>
      <c r="AK574" s="1923"/>
      <c r="AL574" s="1924"/>
      <c r="AM574" s="1757">
        <f>SUM(AM562:AS573)</f>
        <v>45701904</v>
      </c>
      <c r="AN574" s="1758"/>
      <c r="AO574" s="1758"/>
      <c r="AP574" s="1758"/>
      <c r="AQ574" s="1758"/>
      <c r="AR574" s="1758"/>
      <c r="AS574" s="1759"/>
      <c r="BB574" s="3"/>
      <c r="BC574" s="3"/>
      <c r="BD574" s="3"/>
      <c r="BE574" s="3"/>
      <c r="BF574" s="3"/>
      <c r="BG574" s="3"/>
      <c r="BH574" s="3" t="s">
        <v>455</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5" customHeight="1">
      <c r="A576" s="55" t="s">
        <v>112</v>
      </c>
      <c r="B576" t="s">
        <v>463</v>
      </c>
      <c r="G576" s="1732" t="str">
        <f>C562</f>
        <v xml:space="preserve">Citi Community Capital </v>
      </c>
      <c r="H576" s="1732"/>
      <c r="I576" s="1732"/>
      <c r="J576" s="1732"/>
      <c r="K576" s="1732"/>
      <c r="L576" s="1732"/>
      <c r="M576" s="1732"/>
      <c r="N576" s="1732"/>
      <c r="O576" s="1732"/>
      <c r="P576" s="1732"/>
      <c r="Q576" s="1732"/>
      <c r="R576" s="1732"/>
      <c r="S576" s="8"/>
      <c r="T576" s="55" t="s">
        <v>113</v>
      </c>
      <c r="U576" t="s">
        <v>463</v>
      </c>
      <c r="Z576" s="1732" t="str">
        <f>C563</f>
        <v xml:space="preserve">Citi Community Capital </v>
      </c>
      <c r="AA576" s="1732"/>
      <c r="AB576" s="1732"/>
      <c r="AC576" s="1732"/>
      <c r="AD576" s="1732"/>
      <c r="AE576" s="1732"/>
      <c r="AF576" s="1732"/>
      <c r="AG576" s="1732"/>
      <c r="AH576" s="1732"/>
      <c r="AI576" s="1732"/>
      <c r="AJ576" s="1732"/>
      <c r="AK576" s="1732"/>
      <c r="BB576" s="3"/>
      <c r="BC576" s="3"/>
      <c r="BD576" s="3"/>
      <c r="BE576" s="3"/>
      <c r="BF576" s="3"/>
      <c r="BG576" s="3"/>
      <c r="BH576" s="3"/>
      <c r="BI576" s="3"/>
    </row>
    <row r="577" spans="1:61" ht="12.95" customHeight="1">
      <c r="A577" s="22"/>
      <c r="B577" t="s">
        <v>85</v>
      </c>
      <c r="G577" s="1714" t="s">
        <v>2707</v>
      </c>
      <c r="H577" s="1714"/>
      <c r="I577" s="1714"/>
      <c r="J577" s="1714"/>
      <c r="K577" s="1714"/>
      <c r="L577" s="1714"/>
      <c r="M577" s="1714"/>
      <c r="N577" s="1714"/>
      <c r="O577" s="1714"/>
      <c r="P577" s="1714"/>
      <c r="Q577" s="1714"/>
      <c r="R577" s="1714"/>
      <c r="S577" s="8"/>
      <c r="T577" s="22"/>
      <c r="U577" t="s">
        <v>85</v>
      </c>
      <c r="Z577" s="1714" t="str">
        <f>G577</f>
        <v xml:space="preserve">16601 Ventura Blvd., Suite 200 </v>
      </c>
      <c r="AA577" s="1714"/>
      <c r="AB577" s="1714"/>
      <c r="AC577" s="1714"/>
      <c r="AD577" s="1714"/>
      <c r="AE577" s="1714"/>
      <c r="AF577" s="1714"/>
      <c r="AG577" s="1714"/>
      <c r="AH577" s="1714"/>
      <c r="AI577" s="1714"/>
      <c r="AJ577" s="1714"/>
      <c r="AK577" s="1714"/>
      <c r="BB577" s="3"/>
      <c r="BC577" s="3"/>
      <c r="BD577" s="3"/>
      <c r="BE577" s="3"/>
      <c r="BF577" s="3"/>
      <c r="BG577" s="3"/>
      <c r="BH577" s="3"/>
      <c r="BI577" s="3"/>
    </row>
    <row r="578" spans="1:61" ht="12.95" customHeight="1">
      <c r="A578" s="22"/>
      <c r="B578" t="s">
        <v>580</v>
      </c>
      <c r="G578" s="1714" t="s">
        <v>2708</v>
      </c>
      <c r="H578" s="1714"/>
      <c r="I578" s="1714"/>
      <c r="J578" s="1714"/>
      <c r="K578" s="1714"/>
      <c r="L578" s="1714"/>
      <c r="M578" s="1714"/>
      <c r="N578" s="1714"/>
      <c r="O578" s="1714"/>
      <c r="P578" s="1714"/>
      <c r="Q578" s="1714"/>
      <c r="R578" s="1714"/>
      <c r="T578" s="22"/>
      <c r="U578" t="s">
        <v>580</v>
      </c>
      <c r="Z578" s="1694" t="str">
        <f>G578</f>
        <v>Encino</v>
      </c>
      <c r="AA578" s="1694"/>
      <c r="AB578" s="1694"/>
      <c r="AC578" s="1694"/>
      <c r="AD578" s="1694"/>
      <c r="AE578" s="1694"/>
      <c r="AF578" s="1694"/>
      <c r="AG578" s="1694"/>
      <c r="AH578" s="1694"/>
      <c r="AI578" s="1694"/>
      <c r="AJ578" s="1694"/>
      <c r="AK578" s="1694"/>
      <c r="BB578" s="3"/>
      <c r="BC578" s="3"/>
      <c r="BD578" s="3"/>
      <c r="BE578" s="3"/>
      <c r="BF578" s="3"/>
      <c r="BG578" s="3"/>
      <c r="BH578" s="3"/>
      <c r="BI578" s="3"/>
    </row>
    <row r="579" spans="1:61" ht="12.95" customHeight="1">
      <c r="A579" s="22"/>
      <c r="B579" t="s">
        <v>17</v>
      </c>
      <c r="G579" s="1714" t="s">
        <v>2709</v>
      </c>
      <c r="H579" s="1714"/>
      <c r="I579" s="1714"/>
      <c r="J579" s="1714"/>
      <c r="K579" s="1714"/>
      <c r="L579" s="1714"/>
      <c r="M579" s="1714"/>
      <c r="N579" s="1714"/>
      <c r="O579" s="1714"/>
      <c r="P579" s="1714"/>
      <c r="Q579" s="1714"/>
      <c r="R579" s="1714"/>
      <c r="S579" s="8"/>
      <c r="T579" s="22"/>
      <c r="U579" t="s">
        <v>17</v>
      </c>
      <c r="Z579" s="1694" t="str">
        <f>G579</f>
        <v>Matt Knipprath</v>
      </c>
      <c r="AA579" s="1694"/>
      <c r="AB579" s="1694"/>
      <c r="AC579" s="1694"/>
      <c r="AD579" s="1694"/>
      <c r="AE579" s="1694"/>
      <c r="AF579" s="1694"/>
      <c r="AG579" s="1694"/>
      <c r="AH579" s="1694"/>
      <c r="AI579" s="1694"/>
      <c r="AJ579" s="1694"/>
      <c r="AK579" s="1694"/>
      <c r="BB579" s="3"/>
      <c r="BC579" s="3"/>
      <c r="BD579" s="3"/>
      <c r="BE579" s="3"/>
      <c r="BF579" s="3"/>
      <c r="BG579" s="3"/>
      <c r="BH579" s="3"/>
      <c r="BI579" s="3"/>
    </row>
    <row r="580" spans="1:61" ht="12.95" customHeight="1">
      <c r="A580" s="22"/>
      <c r="B580" t="s">
        <v>316</v>
      </c>
      <c r="G580" s="1713">
        <v>8053688713</v>
      </c>
      <c r="H580" s="1713"/>
      <c r="I580" s="1713"/>
      <c r="J580" s="1713"/>
      <c r="K580" s="1713"/>
      <c r="L580" s="1713"/>
      <c r="O580" s="33" t="s">
        <v>206</v>
      </c>
      <c r="P580" s="1742"/>
      <c r="Q580" s="1742"/>
      <c r="R580" s="1742"/>
      <c r="S580" s="10"/>
      <c r="T580" s="22"/>
      <c r="U580" t="s">
        <v>316</v>
      </c>
      <c r="Z580" s="1713">
        <f>G580</f>
        <v>8053688713</v>
      </c>
      <c r="AA580" s="1713"/>
      <c r="AB580" s="1713"/>
      <c r="AC580" s="1713"/>
      <c r="AD580" s="1713"/>
      <c r="AE580" s="1713"/>
      <c r="AH580" s="33" t="s">
        <v>206</v>
      </c>
      <c r="AI580" s="1742"/>
      <c r="AJ580" s="1742"/>
      <c r="AK580" s="1742"/>
      <c r="BB580" s="3"/>
      <c r="BC580" s="3"/>
      <c r="BD580" s="3"/>
      <c r="BE580" s="3"/>
      <c r="BF580" s="3"/>
      <c r="BG580" s="3"/>
      <c r="BH580" s="3"/>
      <c r="BI580" s="3"/>
    </row>
    <row r="581" spans="1:61" ht="12.95" customHeight="1">
      <c r="A581" s="22"/>
      <c r="B581" t="s">
        <v>18</v>
      </c>
      <c r="H581" s="1714" t="s">
        <v>2710</v>
      </c>
      <c r="I581" s="1714"/>
      <c r="J581" s="1714"/>
      <c r="K581" s="1714"/>
      <c r="L581" s="1714"/>
      <c r="M581" s="1714"/>
      <c r="N581" s="1714"/>
      <c r="O581" s="1714"/>
      <c r="P581" s="1714"/>
      <c r="Q581" s="1714"/>
      <c r="R581" s="1714"/>
      <c r="S581" s="8"/>
      <c r="T581" s="22"/>
      <c r="U581" t="s">
        <v>18</v>
      </c>
      <c r="AA581" s="1714" t="s">
        <v>2711</v>
      </c>
      <c r="AB581" s="1714"/>
      <c r="AC581" s="1714"/>
      <c r="AD581" s="1714"/>
      <c r="AE581" s="1714"/>
      <c r="AF581" s="1714"/>
      <c r="AG581" s="1714"/>
      <c r="AH581" s="1714"/>
      <c r="AI581" s="1714"/>
      <c r="AJ581" s="1714"/>
      <c r="AK581" s="1714"/>
      <c r="BB581" s="3"/>
      <c r="BC581" s="3"/>
      <c r="BD581" s="3"/>
      <c r="BE581" s="3"/>
      <c r="BF581" s="3"/>
      <c r="BG581" s="3"/>
      <c r="BH581" s="3"/>
      <c r="BI581" s="3"/>
    </row>
    <row r="582" spans="1:61" ht="12.95" customHeight="1">
      <c r="A582" s="22"/>
      <c r="B582" s="320" t="s">
        <v>1185</v>
      </c>
      <c r="H582" s="8"/>
      <c r="I582" s="8"/>
      <c r="J582" s="8"/>
      <c r="K582" s="8"/>
      <c r="L582" s="8"/>
      <c r="M582" s="1779"/>
      <c r="N582" s="1779"/>
      <c r="O582" s="1779"/>
      <c r="P582" s="1779"/>
      <c r="Q582" s="1779"/>
      <c r="R582" s="1779"/>
      <c r="S582" s="8"/>
      <c r="T582" s="22"/>
      <c r="U582" s="320" t="s">
        <v>1185</v>
      </c>
      <c r="AA582" s="8"/>
      <c r="AB582" s="8"/>
      <c r="AC582" s="8"/>
      <c r="AD582" s="8"/>
      <c r="AE582" s="8"/>
      <c r="AF582" s="1779"/>
      <c r="AG582" s="1779"/>
      <c r="AH582" s="1779"/>
      <c r="AI582" s="1779"/>
      <c r="AJ582" s="1779"/>
      <c r="AK582" s="1779"/>
      <c r="BB582" s="3"/>
      <c r="BC582" s="3"/>
      <c r="BD582" s="3"/>
      <c r="BE582" s="3"/>
      <c r="BF582" s="3"/>
      <c r="BG582" s="3"/>
      <c r="BH582" s="3"/>
      <c r="BI582" s="3"/>
    </row>
    <row r="583" spans="1:61" ht="12.95" customHeight="1">
      <c r="A583" s="22"/>
      <c r="B583" t="s">
        <v>20</v>
      </c>
      <c r="N583" s="1592" t="s">
        <v>545</v>
      </c>
      <c r="O583" s="1592"/>
      <c r="T583" s="22"/>
      <c r="U583" t="s">
        <v>20</v>
      </c>
      <c r="AG583" s="1592" t="s">
        <v>545</v>
      </c>
      <c r="AH583" s="1592"/>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732" t="str">
        <f>C564</f>
        <v xml:space="preserve">R4 Capital </v>
      </c>
      <c r="H585" s="1732"/>
      <c r="I585" s="1732"/>
      <c r="J585" s="1732"/>
      <c r="K585" s="1732"/>
      <c r="L585" s="1732"/>
      <c r="M585" s="1732"/>
      <c r="N585" s="1732"/>
      <c r="O585" s="1732"/>
      <c r="P585" s="1732"/>
      <c r="Q585" s="1732"/>
      <c r="R585" s="1732"/>
      <c r="T585" s="55" t="s">
        <v>581</v>
      </c>
      <c r="U585" t="s">
        <v>463</v>
      </c>
      <c r="Z585" s="1732" t="str">
        <f>C565</f>
        <v xml:space="preserve">Red Tail Multifamily Land Development, LLC </v>
      </c>
      <c r="AA585" s="1732"/>
      <c r="AB585" s="1732"/>
      <c r="AC585" s="1732"/>
      <c r="AD585" s="1732"/>
      <c r="AE585" s="1732"/>
      <c r="AF585" s="1732"/>
      <c r="AG585" s="1732"/>
      <c r="AH585" s="1732"/>
      <c r="AI585" s="1732"/>
      <c r="AJ585" s="1732"/>
      <c r="AK585" s="1732"/>
      <c r="BB585" s="3"/>
      <c r="BC585" s="3"/>
    </row>
    <row r="586" spans="1:61" ht="12.95" customHeight="1">
      <c r="A586" s="22"/>
      <c r="B586" t="s">
        <v>85</v>
      </c>
      <c r="G586" s="1714" t="str">
        <f>AA321</f>
        <v>895 Dove Street, Suite 450</v>
      </c>
      <c r="H586" s="1714"/>
      <c r="I586" s="1714"/>
      <c r="J586" s="1714"/>
      <c r="K586" s="1714"/>
      <c r="L586" s="1714"/>
      <c r="M586" s="1714"/>
      <c r="N586" s="1714"/>
      <c r="O586" s="1714"/>
      <c r="P586" s="1714"/>
      <c r="Q586" s="1714"/>
      <c r="R586" s="1714"/>
      <c r="T586" s="22"/>
      <c r="U586" t="s">
        <v>85</v>
      </c>
      <c r="Z586" s="1714" t="str">
        <f>H297</f>
        <v>2082 Michelson Drive, #400</v>
      </c>
      <c r="AA586" s="1714"/>
      <c r="AB586" s="1714"/>
      <c r="AC586" s="1714"/>
      <c r="AD586" s="1714"/>
      <c r="AE586" s="1714"/>
      <c r="AF586" s="1714"/>
      <c r="AG586" s="1714"/>
      <c r="AH586" s="1714"/>
      <c r="AI586" s="1714"/>
      <c r="AJ586" s="1714"/>
      <c r="AK586" s="1714"/>
      <c r="BB586" s="3"/>
      <c r="BC586" s="3"/>
    </row>
    <row r="587" spans="1:61" ht="12.95" customHeight="1">
      <c r="A587" s="22"/>
      <c r="B587" t="s">
        <v>580</v>
      </c>
      <c r="G587" s="1694" t="s">
        <v>2712</v>
      </c>
      <c r="H587" s="1694"/>
      <c r="I587" s="1694"/>
      <c r="J587" s="1694"/>
      <c r="K587" s="1694"/>
      <c r="L587" s="1694"/>
      <c r="M587" s="1694"/>
      <c r="N587" s="1694"/>
      <c r="O587" s="1694"/>
      <c r="P587" s="1694"/>
      <c r="Q587" s="1694"/>
      <c r="R587" s="1694"/>
      <c r="T587" s="22"/>
      <c r="U587" t="s">
        <v>580</v>
      </c>
      <c r="Z587" s="1694" t="s">
        <v>2714</v>
      </c>
      <c r="AA587" s="1694"/>
      <c r="AB587" s="1694"/>
      <c r="AC587" s="1694"/>
      <c r="AD587" s="1694"/>
      <c r="AE587" s="1694"/>
      <c r="AF587" s="1694"/>
      <c r="AG587" s="1694"/>
      <c r="AH587" s="1694"/>
      <c r="AI587" s="1694"/>
      <c r="AJ587" s="1694"/>
      <c r="AK587" s="1694"/>
      <c r="BB587" s="3"/>
      <c r="BC587" s="3"/>
    </row>
    <row r="588" spans="1:61" ht="12.95" customHeight="1">
      <c r="A588" s="22"/>
      <c r="B588" t="s">
        <v>17</v>
      </c>
      <c r="G588" s="1694" t="str">
        <f>AA323</f>
        <v xml:space="preserve">Cory Bannister </v>
      </c>
      <c r="H588" s="1694"/>
      <c r="I588" s="1694"/>
      <c r="J588" s="1694"/>
      <c r="K588" s="1694"/>
      <c r="L588" s="1694"/>
      <c r="M588" s="1694"/>
      <c r="N588" s="1694"/>
      <c r="O588" s="1694"/>
      <c r="P588" s="1694"/>
      <c r="Q588" s="1694"/>
      <c r="R588" s="1694"/>
      <c r="T588" s="22"/>
      <c r="U588" t="s">
        <v>17</v>
      </c>
      <c r="Z588" s="1694" t="str">
        <f>H299</f>
        <v xml:space="preserve">Ron Wu </v>
      </c>
      <c r="AA588" s="1694"/>
      <c r="AB588" s="1694"/>
      <c r="AC588" s="1694"/>
      <c r="AD588" s="1694"/>
      <c r="AE588" s="1694"/>
      <c r="AF588" s="1694"/>
      <c r="AG588" s="1694"/>
      <c r="AH588" s="1694"/>
      <c r="AI588" s="1694"/>
      <c r="AJ588" s="1694"/>
      <c r="AK588" s="1694"/>
      <c r="BB588" s="3"/>
      <c r="BC588" s="3"/>
    </row>
    <row r="589" spans="1:61" ht="12.95" customHeight="1">
      <c r="A589" s="22"/>
      <c r="B589" t="s">
        <v>316</v>
      </c>
      <c r="G589" s="1713">
        <f>AA324</f>
        <v>9494381056</v>
      </c>
      <c r="H589" s="1713"/>
      <c r="I589" s="1713"/>
      <c r="J589" s="1713"/>
      <c r="K589" s="1713"/>
      <c r="L589" s="1713"/>
      <c r="O589" s="33" t="s">
        <v>206</v>
      </c>
      <c r="P589" s="1742"/>
      <c r="Q589" s="1742"/>
      <c r="R589" s="1742"/>
      <c r="T589" s="22"/>
      <c r="U589" t="s">
        <v>316</v>
      </c>
      <c r="Z589" s="1713" t="str">
        <f>H300</f>
        <v>(415) 757-8639</v>
      </c>
      <c r="AA589" s="1713"/>
      <c r="AB589" s="1713"/>
      <c r="AC589" s="1713"/>
      <c r="AD589" s="1713"/>
      <c r="AE589" s="1713"/>
      <c r="AH589" s="33" t="s">
        <v>206</v>
      </c>
      <c r="AI589" s="1742"/>
      <c r="AJ589" s="1742"/>
      <c r="AK589" s="1742"/>
      <c r="BB589" s="3"/>
      <c r="BC589" s="3"/>
    </row>
    <row r="590" spans="1:61" ht="12.95" customHeight="1">
      <c r="A590" s="22"/>
      <c r="B590" t="s">
        <v>18</v>
      </c>
      <c r="H590" s="1714" t="s">
        <v>2713</v>
      </c>
      <c r="I590" s="1714"/>
      <c r="J590" s="1714"/>
      <c r="K590" s="1714"/>
      <c r="L590" s="1714"/>
      <c r="M590" s="1714"/>
      <c r="N590" s="1714"/>
      <c r="O590" s="1714"/>
      <c r="P590" s="1714"/>
      <c r="Q590" s="1714"/>
      <c r="R590" s="1714"/>
      <c r="T590" s="22"/>
      <c r="U590" t="s">
        <v>18</v>
      </c>
      <c r="AA590" s="1714" t="s">
        <v>2715</v>
      </c>
      <c r="AB590" s="1714"/>
      <c r="AC590" s="1714"/>
      <c r="AD590" s="1714"/>
      <c r="AE590" s="1714"/>
      <c r="AF590" s="1714"/>
      <c r="AG590" s="1714"/>
      <c r="AH590" s="1714"/>
      <c r="AI590" s="1714"/>
      <c r="AJ590" s="1714"/>
      <c r="AK590" s="1714"/>
      <c r="BB590" s="3"/>
      <c r="BC590" s="3"/>
    </row>
    <row r="591" spans="1:61" ht="12.95" customHeight="1">
      <c r="A591" s="22"/>
      <c r="B591" t="s">
        <v>20</v>
      </c>
      <c r="N591" s="1592" t="s">
        <v>545</v>
      </c>
      <c r="O591" s="1592"/>
      <c r="T591" s="22"/>
      <c r="U591" t="s">
        <v>20</v>
      </c>
      <c r="AG591" s="1592" t="s">
        <v>545</v>
      </c>
      <c r="AH591" s="1592"/>
      <c r="BB591" s="3"/>
      <c r="BC591" s="3"/>
    </row>
    <row r="592" spans="1:61" ht="12.95" customHeight="1">
      <c r="A592" s="22"/>
      <c r="T592" s="22"/>
      <c r="BB592" s="3"/>
      <c r="BC592" s="3"/>
    </row>
    <row r="593" spans="1:55" ht="12.95" customHeight="1">
      <c r="A593" s="55" t="s">
        <v>763</v>
      </c>
      <c r="B593" t="s">
        <v>463</v>
      </c>
      <c r="G593" s="1732">
        <f>C566</f>
        <v>0</v>
      </c>
      <c r="H593" s="1732"/>
      <c r="I593" s="1732"/>
      <c r="J593" s="1732"/>
      <c r="K593" s="1732"/>
      <c r="L593" s="1732"/>
      <c r="M593" s="1732"/>
      <c r="N593" s="1732"/>
      <c r="O593" s="1732"/>
      <c r="P593" s="1732"/>
      <c r="Q593" s="1732"/>
      <c r="R593" s="1732"/>
      <c r="T593" s="55" t="s">
        <v>584</v>
      </c>
      <c r="U593" t="s">
        <v>463</v>
      </c>
      <c r="Z593" s="1732">
        <f>C567</f>
        <v>0</v>
      </c>
      <c r="AA593" s="1732"/>
      <c r="AB593" s="1732"/>
      <c r="AC593" s="1732"/>
      <c r="AD593" s="1732"/>
      <c r="AE593" s="1732"/>
      <c r="AF593" s="1732"/>
      <c r="AG593" s="1732"/>
      <c r="AH593" s="1732"/>
      <c r="AI593" s="1732"/>
      <c r="AJ593" s="1732"/>
      <c r="AK593" s="1732"/>
      <c r="BB593" s="3"/>
      <c r="BC593" s="3"/>
    </row>
    <row r="594" spans="1:55" ht="12.95" customHeight="1">
      <c r="A594" s="22"/>
      <c r="B594" t="s">
        <v>85</v>
      </c>
      <c r="G594" s="1714"/>
      <c r="H594" s="1714"/>
      <c r="I594" s="1714"/>
      <c r="J594" s="1714"/>
      <c r="K594" s="1714"/>
      <c r="L594" s="1714"/>
      <c r="M594" s="1714"/>
      <c r="N594" s="1714"/>
      <c r="O594" s="1714"/>
      <c r="P594" s="1714"/>
      <c r="Q594" s="1714"/>
      <c r="R594" s="1714"/>
      <c r="T594" s="22"/>
      <c r="U594" t="s">
        <v>85</v>
      </c>
      <c r="Z594" s="1714"/>
      <c r="AA594" s="1714"/>
      <c r="AB594" s="1714"/>
      <c r="AC594" s="1714"/>
      <c r="AD594" s="1714"/>
      <c r="AE594" s="1714"/>
      <c r="AF594" s="1714"/>
      <c r="AG594" s="1714"/>
      <c r="AH594" s="1714"/>
      <c r="AI594" s="1714"/>
      <c r="AJ594" s="1714"/>
      <c r="AK594" s="1714"/>
      <c r="BB594" s="3"/>
      <c r="BC594" s="3"/>
    </row>
    <row r="595" spans="1:55" ht="12.95" customHeight="1">
      <c r="A595" s="22"/>
      <c r="B595" t="s">
        <v>580</v>
      </c>
      <c r="G595" s="1714"/>
      <c r="H595" s="1714"/>
      <c r="I595" s="1714"/>
      <c r="J595" s="1714"/>
      <c r="K595" s="1714"/>
      <c r="L595" s="1714"/>
      <c r="M595" s="1714"/>
      <c r="N595" s="1714"/>
      <c r="O595" s="1714"/>
      <c r="P595" s="1714"/>
      <c r="Q595" s="1714"/>
      <c r="R595" s="1714"/>
      <c r="T595" s="22"/>
      <c r="U595" t="s">
        <v>580</v>
      </c>
      <c r="Z595" s="1694"/>
      <c r="AA595" s="1694"/>
      <c r="AB595" s="1694"/>
      <c r="AC595" s="1694"/>
      <c r="AD595" s="1694"/>
      <c r="AE595" s="1694"/>
      <c r="AF595" s="1694"/>
      <c r="AG595" s="1694"/>
      <c r="AH595" s="1694"/>
      <c r="AI595" s="1694"/>
      <c r="AJ595" s="1694"/>
      <c r="AK595" s="1694"/>
      <c r="BB595" s="3"/>
      <c r="BC595" s="3"/>
    </row>
    <row r="596" spans="1:55" ht="12.95" customHeight="1">
      <c r="A596" s="22"/>
      <c r="B596" t="s">
        <v>17</v>
      </c>
      <c r="G596" s="1714"/>
      <c r="H596" s="1714"/>
      <c r="I596" s="1714"/>
      <c r="J596" s="1714"/>
      <c r="K596" s="1714"/>
      <c r="L596" s="1714"/>
      <c r="M596" s="1714"/>
      <c r="N596" s="1714"/>
      <c r="O596" s="1714"/>
      <c r="P596" s="1714"/>
      <c r="Q596" s="1714"/>
      <c r="R596" s="1714"/>
      <c r="T596" s="22"/>
      <c r="U596" t="s">
        <v>17</v>
      </c>
      <c r="Z596" s="1694"/>
      <c r="AA596" s="1694"/>
      <c r="AB596" s="1694"/>
      <c r="AC596" s="1694"/>
      <c r="AD596" s="1694"/>
      <c r="AE596" s="1694"/>
      <c r="AF596" s="1694"/>
      <c r="AG596" s="1694"/>
      <c r="AH596" s="1694"/>
      <c r="AI596" s="1694"/>
      <c r="AJ596" s="1694"/>
      <c r="AK596" s="1694"/>
    </row>
    <row r="597" spans="1:55" ht="12.95" customHeight="1">
      <c r="A597" s="22"/>
      <c r="B597" t="s">
        <v>316</v>
      </c>
      <c r="G597" s="1713"/>
      <c r="H597" s="1713"/>
      <c r="I597" s="1713"/>
      <c r="J597" s="1713"/>
      <c r="K597" s="1713"/>
      <c r="L597" s="1713"/>
      <c r="O597" s="33" t="s">
        <v>206</v>
      </c>
      <c r="P597" s="1742"/>
      <c r="Q597" s="1742"/>
      <c r="R597" s="1742"/>
      <c r="T597" s="22"/>
      <c r="U597" t="s">
        <v>316</v>
      </c>
      <c r="Z597" s="1713"/>
      <c r="AA597" s="1713"/>
      <c r="AB597" s="1713"/>
      <c r="AC597" s="1713"/>
      <c r="AD597" s="1713"/>
      <c r="AE597" s="1713"/>
      <c r="AH597" s="33" t="s">
        <v>206</v>
      </c>
      <c r="AI597" s="1742"/>
      <c r="AJ597" s="1742"/>
      <c r="AK597" s="1742"/>
      <c r="AZ597" s="3"/>
      <c r="BA597" s="3"/>
      <c r="BB597" s="3"/>
      <c r="BC597" s="3"/>
    </row>
    <row r="598" spans="1:55" ht="12.95" customHeight="1">
      <c r="A598" s="22"/>
      <c r="B598" t="s">
        <v>18</v>
      </c>
      <c r="H598" s="1714"/>
      <c r="I598" s="1714"/>
      <c r="J598" s="1714"/>
      <c r="K598" s="1714"/>
      <c r="L598" s="1714"/>
      <c r="M598" s="1714"/>
      <c r="N598" s="1714"/>
      <c r="O598" s="1714"/>
      <c r="P598" s="1714"/>
      <c r="Q598" s="1714"/>
      <c r="R598" s="1714"/>
      <c r="T598" s="22"/>
      <c r="U598" t="s">
        <v>18</v>
      </c>
      <c r="AA598" s="1714"/>
      <c r="AB598" s="1714"/>
      <c r="AC598" s="1714"/>
      <c r="AD598" s="1714"/>
      <c r="AE598" s="1714"/>
      <c r="AF598" s="1714"/>
      <c r="AG598" s="1714"/>
      <c r="AH598" s="1714"/>
      <c r="AI598" s="1714"/>
      <c r="AJ598" s="1714"/>
      <c r="AK598" s="1714"/>
      <c r="AZ598" s="3"/>
      <c r="BA598" s="3"/>
      <c r="BB598" s="3"/>
      <c r="BC598" s="3"/>
    </row>
    <row r="599" spans="1:55" ht="12.95" customHeight="1">
      <c r="A599" s="22"/>
      <c r="B599" t="s">
        <v>20</v>
      </c>
      <c r="N599" s="1592" t="s">
        <v>669</v>
      </c>
      <c r="O599" s="1592"/>
      <c r="T599" s="22"/>
      <c r="U599" t="s">
        <v>20</v>
      </c>
      <c r="AG599" s="1592" t="s">
        <v>669</v>
      </c>
      <c r="AH599" s="1592"/>
      <c r="AZ599" s="3"/>
      <c r="BA599" s="3"/>
      <c r="BB599" s="3"/>
      <c r="BC599" s="3"/>
    </row>
    <row r="600" spans="1:55" ht="12.95" customHeight="1">
      <c r="A600" s="22"/>
      <c r="T600" s="22"/>
      <c r="AZ600" s="3"/>
      <c r="BA600" s="3"/>
      <c r="BB600" s="3"/>
      <c r="BC600" s="3"/>
    </row>
    <row r="601" spans="1:55" ht="12.95" customHeight="1">
      <c r="A601" s="55" t="s">
        <v>455</v>
      </c>
      <c r="B601" t="s">
        <v>463</v>
      </c>
      <c r="G601" s="1732">
        <f>C568</f>
        <v>0</v>
      </c>
      <c r="H601" s="1732"/>
      <c r="I601" s="1732"/>
      <c r="J601" s="1732"/>
      <c r="K601" s="1732"/>
      <c r="L601" s="1732"/>
      <c r="M601" s="1732"/>
      <c r="N601" s="1732"/>
      <c r="O601" s="1732"/>
      <c r="P601" s="1732"/>
      <c r="Q601" s="1732"/>
      <c r="R601" s="1732"/>
      <c r="T601" s="55" t="s">
        <v>456</v>
      </c>
      <c r="U601" t="s">
        <v>463</v>
      </c>
      <c r="Z601" s="1732">
        <f>C569</f>
        <v>0</v>
      </c>
      <c r="AA601" s="1732"/>
      <c r="AB601" s="1732"/>
      <c r="AC601" s="1732"/>
      <c r="AD601" s="1732"/>
      <c r="AE601" s="1732"/>
      <c r="AF601" s="1732"/>
      <c r="AG601" s="1732"/>
      <c r="AH601" s="1732"/>
      <c r="AI601" s="1732"/>
      <c r="AJ601" s="1732"/>
      <c r="AK601" s="1732"/>
      <c r="AZ601" s="3"/>
      <c r="BA601" s="3"/>
      <c r="BB601" s="3"/>
      <c r="BC601" s="3"/>
    </row>
    <row r="602" spans="1:55" s="4" customFormat="1" ht="12.95" customHeight="1">
      <c r="A602" s="22"/>
      <c r="B602" t="s">
        <v>85</v>
      </c>
      <c r="C602"/>
      <c r="D602"/>
      <c r="E602"/>
      <c r="F602"/>
      <c r="G602" s="1714"/>
      <c r="H602" s="1714"/>
      <c r="I602" s="1714"/>
      <c r="J602" s="1714"/>
      <c r="K602" s="1714"/>
      <c r="L602" s="1714"/>
      <c r="M602" s="1714"/>
      <c r="N602" s="1714"/>
      <c r="O602" s="1714"/>
      <c r="P602" s="1714"/>
      <c r="Q602" s="1714"/>
      <c r="R602" s="1714"/>
      <c r="S602"/>
      <c r="T602" s="22"/>
      <c r="U602" t="s">
        <v>85</v>
      </c>
      <c r="V602"/>
      <c r="W602"/>
      <c r="X602"/>
      <c r="Y602"/>
      <c r="Z602" s="1714"/>
      <c r="AA602" s="1714"/>
      <c r="AB602" s="1714"/>
      <c r="AC602" s="1714"/>
      <c r="AD602" s="1714"/>
      <c r="AE602" s="1714"/>
      <c r="AF602" s="1714"/>
      <c r="AG602" s="1714"/>
      <c r="AH602" s="1714"/>
      <c r="AI602" s="1714"/>
      <c r="AJ602" s="1714"/>
      <c r="AK602" s="1714"/>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714"/>
      <c r="H603" s="1714"/>
      <c r="I603" s="1714"/>
      <c r="J603" s="1714"/>
      <c r="K603" s="1714"/>
      <c r="L603" s="1714"/>
      <c r="M603" s="1714"/>
      <c r="N603" s="1714"/>
      <c r="O603" s="1714"/>
      <c r="P603" s="1714"/>
      <c r="Q603" s="1714"/>
      <c r="R603" s="1714"/>
      <c r="S603"/>
      <c r="T603" s="22"/>
      <c r="U603" t="s">
        <v>580</v>
      </c>
      <c r="V603"/>
      <c r="W603"/>
      <c r="X603"/>
      <c r="Y603"/>
      <c r="Z603" s="1694"/>
      <c r="AA603" s="1694"/>
      <c r="AB603" s="1694"/>
      <c r="AC603" s="1694"/>
      <c r="AD603" s="1694"/>
      <c r="AE603" s="1694"/>
      <c r="AF603" s="1694"/>
      <c r="AG603" s="1694"/>
      <c r="AH603" s="1694"/>
      <c r="AI603" s="1694"/>
      <c r="AJ603" s="1694"/>
      <c r="AK603" s="1694"/>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714"/>
      <c r="H604" s="1714"/>
      <c r="I604" s="1714"/>
      <c r="J604" s="1714"/>
      <c r="K604" s="1714"/>
      <c r="L604" s="1714"/>
      <c r="M604" s="1714"/>
      <c r="N604" s="1714"/>
      <c r="O604" s="1714"/>
      <c r="P604" s="1714"/>
      <c r="Q604" s="1714"/>
      <c r="R604" s="1714"/>
      <c r="S604"/>
      <c r="T604" s="22"/>
      <c r="U604" t="s">
        <v>17</v>
      </c>
      <c r="V604"/>
      <c r="W604"/>
      <c r="X604"/>
      <c r="Y604"/>
      <c r="Z604" s="1694"/>
      <c r="AA604" s="1694"/>
      <c r="AB604" s="1694"/>
      <c r="AC604" s="1694"/>
      <c r="AD604" s="1694"/>
      <c r="AE604" s="1694"/>
      <c r="AF604" s="1694"/>
      <c r="AG604" s="1694"/>
      <c r="AH604" s="1694"/>
      <c r="AI604" s="1694"/>
      <c r="AJ604" s="1694"/>
      <c r="AK604" s="1694"/>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713"/>
      <c r="H605" s="1713"/>
      <c r="I605" s="1713"/>
      <c r="J605" s="1713"/>
      <c r="K605" s="1713"/>
      <c r="L605" s="1713"/>
      <c r="M605"/>
      <c r="N605"/>
      <c r="O605" s="33" t="s">
        <v>206</v>
      </c>
      <c r="P605" s="1742"/>
      <c r="Q605" s="1742"/>
      <c r="R605" s="1742"/>
      <c r="S605"/>
      <c r="T605" s="22"/>
      <c r="U605" t="s">
        <v>316</v>
      </c>
      <c r="V605"/>
      <c r="W605"/>
      <c r="X605"/>
      <c r="Y605"/>
      <c r="Z605" s="1713"/>
      <c r="AA605" s="1713"/>
      <c r="AB605" s="1713"/>
      <c r="AC605" s="1713"/>
      <c r="AD605" s="1713"/>
      <c r="AE605" s="1713"/>
      <c r="AF605"/>
      <c r="AG605"/>
      <c r="AH605" s="33" t="s">
        <v>206</v>
      </c>
      <c r="AI605" s="1742"/>
      <c r="AJ605" s="1742"/>
      <c r="AK605" s="1742"/>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714"/>
      <c r="I606" s="1714"/>
      <c r="J606" s="1714"/>
      <c r="K606" s="1714"/>
      <c r="L606" s="1714"/>
      <c r="M606" s="1714"/>
      <c r="N606" s="1714"/>
      <c r="O606" s="1714"/>
      <c r="P606" s="1714"/>
      <c r="Q606" s="1714"/>
      <c r="R606" s="1714"/>
      <c r="S606"/>
      <c r="T606" s="22"/>
      <c r="U606" t="s">
        <v>18</v>
      </c>
      <c r="V606"/>
      <c r="W606"/>
      <c r="X606"/>
      <c r="Y606"/>
      <c r="Z606"/>
      <c r="AA606" s="1714"/>
      <c r="AB606" s="1714"/>
      <c r="AC606" s="1714"/>
      <c r="AD606" s="1714"/>
      <c r="AE606" s="1714"/>
      <c r="AF606" s="1714"/>
      <c r="AG606" s="1714"/>
      <c r="AH606" s="1714"/>
      <c r="AI606" s="1714"/>
      <c r="AJ606" s="1714"/>
      <c r="AK606" s="1714"/>
      <c r="AL606"/>
      <c r="AM606"/>
      <c r="AN606"/>
      <c r="AO606"/>
      <c r="AP606"/>
      <c r="AQ606"/>
      <c r="AR606"/>
      <c r="AS606"/>
      <c r="AT606"/>
      <c r="AU606"/>
      <c r="AV606"/>
      <c r="AW606"/>
      <c r="AX606"/>
      <c r="AY606"/>
      <c r="BB606" s="3"/>
      <c r="BC606" s="3"/>
    </row>
    <row r="607" spans="1:55" ht="12.95" customHeight="1">
      <c r="A607" s="22"/>
      <c r="B607" t="s">
        <v>20</v>
      </c>
      <c r="N607" s="1592" t="s">
        <v>669</v>
      </c>
      <c r="O607" s="1592"/>
      <c r="T607" s="22"/>
      <c r="U607" t="s">
        <v>20</v>
      </c>
      <c r="AG607" s="1592" t="s">
        <v>669</v>
      </c>
      <c r="AH607" s="1592"/>
      <c r="BB607" s="3"/>
      <c r="BC607" s="3"/>
    </row>
    <row r="608" spans="1:55" ht="12.95" customHeight="1">
      <c r="A608" s="22"/>
      <c r="T608" s="22"/>
      <c r="BB608" s="3"/>
      <c r="BC608" s="3"/>
    </row>
    <row r="609" spans="1:55" ht="12.95" customHeight="1">
      <c r="A609" s="55" t="s">
        <v>461</v>
      </c>
      <c r="B609" t="s">
        <v>463</v>
      </c>
      <c r="G609" s="1732">
        <f>C570</f>
        <v>0</v>
      </c>
      <c r="H609" s="1732"/>
      <c r="I609" s="1732"/>
      <c r="J609" s="1732"/>
      <c r="K609" s="1732"/>
      <c r="L609" s="1732"/>
      <c r="M609" s="1732"/>
      <c r="N609" s="1732"/>
      <c r="O609" s="1732"/>
      <c r="P609" s="1732"/>
      <c r="Q609" s="1732"/>
      <c r="R609" s="1732"/>
      <c r="T609" s="55" t="s">
        <v>646</v>
      </c>
      <c r="U609" t="s">
        <v>463</v>
      </c>
      <c r="Z609" s="1732">
        <f>C571</f>
        <v>0</v>
      </c>
      <c r="AA609" s="1732"/>
      <c r="AB609" s="1732"/>
      <c r="AC609" s="1732"/>
      <c r="AD609" s="1732"/>
      <c r="AE609" s="1732"/>
      <c r="AF609" s="1732"/>
      <c r="AG609" s="1732"/>
      <c r="AH609" s="1732"/>
      <c r="AI609" s="1732"/>
      <c r="AJ609" s="1732"/>
      <c r="AK609" s="1732"/>
      <c r="BB609" s="3"/>
      <c r="BC609" s="3"/>
    </row>
    <row r="610" spans="1:55" ht="12.95" customHeight="1">
      <c r="A610" s="22"/>
      <c r="B610" t="s">
        <v>85</v>
      </c>
      <c r="G610" s="1714"/>
      <c r="H610" s="1714"/>
      <c r="I610" s="1714"/>
      <c r="J610" s="1714"/>
      <c r="K610" s="1714"/>
      <c r="L610" s="1714"/>
      <c r="M610" s="1714"/>
      <c r="N610" s="1714"/>
      <c r="O610" s="1714"/>
      <c r="P610" s="1714"/>
      <c r="Q610" s="1714"/>
      <c r="R610" s="1714"/>
      <c r="T610" s="22"/>
      <c r="U610" t="s">
        <v>85</v>
      </c>
      <c r="Z610" s="1714"/>
      <c r="AA610" s="1714"/>
      <c r="AB610" s="1714"/>
      <c r="AC610" s="1714"/>
      <c r="AD610" s="1714"/>
      <c r="AE610" s="1714"/>
      <c r="AF610" s="1714"/>
      <c r="AG610" s="1714"/>
      <c r="AH610" s="1714"/>
      <c r="AI610" s="1714"/>
      <c r="AJ610" s="1714"/>
      <c r="AK610" s="1714"/>
      <c r="AZ610" s="3"/>
      <c r="BA610" s="3"/>
      <c r="BB610" s="3"/>
      <c r="BC610" s="3"/>
    </row>
    <row r="611" spans="1:55" ht="12.95" customHeight="1">
      <c r="A611" s="22"/>
      <c r="B611" t="s">
        <v>580</v>
      </c>
      <c r="G611" s="1714"/>
      <c r="H611" s="1714"/>
      <c r="I611" s="1714"/>
      <c r="J611" s="1714"/>
      <c r="K611" s="1714"/>
      <c r="L611" s="1714"/>
      <c r="M611" s="1714"/>
      <c r="N611" s="1714"/>
      <c r="O611" s="1714"/>
      <c r="P611" s="1714"/>
      <c r="Q611" s="1714"/>
      <c r="R611" s="1714"/>
      <c r="T611" s="22"/>
      <c r="U611" t="s">
        <v>580</v>
      </c>
      <c r="Z611" s="1694"/>
      <c r="AA611" s="1694"/>
      <c r="AB611" s="1694"/>
      <c r="AC611" s="1694"/>
      <c r="AD611" s="1694"/>
      <c r="AE611" s="1694"/>
      <c r="AF611" s="1694"/>
      <c r="AG611" s="1694"/>
      <c r="AH611" s="1694"/>
      <c r="AI611" s="1694"/>
      <c r="AJ611" s="1694"/>
      <c r="AK611" s="1694"/>
      <c r="AZ611" s="3"/>
      <c r="BA611" s="3"/>
      <c r="BB611" s="3"/>
      <c r="BC611" s="3"/>
    </row>
    <row r="612" spans="1:55" ht="12.95" customHeight="1">
      <c r="A612" s="22"/>
      <c r="B612" t="s">
        <v>17</v>
      </c>
      <c r="G612" s="1714"/>
      <c r="H612" s="1714"/>
      <c r="I612" s="1714"/>
      <c r="J612" s="1714"/>
      <c r="K612" s="1714"/>
      <c r="L612" s="1714"/>
      <c r="M612" s="1714"/>
      <c r="N612" s="1714"/>
      <c r="O612" s="1714"/>
      <c r="P612" s="1714"/>
      <c r="Q612" s="1714"/>
      <c r="R612" s="1714"/>
      <c r="T612" s="22"/>
      <c r="U612" t="s">
        <v>17</v>
      </c>
      <c r="Z612" s="1694"/>
      <c r="AA612" s="1694"/>
      <c r="AB612" s="1694"/>
      <c r="AC612" s="1694"/>
      <c r="AD612" s="1694"/>
      <c r="AE612" s="1694"/>
      <c r="AF612" s="1694"/>
      <c r="AG612" s="1694"/>
      <c r="AH612" s="1694"/>
      <c r="AI612" s="1694"/>
      <c r="AJ612" s="1694"/>
      <c r="AK612" s="1694"/>
      <c r="AZ612" s="3"/>
      <c r="BA612" s="3"/>
      <c r="BB612" s="3"/>
      <c r="BC612" s="3"/>
    </row>
    <row r="613" spans="1:55" s="4" customFormat="1" ht="12.95" customHeight="1">
      <c r="A613" s="22"/>
      <c r="B613" t="s">
        <v>316</v>
      </c>
      <c r="C613"/>
      <c r="D613"/>
      <c r="E613"/>
      <c r="F613"/>
      <c r="G613" s="1713"/>
      <c r="H613" s="1713"/>
      <c r="I613" s="1713"/>
      <c r="J613" s="1713"/>
      <c r="K613" s="1713"/>
      <c r="L613" s="1713"/>
      <c r="M613"/>
      <c r="N613"/>
      <c r="O613" s="33" t="s">
        <v>206</v>
      </c>
      <c r="P613" s="1742"/>
      <c r="Q613" s="1742"/>
      <c r="R613" s="1742"/>
      <c r="S613"/>
      <c r="T613" s="22"/>
      <c r="U613" t="s">
        <v>316</v>
      </c>
      <c r="V613"/>
      <c r="W613"/>
      <c r="X613"/>
      <c r="Y613"/>
      <c r="Z613" s="1713"/>
      <c r="AA613" s="1713"/>
      <c r="AB613" s="1713"/>
      <c r="AC613" s="1713"/>
      <c r="AD613" s="1713"/>
      <c r="AE613" s="1713"/>
      <c r="AF613"/>
      <c r="AG613"/>
      <c r="AH613" s="33" t="s">
        <v>206</v>
      </c>
      <c r="AI613" s="1742"/>
      <c r="AJ613" s="1742"/>
      <c r="AK613" s="1742"/>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714"/>
      <c r="I614" s="1714"/>
      <c r="J614" s="1714"/>
      <c r="K614" s="1714"/>
      <c r="L614" s="1714"/>
      <c r="M614" s="1714"/>
      <c r="N614" s="1714"/>
      <c r="O614" s="1714"/>
      <c r="P614" s="1714"/>
      <c r="Q614" s="1714"/>
      <c r="R614" s="1714"/>
      <c r="S614"/>
      <c r="T614" s="22"/>
      <c r="U614" t="s">
        <v>18</v>
      </c>
      <c r="V614"/>
      <c r="W614"/>
      <c r="X614"/>
      <c r="Y614"/>
      <c r="Z614"/>
      <c r="AA614" s="1714"/>
      <c r="AB614" s="1714"/>
      <c r="AC614" s="1714"/>
      <c r="AD614" s="1714"/>
      <c r="AE614" s="1714"/>
      <c r="AF614" s="1714"/>
      <c r="AG614" s="1714"/>
      <c r="AH614" s="1714"/>
      <c r="AI614" s="1714"/>
      <c r="AJ614" s="1714"/>
      <c r="AK614" s="1714"/>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592" t="s">
        <v>669</v>
      </c>
      <c r="O615" s="1592"/>
      <c r="P615"/>
      <c r="Q615"/>
      <c r="R615"/>
      <c r="S615"/>
      <c r="T615" s="22"/>
      <c r="U615" t="s">
        <v>20</v>
      </c>
      <c r="V615"/>
      <c r="W615"/>
      <c r="X615"/>
      <c r="Y615"/>
      <c r="Z615"/>
      <c r="AA615"/>
      <c r="AB615"/>
      <c r="AC615"/>
      <c r="AD615"/>
      <c r="AE615"/>
      <c r="AF615"/>
      <c r="AG615" s="1592" t="s">
        <v>669</v>
      </c>
      <c r="AH615" s="1592"/>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732">
        <f>C572</f>
        <v>0</v>
      </c>
      <c r="H617" s="1732"/>
      <c r="I617" s="1732"/>
      <c r="J617" s="1732"/>
      <c r="K617" s="1732"/>
      <c r="L617" s="1732"/>
      <c r="M617" s="1732"/>
      <c r="N617" s="1732"/>
      <c r="O617" s="1732"/>
      <c r="P617" s="1732"/>
      <c r="Q617" s="1732"/>
      <c r="R617" s="1732"/>
      <c r="T617" s="55" t="s">
        <v>363</v>
      </c>
      <c r="U617" t="s">
        <v>463</v>
      </c>
      <c r="Z617" s="1732">
        <f>C573</f>
        <v>0</v>
      </c>
      <c r="AA617" s="1732"/>
      <c r="AB617" s="1732"/>
      <c r="AC617" s="1732"/>
      <c r="AD617" s="1732"/>
      <c r="AE617" s="1732"/>
      <c r="AF617" s="1732"/>
      <c r="AG617" s="1732"/>
      <c r="AH617" s="1732"/>
      <c r="AI617" s="1732"/>
      <c r="AJ617" s="1732"/>
      <c r="AK617" s="1732"/>
      <c r="AZ617" s="3"/>
      <c r="BA617" s="3"/>
      <c r="BB617" s="3"/>
      <c r="BC617" s="3"/>
    </row>
    <row r="618" spans="1:55" ht="12.95" customHeight="1">
      <c r="B618" t="s">
        <v>85</v>
      </c>
      <c r="G618" s="1714"/>
      <c r="H618" s="1714"/>
      <c r="I618" s="1714"/>
      <c r="J618" s="1714"/>
      <c r="K618" s="1714"/>
      <c r="L618" s="1714"/>
      <c r="M618" s="1714"/>
      <c r="N618" s="1714"/>
      <c r="O618" s="1714"/>
      <c r="P618" s="1714"/>
      <c r="Q618" s="1714"/>
      <c r="R618" s="1714"/>
      <c r="U618" t="s">
        <v>85</v>
      </c>
      <c r="Z618" s="1714"/>
      <c r="AA618" s="1714"/>
      <c r="AB618" s="1714"/>
      <c r="AC618" s="1714"/>
      <c r="AD618" s="1714"/>
      <c r="AE618" s="1714"/>
      <c r="AF618" s="1714"/>
      <c r="AG618" s="1714"/>
      <c r="AH618" s="1714"/>
      <c r="AI618" s="1714"/>
      <c r="AJ618" s="1714"/>
      <c r="AK618" s="1714"/>
      <c r="AZ618" s="3"/>
      <c r="BA618" s="3"/>
      <c r="BB618" s="3"/>
      <c r="BC618" s="3"/>
    </row>
    <row r="619" spans="1:55" ht="12.95" customHeight="1">
      <c r="B619" t="s">
        <v>580</v>
      </c>
      <c r="G619" s="1714"/>
      <c r="H619" s="1714"/>
      <c r="I619" s="1714"/>
      <c r="J619" s="1714"/>
      <c r="K619" s="1714"/>
      <c r="L619" s="1714"/>
      <c r="M619" s="1714"/>
      <c r="N619" s="1714"/>
      <c r="O619" s="1714"/>
      <c r="P619" s="1714"/>
      <c r="Q619" s="1714"/>
      <c r="R619" s="1714"/>
      <c r="U619" t="s">
        <v>580</v>
      </c>
      <c r="Z619" s="1694"/>
      <c r="AA619" s="1694"/>
      <c r="AB619" s="1694"/>
      <c r="AC619" s="1694"/>
      <c r="AD619" s="1694"/>
      <c r="AE619" s="1694"/>
      <c r="AF619" s="1694"/>
      <c r="AG619" s="1694"/>
      <c r="AH619" s="1694"/>
      <c r="AI619" s="1694"/>
      <c r="AJ619" s="1694"/>
      <c r="AK619" s="1694"/>
      <c r="AZ619" s="3"/>
      <c r="BA619" s="3"/>
      <c r="BB619" s="3"/>
      <c r="BC619" s="3"/>
    </row>
    <row r="620" spans="1:55" ht="12.95" customHeight="1">
      <c r="B620" t="s">
        <v>17</v>
      </c>
      <c r="G620" s="1714"/>
      <c r="H620" s="1714"/>
      <c r="I620" s="1714"/>
      <c r="J620" s="1714"/>
      <c r="K620" s="1714"/>
      <c r="L620" s="1714"/>
      <c r="M620" s="1714"/>
      <c r="N620" s="1714"/>
      <c r="O620" s="1714"/>
      <c r="P620" s="1714"/>
      <c r="Q620" s="1714"/>
      <c r="R620" s="1714"/>
      <c r="U620" t="s">
        <v>17</v>
      </c>
      <c r="Z620" s="1694"/>
      <c r="AA620" s="1694"/>
      <c r="AB620" s="1694"/>
      <c r="AC620" s="1694"/>
      <c r="AD620" s="1694"/>
      <c r="AE620" s="1694"/>
      <c r="AF620" s="1694"/>
      <c r="AG620" s="1694"/>
      <c r="AH620" s="1694"/>
      <c r="AI620" s="1694"/>
      <c r="AJ620" s="1694"/>
      <c r="AK620" s="1694"/>
      <c r="AZ620" s="3"/>
      <c r="BA620" s="3"/>
      <c r="BB620" s="3"/>
      <c r="BC620" s="3"/>
    </row>
    <row r="621" spans="1:55" ht="12.95" customHeight="1">
      <c r="B621" t="s">
        <v>316</v>
      </c>
      <c r="G621" s="1713"/>
      <c r="H621" s="1713"/>
      <c r="I621" s="1713"/>
      <c r="J621" s="1713"/>
      <c r="K621" s="1713"/>
      <c r="L621" s="1713"/>
      <c r="O621" s="33" t="s">
        <v>206</v>
      </c>
      <c r="P621" s="1742"/>
      <c r="Q621" s="1742"/>
      <c r="R621" s="1742"/>
      <c r="U621" t="s">
        <v>316</v>
      </c>
      <c r="Z621" s="1713"/>
      <c r="AA621" s="1713"/>
      <c r="AB621" s="1713"/>
      <c r="AC621" s="1713"/>
      <c r="AD621" s="1713"/>
      <c r="AE621" s="1713"/>
      <c r="AH621" s="33" t="s">
        <v>206</v>
      </c>
      <c r="AI621" s="1742"/>
      <c r="AJ621" s="1742"/>
      <c r="AK621" s="1742"/>
      <c r="AZ621" s="3"/>
      <c r="BA621" s="3"/>
      <c r="BB621" s="3"/>
      <c r="BC621" s="3"/>
    </row>
    <row r="622" spans="1:55" ht="12.95" customHeight="1">
      <c r="B622" t="s">
        <v>18</v>
      </c>
      <c r="H622" s="1714"/>
      <c r="I622" s="1714"/>
      <c r="J622" s="1714"/>
      <c r="K622" s="1714"/>
      <c r="L622" s="1714"/>
      <c r="M622" s="1714"/>
      <c r="N622" s="1714"/>
      <c r="O622" s="1714"/>
      <c r="P622" s="1714"/>
      <c r="Q622" s="1714"/>
      <c r="R622" s="1714"/>
      <c r="U622" t="s">
        <v>18</v>
      </c>
      <c r="AA622" s="1714"/>
      <c r="AB622" s="1714"/>
      <c r="AC622" s="1714"/>
      <c r="AD622" s="1714"/>
      <c r="AE622" s="1714"/>
      <c r="AF622" s="1714"/>
      <c r="AG622" s="1714"/>
      <c r="AH622" s="1714"/>
      <c r="AI622" s="1714"/>
      <c r="AJ622" s="1714"/>
      <c r="AK622" s="1714"/>
      <c r="AU622" s="895"/>
      <c r="AV622" s="895"/>
      <c r="AW622" s="895"/>
      <c r="AX622" s="895"/>
      <c r="AY622" s="895"/>
      <c r="AZ622" s="3"/>
      <c r="BA622" s="3"/>
      <c r="BB622" s="3"/>
      <c r="BC622" s="3"/>
    </row>
    <row r="623" spans="1:55" ht="12.95" customHeight="1">
      <c r="B623" t="s">
        <v>20</v>
      </c>
      <c r="N623" s="1592" t="s">
        <v>669</v>
      </c>
      <c r="O623" s="1592"/>
      <c r="U623" t="s">
        <v>20</v>
      </c>
      <c r="AG623" s="1592" t="s">
        <v>669</v>
      </c>
      <c r="AH623" s="1592"/>
      <c r="AU623" s="895"/>
      <c r="AV623" s="895"/>
      <c r="AW623" s="895"/>
      <c r="AX623" s="895"/>
      <c r="AY623" s="895"/>
      <c r="AZ623" s="3"/>
      <c r="BA623" s="3"/>
      <c r="BB623" s="3"/>
      <c r="BC623" s="3"/>
    </row>
    <row r="624" spans="1:55" ht="12.95" customHeight="1">
      <c r="AZ624" s="3"/>
      <c r="BA624" s="3"/>
      <c r="BB624" s="3"/>
      <c r="BC624" s="3"/>
    </row>
    <row r="625" spans="1:56" ht="12.95" customHeight="1">
      <c r="A625" s="1519" t="s">
        <v>544</v>
      </c>
      <c r="B625" s="1519"/>
      <c r="C625" s="1519"/>
      <c r="D625" s="1519"/>
      <c r="E625" s="1519"/>
      <c r="F625" s="1519"/>
      <c r="G625" s="1519"/>
      <c r="H625" s="1519"/>
      <c r="I625" s="1519"/>
      <c r="J625" s="1519"/>
      <c r="K625" s="1519"/>
      <c r="L625" s="1519"/>
      <c r="M625" s="1519"/>
      <c r="N625" s="1519"/>
      <c r="O625" s="1519"/>
      <c r="P625" s="1519"/>
      <c r="Q625" s="1519"/>
      <c r="R625" s="1519"/>
      <c r="S625" s="1519"/>
      <c r="T625" s="1519"/>
      <c r="U625" s="1519"/>
      <c r="V625" s="1519"/>
      <c r="W625" s="1519"/>
      <c r="X625" s="1519"/>
      <c r="Y625" s="1519"/>
      <c r="Z625" s="1519"/>
      <c r="AA625" s="1519"/>
      <c r="AB625" s="1519"/>
      <c r="AC625" s="1519"/>
      <c r="AD625" s="1519"/>
      <c r="AE625" s="1519"/>
      <c r="AF625" s="1519"/>
      <c r="AG625" s="1519"/>
      <c r="AH625" s="1519"/>
      <c r="AI625" s="1519"/>
      <c r="AJ625" s="1519"/>
      <c r="AK625" s="1519"/>
      <c r="AL625" s="1519"/>
      <c r="AM625" s="1519"/>
      <c r="AN625" s="1519"/>
      <c r="AO625" s="1519"/>
      <c r="AP625" s="1519"/>
      <c r="AQ625" s="1519"/>
      <c r="AR625" s="1519"/>
      <c r="AS625" s="1519"/>
      <c r="AT625" s="1519"/>
      <c r="AZ625" s="3"/>
      <c r="BA625" s="3"/>
      <c r="BB625" s="3"/>
      <c r="BC625" s="3"/>
    </row>
    <row r="626" spans="1:56" ht="12.95" customHeight="1">
      <c r="A626" s="1519"/>
      <c r="B626" s="1519"/>
      <c r="C626" s="1519"/>
      <c r="D626" s="1519"/>
      <c r="E626" s="1519"/>
      <c r="F626" s="1519"/>
      <c r="G626" s="1519"/>
      <c r="H626" s="1519"/>
      <c r="I626" s="1519"/>
      <c r="J626" s="1519"/>
      <c r="K626" s="1519"/>
      <c r="L626" s="1519"/>
      <c r="M626" s="1519"/>
      <c r="N626" s="1519"/>
      <c r="O626" s="1519"/>
      <c r="P626" s="1519"/>
      <c r="Q626" s="1519"/>
      <c r="R626" s="1519"/>
      <c r="S626" s="1519"/>
      <c r="T626" s="1519"/>
      <c r="U626" s="1519"/>
      <c r="V626" s="1519"/>
      <c r="W626" s="1519"/>
      <c r="X626" s="1519"/>
      <c r="Y626" s="1519"/>
      <c r="Z626" s="1519"/>
      <c r="AA626" s="1519"/>
      <c r="AB626" s="1519"/>
      <c r="AC626" s="1519"/>
      <c r="AD626" s="1519"/>
      <c r="AE626" s="1519"/>
      <c r="AF626" s="1519"/>
      <c r="AG626" s="1519"/>
      <c r="AH626" s="1519"/>
      <c r="AI626" s="1519"/>
      <c r="AJ626" s="1519"/>
      <c r="AK626" s="1519"/>
      <c r="AL626" s="1519"/>
      <c r="AM626" s="1519"/>
      <c r="AN626" s="1519"/>
      <c r="AO626" s="1519"/>
      <c r="AP626" s="1519"/>
      <c r="AQ626" s="1519"/>
      <c r="AR626" s="1519"/>
      <c r="AS626" s="1519"/>
      <c r="AT626" s="1519"/>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2056</v>
      </c>
      <c r="AZ630" s="3"/>
      <c r="BA630" s="3"/>
      <c r="BB630" s="3"/>
      <c r="BC630" s="3"/>
    </row>
    <row r="631" spans="1:56" ht="12.95" customHeight="1">
      <c r="B631" s="512"/>
      <c r="C631" s="2"/>
      <c r="AU631" s="3"/>
      <c r="AZ631" s="3"/>
      <c r="BA631" s="3"/>
      <c r="BB631" s="3"/>
      <c r="BC631" s="3"/>
    </row>
    <row r="632" spans="1:56" ht="12.95" customHeight="1">
      <c r="B632" s="1783" t="s">
        <v>2058</v>
      </c>
      <c r="C632" s="1783"/>
      <c r="D632" s="1783"/>
      <c r="E632" s="1783"/>
      <c r="F632" s="1783"/>
      <c r="G632" s="1783"/>
      <c r="H632" s="1783"/>
      <c r="I632" s="1783"/>
      <c r="J632" s="1783"/>
      <c r="K632" s="1783"/>
      <c r="L632" s="1783"/>
      <c r="M632" s="1740" t="s">
        <v>2059</v>
      </c>
      <c r="N632" s="1740"/>
      <c r="O632" s="1740"/>
      <c r="P632" s="1740"/>
      <c r="Q632" s="1740" t="s">
        <v>1829</v>
      </c>
      <c r="R632" s="1740"/>
      <c r="S632" s="1740"/>
      <c r="T632" s="1740" t="s">
        <v>1827</v>
      </c>
      <c r="U632" s="1740"/>
      <c r="V632" s="1740"/>
      <c r="W632" s="2107" t="s">
        <v>453</v>
      </c>
      <c r="X632" s="2107"/>
      <c r="Y632" s="2107"/>
      <c r="Z632" s="1699" t="s">
        <v>2088</v>
      </c>
      <c r="AA632" s="1699"/>
      <c r="AB632" s="1700"/>
      <c r="AC632" s="1937" t="s">
        <v>1665</v>
      </c>
      <c r="AD632" s="1938"/>
      <c r="AE632" s="1939"/>
      <c r="AF632" s="1698" t="s">
        <v>1904</v>
      </c>
      <c r="AG632" s="1699"/>
      <c r="AH632" s="1699"/>
      <c r="AI632" s="1699"/>
      <c r="AJ632" s="1700"/>
      <c r="AK632" s="1949" t="s">
        <v>1905</v>
      </c>
      <c r="AL632" s="1950"/>
      <c r="AM632" s="1950"/>
      <c r="AN632" s="1951"/>
      <c r="AO632" s="1740" t="s">
        <v>454</v>
      </c>
      <c r="AP632" s="1740"/>
      <c r="AQ632" s="1740"/>
      <c r="AR632" s="1740"/>
      <c r="AS632" s="1740"/>
      <c r="AU632" s="3"/>
      <c r="AZ632" s="3"/>
      <c r="BA632" s="3"/>
      <c r="BB632" s="3"/>
      <c r="BC632" s="3"/>
    </row>
    <row r="633" spans="1:56" ht="12.95" customHeight="1">
      <c r="B633" s="1783"/>
      <c r="C633" s="1783"/>
      <c r="D633" s="1783"/>
      <c r="E633" s="1783"/>
      <c r="F633" s="1783"/>
      <c r="G633" s="1783"/>
      <c r="H633" s="1783"/>
      <c r="I633" s="1783"/>
      <c r="J633" s="1783"/>
      <c r="K633" s="1783"/>
      <c r="L633" s="1783"/>
      <c r="M633" s="1740"/>
      <c r="N633" s="1740"/>
      <c r="O633" s="1740"/>
      <c r="P633" s="1740"/>
      <c r="Q633" s="1740"/>
      <c r="R633" s="1740"/>
      <c r="S633" s="1740"/>
      <c r="T633" s="1740"/>
      <c r="U633" s="1740"/>
      <c r="V633" s="1740"/>
      <c r="W633" s="2107"/>
      <c r="X633" s="2107"/>
      <c r="Y633" s="2107"/>
      <c r="Z633" s="1702"/>
      <c r="AA633" s="1702"/>
      <c r="AB633" s="1703"/>
      <c r="AC633" s="1940"/>
      <c r="AD633" s="1941"/>
      <c r="AE633" s="1942"/>
      <c r="AF633" s="1701"/>
      <c r="AG633" s="1702"/>
      <c r="AH633" s="1702"/>
      <c r="AI633" s="1702"/>
      <c r="AJ633" s="1703"/>
      <c r="AK633" s="1952"/>
      <c r="AL633" s="1953"/>
      <c r="AM633" s="1953"/>
      <c r="AN633" s="1954"/>
      <c r="AO633" s="1740"/>
      <c r="AP633" s="1740"/>
      <c r="AQ633" s="1740"/>
      <c r="AR633" s="1740"/>
      <c r="AS633" s="1740"/>
      <c r="AU633" s="3"/>
      <c r="AZ633" s="3"/>
      <c r="BA633" s="3"/>
      <c r="BB633" s="3"/>
      <c r="BC633" s="3"/>
      <c r="BD633" s="3"/>
    </row>
    <row r="634" spans="1:56" ht="12.95" customHeight="1">
      <c r="B634" s="1783"/>
      <c r="C634" s="1783"/>
      <c r="D634" s="1783"/>
      <c r="E634" s="1783"/>
      <c r="F634" s="1783"/>
      <c r="G634" s="1783"/>
      <c r="H634" s="1783"/>
      <c r="I634" s="1783"/>
      <c r="J634" s="1783"/>
      <c r="K634" s="1783"/>
      <c r="L634" s="1783"/>
      <c r="M634" s="1740"/>
      <c r="N634" s="1740"/>
      <c r="O634" s="1740"/>
      <c r="P634" s="1740"/>
      <c r="Q634" s="1740"/>
      <c r="R634" s="1740"/>
      <c r="S634" s="1740"/>
      <c r="T634" s="1740"/>
      <c r="U634" s="1740"/>
      <c r="V634" s="1740"/>
      <c r="W634" s="2107"/>
      <c r="X634" s="2107"/>
      <c r="Y634" s="2107"/>
      <c r="Z634" s="1705"/>
      <c r="AA634" s="1705"/>
      <c r="AB634" s="1706"/>
      <c r="AC634" s="1943"/>
      <c r="AD634" s="1944"/>
      <c r="AE634" s="1945"/>
      <c r="AF634" s="1704"/>
      <c r="AG634" s="1705"/>
      <c r="AH634" s="1705"/>
      <c r="AI634" s="1705"/>
      <c r="AJ634" s="1706"/>
      <c r="AK634" s="1955"/>
      <c r="AL634" s="1956"/>
      <c r="AM634" s="1956"/>
      <c r="AN634" s="1957"/>
      <c r="AO634" s="1740"/>
      <c r="AP634" s="1740"/>
      <c r="AQ634" s="1740"/>
      <c r="AR634" s="1740"/>
      <c r="AS634" s="1740"/>
      <c r="AT634" s="3"/>
      <c r="AU634" s="3"/>
      <c r="AZ634" s="3"/>
      <c r="BA634" s="3"/>
      <c r="BB634" s="3"/>
      <c r="BC634" s="3"/>
      <c r="BD634" s="3"/>
    </row>
    <row r="635" spans="1:56" ht="12.95" customHeight="1">
      <c r="B635" s="51" t="s">
        <v>112</v>
      </c>
      <c r="C635" s="1774" t="s">
        <v>2706</v>
      </c>
      <c r="D635" s="1774"/>
      <c r="E635" s="1774"/>
      <c r="F635" s="1774"/>
      <c r="G635" s="1774"/>
      <c r="H635" s="1774"/>
      <c r="I635" s="1774"/>
      <c r="J635" s="1774"/>
      <c r="K635" s="1774"/>
      <c r="L635" s="1774"/>
      <c r="M635" s="1775" t="s">
        <v>2075</v>
      </c>
      <c r="N635" s="1775"/>
      <c r="O635" s="1775"/>
      <c r="P635" s="1775"/>
      <c r="Q635" s="1724">
        <f>17*12</f>
        <v>204</v>
      </c>
      <c r="R635" s="1724"/>
      <c r="S635" s="1725"/>
      <c r="T635" s="1739">
        <f>40*12</f>
        <v>480</v>
      </c>
      <c r="U635" s="1724"/>
      <c r="V635" s="1725"/>
      <c r="W635" s="1721">
        <v>6.1499999999999999E-2</v>
      </c>
      <c r="X635" s="1722"/>
      <c r="Y635" s="1723"/>
      <c r="Z635" s="1695" t="s">
        <v>1184</v>
      </c>
      <c r="AA635" s="1696"/>
      <c r="AB635" s="1697"/>
      <c r="AC635" s="1780">
        <v>1</v>
      </c>
      <c r="AD635" s="1781"/>
      <c r="AE635" s="1782"/>
      <c r="AF635" s="1800">
        <f>-PMT(W635/12,T635,AO635)*12</f>
        <v>801356.90836435882</v>
      </c>
      <c r="AG635" s="1801"/>
      <c r="AH635" s="1801"/>
      <c r="AI635" s="1801"/>
      <c r="AJ635" s="1802"/>
      <c r="AK635" s="1710"/>
      <c r="AL635" s="1711"/>
      <c r="AM635" s="1711"/>
      <c r="AN635" s="1712"/>
      <c r="AO635" s="1720">
        <v>11909944</v>
      </c>
      <c r="AP635" s="1720"/>
      <c r="AQ635" s="1720"/>
      <c r="AR635" s="1720"/>
      <c r="AS635" s="1720"/>
      <c r="AT635" s="3"/>
      <c r="AU635" s="3"/>
      <c r="AZ635" s="3"/>
      <c r="BA635" s="3"/>
      <c r="BB635" s="3"/>
      <c r="BC635" s="3"/>
      <c r="BD635" s="3"/>
    </row>
    <row r="636" spans="1:56" ht="12.95" customHeight="1">
      <c r="B636" s="52" t="s">
        <v>113</v>
      </c>
      <c r="C636" s="1774" t="s">
        <v>2706</v>
      </c>
      <c r="D636" s="1774"/>
      <c r="E636" s="1774"/>
      <c r="F636" s="1774"/>
      <c r="G636" s="1774"/>
      <c r="H636" s="1774"/>
      <c r="I636" s="1774"/>
      <c r="J636" s="1774"/>
      <c r="K636" s="1774"/>
      <c r="L636" s="1774"/>
      <c r="M636" s="1775" t="s">
        <v>2074</v>
      </c>
      <c r="N636" s="1775"/>
      <c r="O636" s="1775"/>
      <c r="P636" s="1775"/>
      <c r="Q636" s="1739">
        <v>204</v>
      </c>
      <c r="R636" s="1724"/>
      <c r="S636" s="1725"/>
      <c r="T636" s="1739">
        <v>480</v>
      </c>
      <c r="U636" s="1724"/>
      <c r="V636" s="1725"/>
      <c r="W636" s="1721">
        <v>6.1499999999999999E-2</v>
      </c>
      <c r="X636" s="1722"/>
      <c r="Y636" s="1723"/>
      <c r="Z636" s="1695" t="s">
        <v>1184</v>
      </c>
      <c r="AA636" s="1696"/>
      <c r="AB636" s="1697"/>
      <c r="AC636" s="1780">
        <v>1</v>
      </c>
      <c r="AD636" s="1781"/>
      <c r="AE636" s="1782"/>
      <c r="AF636" s="1800">
        <f>-PMT(W636/12,T636,AO636)*12</f>
        <v>136366.96091036027</v>
      </c>
      <c r="AG636" s="1801"/>
      <c r="AH636" s="1801"/>
      <c r="AI636" s="1801"/>
      <c r="AJ636" s="1802"/>
      <c r="AK636" s="1710"/>
      <c r="AL636" s="1711"/>
      <c r="AM636" s="1711"/>
      <c r="AN636" s="1712"/>
      <c r="AO636" s="1729">
        <f>13936660-AO635</f>
        <v>2026716</v>
      </c>
      <c r="AP636" s="1730"/>
      <c r="AQ636" s="1730"/>
      <c r="AR636" s="1730"/>
      <c r="AS636" s="1731"/>
      <c r="AT636" s="1142" t="str">
        <f>IF(AND(NOT(C635=""),C636="",NOT(C637="")),"!","")</f>
        <v/>
      </c>
      <c r="AU636" s="3"/>
      <c r="AZ636" s="3"/>
      <c r="BA636" s="3"/>
      <c r="BB636" s="3"/>
      <c r="BC636" s="3"/>
      <c r="BD636" s="3"/>
    </row>
    <row r="637" spans="1:56" ht="12.95" customHeight="1">
      <c r="B637" s="52" t="s">
        <v>119</v>
      </c>
      <c r="C637" s="1774" t="s">
        <v>2669</v>
      </c>
      <c r="D637" s="1774"/>
      <c r="E637" s="1774"/>
      <c r="F637" s="1774"/>
      <c r="G637" s="1774"/>
      <c r="H637" s="1774"/>
      <c r="I637" s="1774"/>
      <c r="J637" s="1774"/>
      <c r="K637" s="1774"/>
      <c r="L637" s="1774"/>
      <c r="M637" s="1775" t="s">
        <v>2062</v>
      </c>
      <c r="N637" s="1775"/>
      <c r="O637" s="1775"/>
      <c r="P637" s="1775"/>
      <c r="Q637" s="1739"/>
      <c r="R637" s="1724"/>
      <c r="S637" s="1725"/>
      <c r="T637" s="1739"/>
      <c r="U637" s="1724"/>
      <c r="V637" s="1725"/>
      <c r="W637" s="1721"/>
      <c r="X637" s="1722"/>
      <c r="Y637" s="1723"/>
      <c r="Z637" s="1695" t="s">
        <v>1184</v>
      </c>
      <c r="AA637" s="1696"/>
      <c r="AB637" s="1697"/>
      <c r="AC637" s="1780">
        <v>2</v>
      </c>
      <c r="AD637" s="1781"/>
      <c r="AE637" s="1782"/>
      <c r="AF637" s="1800"/>
      <c r="AG637" s="1801"/>
      <c r="AH637" s="1801"/>
      <c r="AI637" s="1801"/>
      <c r="AJ637" s="1802"/>
      <c r="AK637" s="1710"/>
      <c r="AL637" s="1711"/>
      <c r="AM637" s="1711"/>
      <c r="AN637" s="1712"/>
      <c r="AO637" s="1729">
        <f>3877138+1</f>
        <v>3877139</v>
      </c>
      <c r="AP637" s="1730"/>
      <c r="AQ637" s="1730"/>
      <c r="AR637" s="1730"/>
      <c r="AS637" s="1731"/>
      <c r="AT637" s="1142" t="str">
        <f t="shared" ref="AT637:AT646" si="4">IF(AND(NOT(C636=""),C637="",NOT(C638="")),"!","")</f>
        <v/>
      </c>
      <c r="AU637" s="3"/>
      <c r="AZ637" s="3"/>
      <c r="BA637" s="3"/>
      <c r="BB637" s="3"/>
      <c r="BC637" s="3"/>
      <c r="BD637" s="3"/>
    </row>
    <row r="638" spans="1:56" ht="12.95" customHeight="1">
      <c r="B638" s="52" t="s">
        <v>581</v>
      </c>
      <c r="C638" s="1717"/>
      <c r="D638" s="1717"/>
      <c r="E638" s="1717"/>
      <c r="F638" s="1717"/>
      <c r="G638" s="1717"/>
      <c r="H638" s="1717"/>
      <c r="I638" s="1717"/>
      <c r="J638" s="1717"/>
      <c r="K638" s="1717"/>
      <c r="L638" s="1717"/>
      <c r="M638" s="1775" t="s">
        <v>1184</v>
      </c>
      <c r="N638" s="1775"/>
      <c r="O638" s="1775"/>
      <c r="P638" s="1775"/>
      <c r="Q638" s="1739"/>
      <c r="R638" s="1724"/>
      <c r="S638" s="1725"/>
      <c r="T638" s="1739"/>
      <c r="U638" s="1724"/>
      <c r="V638" s="1725"/>
      <c r="W638" s="1721"/>
      <c r="X638" s="1722"/>
      <c r="Y638" s="1723"/>
      <c r="Z638" s="1695" t="s">
        <v>1184</v>
      </c>
      <c r="AA638" s="1696"/>
      <c r="AB638" s="1697"/>
      <c r="AC638" s="1780"/>
      <c r="AD638" s="1781"/>
      <c r="AE638" s="1782"/>
      <c r="AF638" s="1800"/>
      <c r="AG638" s="1801"/>
      <c r="AH638" s="1801"/>
      <c r="AI638" s="1801"/>
      <c r="AJ638" s="1802"/>
      <c r="AK638" s="1710"/>
      <c r="AL638" s="1711"/>
      <c r="AM638" s="1711"/>
      <c r="AN638" s="1712"/>
      <c r="AO638" s="1729"/>
      <c r="AP638" s="1730"/>
      <c r="AQ638" s="1730"/>
      <c r="AR638" s="1730"/>
      <c r="AS638" s="1731"/>
      <c r="AT638" s="1142" t="str">
        <f t="shared" si="4"/>
        <v/>
      </c>
      <c r="AU638" s="3"/>
      <c r="AZ638" s="3"/>
      <c r="BA638" s="3"/>
      <c r="BB638" s="3"/>
      <c r="BC638" s="3"/>
      <c r="BD638" s="3"/>
    </row>
    <row r="639" spans="1:56" ht="12.95" customHeight="1">
      <c r="B639" s="52" t="s">
        <v>763</v>
      </c>
      <c r="C639" s="1717"/>
      <c r="D639" s="1717"/>
      <c r="E639" s="1717"/>
      <c r="F639" s="1717"/>
      <c r="G639" s="1717"/>
      <c r="H639" s="1717"/>
      <c r="I639" s="1717"/>
      <c r="J639" s="1717"/>
      <c r="K639" s="1717"/>
      <c r="L639" s="1717"/>
      <c r="M639" s="1775" t="s">
        <v>1184</v>
      </c>
      <c r="N639" s="1775"/>
      <c r="O639" s="1775"/>
      <c r="P639" s="1775"/>
      <c r="Q639" s="1739"/>
      <c r="R639" s="1724"/>
      <c r="S639" s="1725"/>
      <c r="T639" s="1739"/>
      <c r="U639" s="1724"/>
      <c r="V639" s="1725"/>
      <c r="W639" s="1721"/>
      <c r="X639" s="1722"/>
      <c r="Y639" s="1723"/>
      <c r="Z639" s="1695" t="s">
        <v>1184</v>
      </c>
      <c r="AA639" s="1696"/>
      <c r="AB639" s="1697"/>
      <c r="AC639" s="1780"/>
      <c r="AD639" s="1781"/>
      <c r="AE639" s="1782"/>
      <c r="AF639" s="1800"/>
      <c r="AG639" s="1801"/>
      <c r="AH639" s="1801"/>
      <c r="AI639" s="1801"/>
      <c r="AJ639" s="1802"/>
      <c r="AK639" s="1710"/>
      <c r="AL639" s="1711"/>
      <c r="AM639" s="1711"/>
      <c r="AN639" s="1712"/>
      <c r="AO639" s="1729"/>
      <c r="AP639" s="1730"/>
      <c r="AQ639" s="1730"/>
      <c r="AR639" s="1730"/>
      <c r="AS639" s="1731"/>
      <c r="AT639" s="1142" t="str">
        <f t="shared" si="4"/>
        <v/>
      </c>
      <c r="AU639" s="3"/>
      <c r="AZ639" s="3"/>
      <c r="BA639" s="3"/>
      <c r="BB639" s="3"/>
      <c r="BC639" s="3"/>
      <c r="BD639" s="3"/>
    </row>
    <row r="640" spans="1:56" ht="12.95" customHeight="1">
      <c r="B640" s="52" t="s">
        <v>584</v>
      </c>
      <c r="C640" s="1717"/>
      <c r="D640" s="1717"/>
      <c r="E640" s="1717"/>
      <c r="F640" s="1717"/>
      <c r="G640" s="1717"/>
      <c r="H640" s="1717"/>
      <c r="I640" s="1717"/>
      <c r="J640" s="1717"/>
      <c r="K640" s="1717"/>
      <c r="L640" s="1717"/>
      <c r="M640" s="1775" t="s">
        <v>1184</v>
      </c>
      <c r="N640" s="1775"/>
      <c r="O640" s="1775"/>
      <c r="P640" s="1775"/>
      <c r="Q640" s="1739"/>
      <c r="R640" s="1724"/>
      <c r="S640" s="1725"/>
      <c r="T640" s="1739"/>
      <c r="U640" s="1724"/>
      <c r="V640" s="1725"/>
      <c r="W640" s="1721"/>
      <c r="X640" s="1722"/>
      <c r="Y640" s="1723"/>
      <c r="Z640" s="1695" t="s">
        <v>1184</v>
      </c>
      <c r="AA640" s="1696"/>
      <c r="AB640" s="1697"/>
      <c r="AC640" s="1780"/>
      <c r="AD640" s="1781"/>
      <c r="AE640" s="1782"/>
      <c r="AF640" s="1800"/>
      <c r="AG640" s="1801"/>
      <c r="AH640" s="1801"/>
      <c r="AI640" s="1801"/>
      <c r="AJ640" s="1802"/>
      <c r="AK640" s="1710"/>
      <c r="AL640" s="1711"/>
      <c r="AM640" s="1711"/>
      <c r="AN640" s="1712"/>
      <c r="AO640" s="1729"/>
      <c r="AP640" s="1730"/>
      <c r="AQ640" s="1730"/>
      <c r="AR640" s="1730"/>
      <c r="AS640" s="1731"/>
      <c r="AT640" s="1142" t="str">
        <f t="shared" si="4"/>
        <v/>
      </c>
      <c r="AU640" s="3"/>
      <c r="AZ640" s="3"/>
      <c r="BA640" s="3"/>
      <c r="BB640" s="3"/>
      <c r="BC640" s="3"/>
      <c r="BD640" s="3"/>
    </row>
    <row r="641" spans="1:157" ht="12.95" customHeight="1">
      <c r="B641" s="52" t="s">
        <v>455</v>
      </c>
      <c r="C641" s="1717"/>
      <c r="D641" s="1717"/>
      <c r="E641" s="1717"/>
      <c r="F641" s="1717"/>
      <c r="G641" s="1717"/>
      <c r="H641" s="1717"/>
      <c r="I641" s="1717"/>
      <c r="J641" s="1717"/>
      <c r="K641" s="1717"/>
      <c r="L641" s="1717"/>
      <c r="M641" s="1775" t="s">
        <v>1184</v>
      </c>
      <c r="N641" s="1775"/>
      <c r="O641" s="1775"/>
      <c r="P641" s="1775"/>
      <c r="Q641" s="1739"/>
      <c r="R641" s="1724"/>
      <c r="S641" s="1725"/>
      <c r="T641" s="1739"/>
      <c r="U641" s="1724"/>
      <c r="V641" s="1725"/>
      <c r="W641" s="1721"/>
      <c r="X641" s="1722"/>
      <c r="Y641" s="1723"/>
      <c r="Z641" s="1695" t="s">
        <v>1184</v>
      </c>
      <c r="AA641" s="1696"/>
      <c r="AB641" s="1697"/>
      <c r="AC641" s="1780"/>
      <c r="AD641" s="1781"/>
      <c r="AE641" s="1782"/>
      <c r="AF641" s="1800"/>
      <c r="AG641" s="1801"/>
      <c r="AH641" s="1801"/>
      <c r="AI641" s="1801"/>
      <c r="AJ641" s="1802"/>
      <c r="AK641" s="1710"/>
      <c r="AL641" s="1711"/>
      <c r="AM641" s="1711"/>
      <c r="AN641" s="1712"/>
      <c r="AO641" s="1729"/>
      <c r="AP641" s="1730"/>
      <c r="AQ641" s="1730"/>
      <c r="AR641" s="1730"/>
      <c r="AS641" s="1731"/>
      <c r="AT641" s="1142" t="str">
        <f t="shared" si="4"/>
        <v/>
      </c>
      <c r="AU641" s="3"/>
      <c r="AV641" s="3"/>
      <c r="AW641" s="3"/>
      <c r="AX641" s="3"/>
      <c r="AY641" s="3"/>
      <c r="AZ641" s="3"/>
      <c r="BA641" s="3"/>
      <c r="BB641" s="3"/>
      <c r="BC641" s="3"/>
      <c r="BD641" s="3"/>
    </row>
    <row r="642" spans="1:157" ht="12.95" customHeight="1">
      <c r="B642" s="52" t="s">
        <v>456</v>
      </c>
      <c r="C642" s="1717"/>
      <c r="D642" s="1717"/>
      <c r="E642" s="1717"/>
      <c r="F642" s="1717"/>
      <c r="G642" s="1717"/>
      <c r="H642" s="1717"/>
      <c r="I642" s="1717"/>
      <c r="J642" s="1717"/>
      <c r="K642" s="1717"/>
      <c r="L642" s="1717"/>
      <c r="M642" s="1775" t="s">
        <v>1184</v>
      </c>
      <c r="N642" s="1775"/>
      <c r="O642" s="1775"/>
      <c r="P642" s="1775"/>
      <c r="Q642" s="1739"/>
      <c r="R642" s="1724"/>
      <c r="S642" s="1725"/>
      <c r="T642" s="1739"/>
      <c r="U642" s="1724"/>
      <c r="V642" s="1725"/>
      <c r="W642" s="1721"/>
      <c r="X642" s="1722"/>
      <c r="Y642" s="1723"/>
      <c r="Z642" s="1695" t="s">
        <v>1184</v>
      </c>
      <c r="AA642" s="1696"/>
      <c r="AB642" s="1697"/>
      <c r="AC642" s="1780"/>
      <c r="AD642" s="1781"/>
      <c r="AE642" s="1782"/>
      <c r="AF642" s="1800"/>
      <c r="AG642" s="1801"/>
      <c r="AH642" s="1801"/>
      <c r="AI642" s="1801"/>
      <c r="AJ642" s="1802"/>
      <c r="AK642" s="1710"/>
      <c r="AL642" s="1711"/>
      <c r="AM642" s="1711"/>
      <c r="AN642" s="1712"/>
      <c r="AO642" s="1729"/>
      <c r="AP642" s="1730"/>
      <c r="AQ642" s="1730"/>
      <c r="AR642" s="1730"/>
      <c r="AS642" s="1731"/>
      <c r="AT642" s="1142" t="str">
        <f t="shared" si="4"/>
        <v/>
      </c>
      <c r="AU642" s="3"/>
      <c r="AV642" s="3"/>
      <c r="AW642" s="3"/>
      <c r="AX642" s="3"/>
      <c r="AY642" s="3"/>
      <c r="AZ642" s="3"/>
      <c r="BA642" s="3" t="s">
        <v>1184</v>
      </c>
      <c r="BB642" s="3"/>
      <c r="BC642" s="3"/>
      <c r="BD642" s="3"/>
    </row>
    <row r="643" spans="1:157" ht="12.95" customHeight="1">
      <c r="B643" s="52" t="s">
        <v>461</v>
      </c>
      <c r="C643" s="1717"/>
      <c r="D643" s="1717"/>
      <c r="E643" s="1717"/>
      <c r="F643" s="1717"/>
      <c r="G643" s="1717"/>
      <c r="H643" s="1717"/>
      <c r="I643" s="1717"/>
      <c r="J643" s="1717"/>
      <c r="K643" s="1717"/>
      <c r="L643" s="1717"/>
      <c r="M643" s="1775" t="s">
        <v>1184</v>
      </c>
      <c r="N643" s="1775"/>
      <c r="O643" s="1775"/>
      <c r="P643" s="1775"/>
      <c r="Q643" s="1739"/>
      <c r="R643" s="1724"/>
      <c r="S643" s="1725"/>
      <c r="T643" s="1739"/>
      <c r="U643" s="1724"/>
      <c r="V643" s="1725"/>
      <c r="W643" s="1721"/>
      <c r="X643" s="1722"/>
      <c r="Y643" s="1723"/>
      <c r="Z643" s="1695" t="s">
        <v>1184</v>
      </c>
      <c r="AA643" s="1696"/>
      <c r="AB643" s="1697"/>
      <c r="AC643" s="1780"/>
      <c r="AD643" s="1781"/>
      <c r="AE643" s="1782"/>
      <c r="AF643" s="1800"/>
      <c r="AG643" s="1801"/>
      <c r="AH643" s="1801"/>
      <c r="AI643" s="1801"/>
      <c r="AJ643" s="1802"/>
      <c r="AK643" s="1710"/>
      <c r="AL643" s="1711"/>
      <c r="AM643" s="1711"/>
      <c r="AN643" s="1712"/>
      <c r="AO643" s="1729"/>
      <c r="AP643" s="1730"/>
      <c r="AQ643" s="1730"/>
      <c r="AR643" s="1730"/>
      <c r="AS643" s="1731"/>
      <c r="AT643" s="1142" t="str">
        <f t="shared" si="4"/>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785" t="e">
        <f t="shared" ref="DX643:DX677" si="5">EZ726*(CP726/$CP$761)</f>
        <v>#VALUE!</v>
      </c>
      <c r="DY643" s="1785"/>
      <c r="DZ643" s="1785"/>
      <c r="EA643" s="1785"/>
      <c r="EB643" s="1785"/>
      <c r="EC643" s="1785">
        <f t="shared" ref="EC643:EC677" si="6">FE726*(CU726/$CU$761)</f>
        <v>39.337499999999999</v>
      </c>
      <c r="ED643" s="1785"/>
      <c r="EE643" s="1785"/>
      <c r="EF643" s="1785"/>
      <c r="EG643" s="1785"/>
      <c r="EH643" s="1785" t="e">
        <f t="shared" ref="EH643:EH677" si="7">FJ726*(CZ726/$CZ$761)</f>
        <v>#VALUE!</v>
      </c>
      <c r="EI643" s="1785"/>
      <c r="EJ643" s="1785"/>
      <c r="EK643" s="1785"/>
      <c r="EL643" s="1785"/>
      <c r="EM643" s="1785" t="e">
        <f t="shared" ref="EM643:EM677" si="8">FO726*(DE726/$DE$761)</f>
        <v>#VALUE!</v>
      </c>
      <c r="EN643" s="1785"/>
      <c r="EO643" s="1785"/>
      <c r="EP643" s="1785"/>
      <c r="EQ643" s="1785"/>
      <c r="ER643" s="1785" t="e">
        <f t="shared" ref="ER643:ER677" si="9">FT726*(DJ726/$DJ$761)</f>
        <v>#VALUE!</v>
      </c>
      <c r="ES643" s="1785"/>
      <c r="ET643" s="1785"/>
      <c r="EU643" s="1785"/>
      <c r="EV643" s="1785"/>
      <c r="EW643" s="1785" t="e">
        <f t="shared" ref="EW643:EW677" si="10">FY726*(DO726/$DO$761)</f>
        <v>#VALUE!</v>
      </c>
      <c r="EX643" s="1785"/>
      <c r="EY643" s="1785"/>
      <c r="EZ643" s="1785"/>
      <c r="FA643" s="1785"/>
    </row>
    <row r="644" spans="1:157" ht="12.95" customHeight="1">
      <c r="B644" s="52" t="s">
        <v>646</v>
      </c>
      <c r="C644" s="1717"/>
      <c r="D644" s="1717"/>
      <c r="E644" s="1717"/>
      <c r="F644" s="1717"/>
      <c r="G644" s="1717"/>
      <c r="H644" s="1717"/>
      <c r="I644" s="1717"/>
      <c r="J644" s="1717"/>
      <c r="K644" s="1717"/>
      <c r="L644" s="1717"/>
      <c r="M644" s="1775" t="s">
        <v>1184</v>
      </c>
      <c r="N644" s="1775"/>
      <c r="O644" s="1775"/>
      <c r="P644" s="1775"/>
      <c r="Q644" s="1739"/>
      <c r="R644" s="1724"/>
      <c r="S644" s="1725"/>
      <c r="T644" s="1739"/>
      <c r="U644" s="1724"/>
      <c r="V644" s="1725"/>
      <c r="W644" s="1721"/>
      <c r="X644" s="1722"/>
      <c r="Y644" s="1723"/>
      <c r="Z644" s="1695" t="s">
        <v>1184</v>
      </c>
      <c r="AA644" s="1696"/>
      <c r="AB644" s="1697"/>
      <c r="AC644" s="1780"/>
      <c r="AD644" s="1781"/>
      <c r="AE644" s="1782"/>
      <c r="AF644" s="1800"/>
      <c r="AG644" s="1801"/>
      <c r="AH644" s="1801"/>
      <c r="AI644" s="1801"/>
      <c r="AJ644" s="1802"/>
      <c r="AK644" s="1710"/>
      <c r="AL644" s="1711"/>
      <c r="AM644" s="1711"/>
      <c r="AN644" s="1712"/>
      <c r="AO644" s="1729"/>
      <c r="AP644" s="1730"/>
      <c r="AQ644" s="1730"/>
      <c r="AR644" s="1730"/>
      <c r="AS644" s="1731"/>
      <c r="AT644" s="1142" t="str">
        <f t="shared" si="4"/>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785" t="e">
        <f t="shared" si="5"/>
        <v>#VALUE!</v>
      </c>
      <c r="DY644" s="1785"/>
      <c r="DZ644" s="1785"/>
      <c r="EA644" s="1785"/>
      <c r="EB644" s="1785"/>
      <c r="EC644" s="1785">
        <f t="shared" si="6"/>
        <v>52.449999999999996</v>
      </c>
      <c r="ED644" s="1785"/>
      <c r="EE644" s="1785"/>
      <c r="EF644" s="1785"/>
      <c r="EG644" s="1785"/>
      <c r="EH644" s="1785" t="e">
        <f t="shared" si="7"/>
        <v>#VALUE!</v>
      </c>
      <c r="EI644" s="1785"/>
      <c r="EJ644" s="1785"/>
      <c r="EK644" s="1785"/>
      <c r="EL644" s="1785"/>
      <c r="EM644" s="1785" t="e">
        <f t="shared" si="8"/>
        <v>#VALUE!</v>
      </c>
      <c r="EN644" s="1785"/>
      <c r="EO644" s="1785"/>
      <c r="EP644" s="1785"/>
      <c r="EQ644" s="1785"/>
      <c r="ER644" s="1785" t="e">
        <f t="shared" si="9"/>
        <v>#VALUE!</v>
      </c>
      <c r="ES644" s="1785"/>
      <c r="ET644" s="1785"/>
      <c r="EU644" s="1785"/>
      <c r="EV644" s="1785"/>
      <c r="EW644" s="1785" t="e">
        <f t="shared" si="10"/>
        <v>#VALUE!</v>
      </c>
      <c r="EX644" s="1785"/>
      <c r="EY644" s="1785"/>
      <c r="EZ644" s="1785"/>
      <c r="FA644" s="1785"/>
    </row>
    <row r="645" spans="1:157" ht="12.95" customHeight="1">
      <c r="B645" s="52" t="s">
        <v>362</v>
      </c>
      <c r="C645" s="1717"/>
      <c r="D645" s="1717"/>
      <c r="E645" s="1717"/>
      <c r="F645" s="1717"/>
      <c r="G645" s="1717"/>
      <c r="H645" s="1717"/>
      <c r="I645" s="1717"/>
      <c r="J645" s="1717"/>
      <c r="K645" s="1717"/>
      <c r="L645" s="1717"/>
      <c r="M645" s="1775" t="s">
        <v>1184</v>
      </c>
      <c r="N645" s="1775"/>
      <c r="O645" s="1775"/>
      <c r="P645" s="1775"/>
      <c r="Q645" s="1739"/>
      <c r="R645" s="1724"/>
      <c r="S645" s="1725"/>
      <c r="T645" s="1739"/>
      <c r="U645" s="1724"/>
      <c r="V645" s="1725"/>
      <c r="W645" s="1721"/>
      <c r="X645" s="1722"/>
      <c r="Y645" s="1723"/>
      <c r="Z645" s="1695" t="s">
        <v>1184</v>
      </c>
      <c r="AA645" s="1696"/>
      <c r="AB645" s="1697"/>
      <c r="AC645" s="1780"/>
      <c r="AD645" s="1781"/>
      <c r="AE645" s="1782"/>
      <c r="AF645" s="1800"/>
      <c r="AG645" s="1801"/>
      <c r="AH645" s="1801"/>
      <c r="AI645" s="1801"/>
      <c r="AJ645" s="1802"/>
      <c r="AK645" s="1710"/>
      <c r="AL645" s="1711"/>
      <c r="AM645" s="1711"/>
      <c r="AN645" s="1712"/>
      <c r="AO645" s="1729"/>
      <c r="AP645" s="1730"/>
      <c r="AQ645" s="1730"/>
      <c r="AR645" s="1730"/>
      <c r="AS645" s="1731"/>
      <c r="AT645" s="1142" t="str">
        <f t="shared" si="4"/>
        <v/>
      </c>
      <c r="AV645" s="3"/>
      <c r="AW645" s="3"/>
      <c r="AX645" s="3"/>
      <c r="AY645" s="3"/>
      <c r="AZ645" s="34"/>
      <c r="BA645" s="3" t="s">
        <v>2087</v>
      </c>
      <c r="BB645" s="34"/>
      <c r="BC645" s="34"/>
      <c r="BD645" s="34"/>
      <c r="BE645" s="34"/>
      <c r="BF645" s="34"/>
      <c r="BG645" s="34"/>
      <c r="BH645" s="34"/>
      <c r="BI645" s="34"/>
      <c r="BJ645" s="34"/>
      <c r="BK645" s="34"/>
      <c r="BL645" s="34"/>
      <c r="BM645" s="34"/>
      <c r="DA645" s="3"/>
      <c r="DB645" s="3"/>
      <c r="DC645" s="3"/>
      <c r="DD645" s="3"/>
      <c r="DE645" s="3"/>
      <c r="DF645" s="3"/>
      <c r="DX645" s="1785" t="e">
        <f t="shared" si="5"/>
        <v>#VALUE!</v>
      </c>
      <c r="DY645" s="1785"/>
      <c r="DZ645" s="1785"/>
      <c r="EA645" s="1785"/>
      <c r="EB645" s="1785"/>
      <c r="EC645" s="1785">
        <f t="shared" si="6"/>
        <v>393.375</v>
      </c>
      <c r="ED645" s="1785"/>
      <c r="EE645" s="1785"/>
      <c r="EF645" s="1785"/>
      <c r="EG645" s="1785"/>
      <c r="EH645" s="1785" t="e">
        <f t="shared" si="7"/>
        <v>#VALUE!</v>
      </c>
      <c r="EI645" s="1785"/>
      <c r="EJ645" s="1785"/>
      <c r="EK645" s="1785"/>
      <c r="EL645" s="1785"/>
      <c r="EM645" s="1785" t="e">
        <f t="shared" si="8"/>
        <v>#VALUE!</v>
      </c>
      <c r="EN645" s="1785"/>
      <c r="EO645" s="1785"/>
      <c r="EP645" s="1785"/>
      <c r="EQ645" s="1785"/>
      <c r="ER645" s="1785" t="e">
        <f t="shared" si="9"/>
        <v>#VALUE!</v>
      </c>
      <c r="ES645" s="1785"/>
      <c r="ET645" s="1785"/>
      <c r="EU645" s="1785"/>
      <c r="EV645" s="1785"/>
      <c r="EW645" s="1785" t="e">
        <f t="shared" si="10"/>
        <v>#VALUE!</v>
      </c>
      <c r="EX645" s="1785"/>
      <c r="EY645" s="1785"/>
      <c r="EZ645" s="1785"/>
      <c r="FA645" s="1785"/>
    </row>
    <row r="646" spans="1:157" ht="12.95" customHeight="1">
      <c r="B646" s="52" t="s">
        <v>363</v>
      </c>
      <c r="C646" s="1717"/>
      <c r="D646" s="1717"/>
      <c r="E646" s="1717"/>
      <c r="F646" s="1717"/>
      <c r="G646" s="1717"/>
      <c r="H646" s="1717"/>
      <c r="I646" s="1717"/>
      <c r="J646" s="1717"/>
      <c r="K646" s="1717"/>
      <c r="L646" s="1717"/>
      <c r="M646" s="1775" t="s">
        <v>1184</v>
      </c>
      <c r="N646" s="1775"/>
      <c r="O646" s="1775"/>
      <c r="P646" s="1775"/>
      <c r="Q646" s="1739"/>
      <c r="R646" s="1724"/>
      <c r="S646" s="1725"/>
      <c r="T646" s="1739"/>
      <c r="U646" s="1724"/>
      <c r="V646" s="1725"/>
      <c r="W646" s="1721"/>
      <c r="X646" s="1722"/>
      <c r="Y646" s="1723"/>
      <c r="Z646" s="1695" t="s">
        <v>1184</v>
      </c>
      <c r="AA646" s="1696"/>
      <c r="AB646" s="1697"/>
      <c r="AC646" s="1780"/>
      <c r="AD646" s="1781"/>
      <c r="AE646" s="1782"/>
      <c r="AF646" s="1800"/>
      <c r="AG646" s="1801"/>
      <c r="AH646" s="1801"/>
      <c r="AI646" s="1801"/>
      <c r="AJ646" s="1802"/>
      <c r="AK646" s="1710"/>
      <c r="AL646" s="1711"/>
      <c r="AM646" s="1711"/>
      <c r="AN646" s="1712"/>
      <c r="AO646" s="1729"/>
      <c r="AP646" s="1730"/>
      <c r="AQ646" s="1730"/>
      <c r="AR646" s="1730"/>
      <c r="AS646" s="1731"/>
      <c r="AT646" s="1142" t="str">
        <f t="shared" si="4"/>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785" t="e">
        <f t="shared" si="5"/>
        <v>#VALUE!</v>
      </c>
      <c r="DY646" s="1785"/>
      <c r="DZ646" s="1785"/>
      <c r="EA646" s="1785"/>
      <c r="EB646" s="1785"/>
      <c r="EC646" s="1785">
        <f t="shared" si="6"/>
        <v>703.89583333333337</v>
      </c>
      <c r="ED646" s="1785"/>
      <c r="EE646" s="1785"/>
      <c r="EF646" s="1785"/>
      <c r="EG646" s="1785"/>
      <c r="EH646" s="1785" t="e">
        <f t="shared" si="7"/>
        <v>#VALUE!</v>
      </c>
      <c r="EI646" s="1785"/>
      <c r="EJ646" s="1785"/>
      <c r="EK646" s="1785"/>
      <c r="EL646" s="1785"/>
      <c r="EM646" s="1785" t="e">
        <f t="shared" si="8"/>
        <v>#VALUE!</v>
      </c>
      <c r="EN646" s="1785"/>
      <c r="EO646" s="1785"/>
      <c r="EP646" s="1785"/>
      <c r="EQ646" s="1785"/>
      <c r="ER646" s="1785" t="e">
        <f t="shared" si="9"/>
        <v>#VALUE!</v>
      </c>
      <c r="ES646" s="1785"/>
      <c r="ET646" s="1785"/>
      <c r="EU646" s="1785"/>
      <c r="EV646" s="1785"/>
      <c r="EW646" s="1785" t="e">
        <f t="shared" si="10"/>
        <v>#VALUE!</v>
      </c>
      <c r="EX646" s="1785"/>
      <c r="EY646" s="1785"/>
      <c r="EZ646" s="1785"/>
      <c r="FA646" s="1785"/>
    </row>
    <row r="647" spans="1:157" ht="12.95" customHeight="1">
      <c r="B647" s="1922" t="s">
        <v>128</v>
      </c>
      <c r="C647" s="1923"/>
      <c r="D647" s="1923"/>
      <c r="E647" s="1923"/>
      <c r="F647" s="1923"/>
      <c r="G647" s="1923"/>
      <c r="H647" s="1923"/>
      <c r="I647" s="1923"/>
      <c r="J647" s="1923"/>
      <c r="K647" s="1923"/>
      <c r="L647" s="1923"/>
      <c r="M647" s="1923"/>
      <c r="N647" s="1923"/>
      <c r="O647" s="1923"/>
      <c r="P647" s="1923"/>
      <c r="Q647" s="1923"/>
      <c r="R647" s="1923"/>
      <c r="S647" s="1923"/>
      <c r="T647" s="1923"/>
      <c r="U647" s="1923"/>
      <c r="V647" s="1923"/>
      <c r="W647" s="1923"/>
      <c r="X647" s="1923"/>
      <c r="Y647" s="1923"/>
      <c r="Z647" s="1923"/>
      <c r="AA647" s="1923"/>
      <c r="AB647" s="1923"/>
      <c r="AC647" s="1923"/>
      <c r="AD647" s="1923"/>
      <c r="AE647" s="1923"/>
      <c r="AF647" s="1923"/>
      <c r="AG647" s="1923"/>
      <c r="AH647" s="1923"/>
      <c r="AI647" s="1923"/>
      <c r="AJ647" s="1923"/>
      <c r="AK647" s="1923"/>
      <c r="AL647" s="1923"/>
      <c r="AM647" s="1923"/>
      <c r="AN647" s="1924"/>
      <c r="AO647" s="1757">
        <f>SUM(AO635:AR646)</f>
        <v>17813799</v>
      </c>
      <c r="AP647" s="1758"/>
      <c r="AQ647" s="1758"/>
      <c r="AR647" s="1758"/>
      <c r="AS647" s="1759"/>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785" t="e">
        <f t="shared" si="5"/>
        <v>#VALUE!</v>
      </c>
      <c r="DY647" s="1785"/>
      <c r="DZ647" s="1785"/>
      <c r="EA647" s="1785"/>
      <c r="EB647" s="1785"/>
      <c r="EC647" s="1785" t="e">
        <f t="shared" si="6"/>
        <v>#VALUE!</v>
      </c>
      <c r="ED647" s="1785"/>
      <c r="EE647" s="1785"/>
      <c r="EF647" s="1785"/>
      <c r="EG647" s="1785"/>
      <c r="EH647" s="1785">
        <f t="shared" si="7"/>
        <v>75.5</v>
      </c>
      <c r="EI647" s="1785"/>
      <c r="EJ647" s="1785"/>
      <c r="EK647" s="1785"/>
      <c r="EL647" s="1785"/>
      <c r="EM647" s="1785" t="e">
        <f t="shared" si="8"/>
        <v>#VALUE!</v>
      </c>
      <c r="EN647" s="1785"/>
      <c r="EO647" s="1785"/>
      <c r="EP647" s="1785"/>
      <c r="EQ647" s="1785"/>
      <c r="ER647" s="1785" t="e">
        <f t="shared" si="9"/>
        <v>#VALUE!</v>
      </c>
      <c r="ES647" s="1785"/>
      <c r="ET647" s="1785"/>
      <c r="EU647" s="1785"/>
      <c r="EV647" s="1785"/>
      <c r="EW647" s="1785" t="e">
        <f t="shared" si="10"/>
        <v>#VALUE!</v>
      </c>
      <c r="EX647" s="1785"/>
      <c r="EY647" s="1785"/>
      <c r="EZ647" s="1785"/>
      <c r="FA647" s="1785"/>
    </row>
    <row r="648" spans="1:157" ht="12.95" customHeight="1">
      <c r="B648" s="1922" t="s">
        <v>267</v>
      </c>
      <c r="C648" s="1923"/>
      <c r="D648" s="1923"/>
      <c r="E648" s="1923"/>
      <c r="F648" s="1923"/>
      <c r="G648" s="1923"/>
      <c r="H648" s="1923"/>
      <c r="I648" s="1923"/>
      <c r="J648" s="1923"/>
      <c r="K648" s="1923"/>
      <c r="L648" s="1923"/>
      <c r="M648" s="1923"/>
      <c r="N648" s="1923"/>
      <c r="O648" s="1923"/>
      <c r="P648" s="1923"/>
      <c r="Q648" s="1923"/>
      <c r="R648" s="1923"/>
      <c r="S648" s="1923"/>
      <c r="T648" s="1923"/>
      <c r="U648" s="1923"/>
      <c r="V648" s="1923"/>
      <c r="W648" s="1923"/>
      <c r="X648" s="1923"/>
      <c r="Y648" s="1923"/>
      <c r="Z648" s="1923"/>
      <c r="AA648" s="1923"/>
      <c r="AB648" s="1923"/>
      <c r="AC648" s="1923"/>
      <c r="AD648" s="1923"/>
      <c r="AE648" s="1923"/>
      <c r="AF648" s="1923"/>
      <c r="AG648" s="1923"/>
      <c r="AH648" s="1923"/>
      <c r="AI648" s="1923"/>
      <c r="AJ648" s="1923"/>
      <c r="AK648" s="1923"/>
      <c r="AL648" s="1923"/>
      <c r="AM648" s="1923"/>
      <c r="AN648" s="1924"/>
      <c r="AO648" s="1729">
        <v>27888105</v>
      </c>
      <c r="AP648" s="1730"/>
      <c r="AQ648" s="1730"/>
      <c r="AR648" s="1730"/>
      <c r="AS648" s="1731"/>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785" t="e">
        <f t="shared" si="5"/>
        <v>#VALUE!</v>
      </c>
      <c r="DY648" s="1785"/>
      <c r="DZ648" s="1785"/>
      <c r="EA648" s="1785"/>
      <c r="EB648" s="1785"/>
      <c r="EC648" s="1785" t="e">
        <f t="shared" si="6"/>
        <v>#VALUE!</v>
      </c>
      <c r="ED648" s="1785"/>
      <c r="EE648" s="1785"/>
      <c r="EF648" s="1785"/>
      <c r="EG648" s="1785"/>
      <c r="EH648" s="1785">
        <f t="shared" si="7"/>
        <v>234.87333333333333</v>
      </c>
      <c r="EI648" s="1785"/>
      <c r="EJ648" s="1785"/>
      <c r="EK648" s="1785"/>
      <c r="EL648" s="1785"/>
      <c r="EM648" s="1785" t="e">
        <f t="shared" si="8"/>
        <v>#VALUE!</v>
      </c>
      <c r="EN648" s="1785"/>
      <c r="EO648" s="1785"/>
      <c r="EP648" s="1785"/>
      <c r="EQ648" s="1785"/>
      <c r="ER648" s="1785" t="e">
        <f t="shared" si="9"/>
        <v>#VALUE!</v>
      </c>
      <c r="ES648" s="1785"/>
      <c r="ET648" s="1785"/>
      <c r="EU648" s="1785"/>
      <c r="EV648" s="1785"/>
      <c r="EW648" s="1785" t="e">
        <f t="shared" si="10"/>
        <v>#VALUE!</v>
      </c>
      <c r="EX648" s="1785"/>
      <c r="EY648" s="1785"/>
      <c r="EZ648" s="1785"/>
      <c r="FA648" s="1785"/>
    </row>
    <row r="649" spans="1:157" ht="12.95" customHeight="1">
      <c r="B649" s="1946" t="s">
        <v>268</v>
      </c>
      <c r="C649" s="1947"/>
      <c r="D649" s="1947"/>
      <c r="E649" s="1947"/>
      <c r="F649" s="1947"/>
      <c r="G649" s="1947"/>
      <c r="H649" s="1947"/>
      <c r="I649" s="1947"/>
      <c r="J649" s="1947"/>
      <c r="K649" s="1947"/>
      <c r="L649" s="1947"/>
      <c r="M649" s="1947"/>
      <c r="N649" s="1947"/>
      <c r="O649" s="1947"/>
      <c r="P649" s="1947"/>
      <c r="Q649" s="1947"/>
      <c r="R649" s="1947"/>
      <c r="S649" s="1947"/>
      <c r="T649" s="1947"/>
      <c r="U649" s="1947"/>
      <c r="V649" s="1947"/>
      <c r="W649" s="1947"/>
      <c r="X649" s="1947"/>
      <c r="Y649" s="1947"/>
      <c r="Z649" s="1947"/>
      <c r="AA649" s="1947"/>
      <c r="AB649" s="1947"/>
      <c r="AC649" s="1947"/>
      <c r="AD649" s="1947"/>
      <c r="AE649" s="1947"/>
      <c r="AF649" s="1947"/>
      <c r="AG649" s="1947"/>
      <c r="AH649" s="1947"/>
      <c r="AI649" s="1947"/>
      <c r="AJ649" s="1947"/>
      <c r="AK649" s="1947"/>
      <c r="AL649" s="1947"/>
      <c r="AM649" s="1947"/>
      <c r="AN649" s="1948"/>
      <c r="AO649" s="1757">
        <f>AO647+AO648</f>
        <v>45701904</v>
      </c>
      <c r="AP649" s="1758"/>
      <c r="AQ649" s="1758"/>
      <c r="AR649" s="1758"/>
      <c r="AS649" s="1759"/>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785" t="e">
        <f t="shared" si="5"/>
        <v>#VALUE!</v>
      </c>
      <c r="DY649" s="1785"/>
      <c r="DZ649" s="1785"/>
      <c r="EA649" s="1785"/>
      <c r="EB649" s="1785"/>
      <c r="EC649" s="1785" t="e">
        <f t="shared" si="6"/>
        <v>#VALUE!</v>
      </c>
      <c r="ED649" s="1785"/>
      <c r="EE649" s="1785"/>
      <c r="EF649" s="1785"/>
      <c r="EG649" s="1785"/>
      <c r="EH649" s="1785">
        <f t="shared" si="7"/>
        <v>419.33333333333331</v>
      </c>
      <c r="EI649" s="1785"/>
      <c r="EJ649" s="1785"/>
      <c r="EK649" s="1785"/>
      <c r="EL649" s="1785"/>
      <c r="EM649" s="1785" t="e">
        <f t="shared" si="8"/>
        <v>#VALUE!</v>
      </c>
      <c r="EN649" s="1785"/>
      <c r="EO649" s="1785"/>
      <c r="EP649" s="1785"/>
      <c r="EQ649" s="1785"/>
      <c r="ER649" s="1785" t="e">
        <f t="shared" si="9"/>
        <v>#VALUE!</v>
      </c>
      <c r="ES649" s="1785"/>
      <c r="ET649" s="1785"/>
      <c r="EU649" s="1785"/>
      <c r="EV649" s="1785"/>
      <c r="EW649" s="1785" t="e">
        <f t="shared" si="10"/>
        <v>#VALUE!</v>
      </c>
      <c r="EX649" s="1785"/>
      <c r="EY649" s="1785"/>
      <c r="EZ649" s="1785"/>
      <c r="FA649" s="1785"/>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785" t="e">
        <f t="shared" si="5"/>
        <v>#VALUE!</v>
      </c>
      <c r="DY650" s="1785"/>
      <c r="DZ650" s="1785"/>
      <c r="EA650" s="1785"/>
      <c r="EB650" s="1785"/>
      <c r="EC650" s="1785" t="e">
        <f t="shared" si="6"/>
        <v>#VALUE!</v>
      </c>
      <c r="ED650" s="1785"/>
      <c r="EE650" s="1785"/>
      <c r="EF650" s="1785"/>
      <c r="EG650" s="1785"/>
      <c r="EH650" s="1785">
        <f t="shared" si="7"/>
        <v>503.19999999999993</v>
      </c>
      <c r="EI650" s="1785"/>
      <c r="EJ650" s="1785"/>
      <c r="EK650" s="1785"/>
      <c r="EL650" s="1785"/>
      <c r="EM650" s="1785" t="e">
        <f t="shared" si="8"/>
        <v>#VALUE!</v>
      </c>
      <c r="EN650" s="1785"/>
      <c r="EO650" s="1785"/>
      <c r="EP650" s="1785"/>
      <c r="EQ650" s="1785"/>
      <c r="ER650" s="1785" t="e">
        <f t="shared" si="9"/>
        <v>#VALUE!</v>
      </c>
      <c r="ES650" s="1785"/>
      <c r="ET650" s="1785"/>
      <c r="EU650" s="1785"/>
      <c r="EV650" s="1785"/>
      <c r="EW650" s="1785" t="e">
        <f t="shared" si="10"/>
        <v>#VALUE!</v>
      </c>
      <c r="EX650" s="1785"/>
      <c r="EY650" s="1785"/>
      <c r="EZ650" s="1785"/>
      <c r="FA650" s="1785"/>
    </row>
    <row r="651" spans="1:157" ht="12.95" customHeight="1">
      <c r="A651" s="55" t="s">
        <v>112</v>
      </c>
      <c r="B651" t="s">
        <v>463</v>
      </c>
      <c r="G651" s="1732" t="str">
        <f>C635</f>
        <v xml:space="preserve">Citi Community Capital </v>
      </c>
      <c r="H651" s="1732"/>
      <c r="I651" s="1732"/>
      <c r="J651" s="1732"/>
      <c r="K651" s="1732"/>
      <c r="L651" s="1732"/>
      <c r="M651" s="1732"/>
      <c r="N651" s="1732"/>
      <c r="O651" s="1732"/>
      <c r="P651" s="1732"/>
      <c r="Q651" s="1732"/>
      <c r="R651" s="1732"/>
      <c r="S651" s="8"/>
      <c r="T651" s="55" t="s">
        <v>113</v>
      </c>
      <c r="U651" t="s">
        <v>463</v>
      </c>
      <c r="Z651" s="1732" t="str">
        <f>C636</f>
        <v xml:space="preserve">Citi Community Capital </v>
      </c>
      <c r="AA651" s="1732"/>
      <c r="AB651" s="1732"/>
      <c r="AC651" s="1732"/>
      <c r="AD651" s="1732"/>
      <c r="AE651" s="1732"/>
      <c r="AF651" s="1732"/>
      <c r="AG651" s="1732"/>
      <c r="AH651" s="1732"/>
      <c r="AI651" s="1732"/>
      <c r="AJ651" s="1732"/>
      <c r="AK651" s="1732"/>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785" t="e">
        <f t="shared" si="5"/>
        <v>#VALUE!</v>
      </c>
      <c r="DY651" s="1785"/>
      <c r="DZ651" s="1785"/>
      <c r="EA651" s="1785"/>
      <c r="EB651" s="1785"/>
      <c r="EC651" s="1785" t="e">
        <f t="shared" si="6"/>
        <v>#VALUE!</v>
      </c>
      <c r="ED651" s="1785"/>
      <c r="EE651" s="1785"/>
      <c r="EF651" s="1785"/>
      <c r="EG651" s="1785"/>
      <c r="EH651" s="1785" t="e">
        <f t="shared" si="7"/>
        <v>#VALUE!</v>
      </c>
      <c r="EI651" s="1785"/>
      <c r="EJ651" s="1785"/>
      <c r="EK651" s="1785"/>
      <c r="EL651" s="1785"/>
      <c r="EM651" s="1785">
        <f t="shared" si="8"/>
        <v>67.15384615384616</v>
      </c>
      <c r="EN651" s="1785"/>
      <c r="EO651" s="1785"/>
      <c r="EP651" s="1785"/>
      <c r="EQ651" s="1785"/>
      <c r="ER651" s="1785" t="e">
        <f t="shared" si="9"/>
        <v>#VALUE!</v>
      </c>
      <c r="ES651" s="1785"/>
      <c r="ET651" s="1785"/>
      <c r="EU651" s="1785"/>
      <c r="EV651" s="1785"/>
      <c r="EW651" s="1785" t="e">
        <f t="shared" si="10"/>
        <v>#VALUE!</v>
      </c>
      <c r="EX651" s="1785"/>
      <c r="EY651" s="1785"/>
      <c r="EZ651" s="1785"/>
      <c r="FA651" s="1785"/>
    </row>
    <row r="652" spans="1:157" ht="12.95" customHeight="1">
      <c r="A652" s="22"/>
      <c r="B652" t="s">
        <v>85</v>
      </c>
      <c r="G652" s="1714" t="str">
        <f>G577</f>
        <v xml:space="preserve">16601 Ventura Blvd., Suite 200 </v>
      </c>
      <c r="H652" s="1714"/>
      <c r="I652" s="1714"/>
      <c r="J652" s="1714"/>
      <c r="K652" s="1714"/>
      <c r="L652" s="1714"/>
      <c r="M652" s="1714"/>
      <c r="N652" s="1714"/>
      <c r="O652" s="1714"/>
      <c r="P652" s="1714"/>
      <c r="Q652" s="1714"/>
      <c r="R652" s="1714"/>
      <c r="S652" s="8"/>
      <c r="T652" s="22"/>
      <c r="U652" t="s">
        <v>85</v>
      </c>
      <c r="Z652" s="1714" t="str">
        <f>G652</f>
        <v xml:space="preserve">16601 Ventura Blvd., Suite 200 </v>
      </c>
      <c r="AA652" s="1714"/>
      <c r="AB652" s="1714"/>
      <c r="AC652" s="1714"/>
      <c r="AD652" s="1714"/>
      <c r="AE652" s="1714"/>
      <c r="AF652" s="1714"/>
      <c r="AG652" s="1714"/>
      <c r="AH652" s="1714"/>
      <c r="AI652" s="1714"/>
      <c r="AJ652" s="1714"/>
      <c r="AK652" s="1714"/>
      <c r="AV652" s="3"/>
      <c r="AW652" s="3"/>
      <c r="AX652" s="3"/>
      <c r="AY652" s="3"/>
      <c r="AZ652" s="3"/>
      <c r="BA652" s="3"/>
      <c r="BB652" s="3"/>
      <c r="BC652" s="3"/>
      <c r="BD652" s="3"/>
      <c r="BE652" s="3"/>
      <c r="BF652" s="3"/>
      <c r="BG652" s="3"/>
      <c r="BH652" s="3"/>
      <c r="BI652" s="3"/>
      <c r="BJ652" s="3"/>
      <c r="BK652" s="3"/>
      <c r="BL652" s="3"/>
      <c r="BM652" s="3"/>
      <c r="DX652" s="1785" t="e">
        <f t="shared" si="5"/>
        <v>#VALUE!</v>
      </c>
      <c r="DY652" s="1785"/>
      <c r="DZ652" s="1785"/>
      <c r="EA652" s="1785"/>
      <c r="EB652" s="1785"/>
      <c r="EC652" s="1785" t="e">
        <f t="shared" si="6"/>
        <v>#VALUE!</v>
      </c>
      <c r="ED652" s="1785"/>
      <c r="EE652" s="1785"/>
      <c r="EF652" s="1785"/>
      <c r="EG652" s="1785"/>
      <c r="EH652" s="1785" t="e">
        <f t="shared" si="7"/>
        <v>#VALUE!</v>
      </c>
      <c r="EI652" s="1785"/>
      <c r="EJ652" s="1785"/>
      <c r="EK652" s="1785"/>
      <c r="EL652" s="1785"/>
      <c r="EM652" s="1785">
        <f t="shared" si="8"/>
        <v>402.92307692307696</v>
      </c>
      <c r="EN652" s="1785"/>
      <c r="EO652" s="1785"/>
      <c r="EP652" s="1785"/>
      <c r="EQ652" s="1785"/>
      <c r="ER652" s="1785" t="e">
        <f t="shared" si="9"/>
        <v>#VALUE!</v>
      </c>
      <c r="ES652" s="1785"/>
      <c r="ET652" s="1785"/>
      <c r="EU652" s="1785"/>
      <c r="EV652" s="1785"/>
      <c r="EW652" s="1785" t="e">
        <f t="shared" si="10"/>
        <v>#VALUE!</v>
      </c>
      <c r="EX652" s="1785"/>
      <c r="EY652" s="1785"/>
      <c r="EZ652" s="1785"/>
      <c r="FA652" s="1785"/>
    </row>
    <row r="653" spans="1:157" ht="12.95" customHeight="1">
      <c r="A653" s="22"/>
      <c r="B653" t="s">
        <v>580</v>
      </c>
      <c r="G653" s="1714" t="s">
        <v>2708</v>
      </c>
      <c r="H653" s="1714"/>
      <c r="I653" s="1714"/>
      <c r="J653" s="1714"/>
      <c r="K653" s="1714"/>
      <c r="L653" s="1714"/>
      <c r="M653" s="1714"/>
      <c r="N653" s="1714"/>
      <c r="O653" s="1714"/>
      <c r="P653" s="1714"/>
      <c r="Q653" s="1714"/>
      <c r="R653" s="1714"/>
      <c r="T653" s="22"/>
      <c r="U653" t="s">
        <v>580</v>
      </c>
      <c r="Z653" s="1694" t="str">
        <f>G653</f>
        <v>Encino</v>
      </c>
      <c r="AA653" s="1694"/>
      <c r="AB653" s="1694"/>
      <c r="AC653" s="1694"/>
      <c r="AD653" s="1694"/>
      <c r="AE653" s="1694"/>
      <c r="AF653" s="1694"/>
      <c r="AG653" s="1694"/>
      <c r="AH653" s="1694"/>
      <c r="AI653" s="1694"/>
      <c r="AJ653" s="1694"/>
      <c r="AK653" s="1694"/>
      <c r="AV653" s="3"/>
      <c r="AW653" s="3"/>
      <c r="AX653" s="3"/>
      <c r="AY653" s="3"/>
      <c r="AZ653" s="3"/>
      <c r="BA653" s="3"/>
      <c r="BB653" s="3"/>
      <c r="BC653" s="3"/>
      <c r="BD653" s="3"/>
      <c r="BE653" s="3"/>
      <c r="BF653" s="3"/>
      <c r="BG653" s="3"/>
      <c r="BH653" s="3"/>
      <c r="BI653" s="3"/>
      <c r="BJ653" s="3"/>
      <c r="BK653" s="3"/>
      <c r="BL653" s="3"/>
      <c r="BM653" s="3"/>
      <c r="DX653" s="1785" t="e">
        <f t="shared" si="5"/>
        <v>#VALUE!</v>
      </c>
      <c r="DY653" s="1785"/>
      <c r="DZ653" s="1785"/>
      <c r="EA653" s="1785"/>
      <c r="EB653" s="1785"/>
      <c r="EC653" s="1785" t="e">
        <f t="shared" si="6"/>
        <v>#VALUE!</v>
      </c>
      <c r="ED653" s="1785"/>
      <c r="EE653" s="1785"/>
      <c r="EF653" s="1785"/>
      <c r="EG653" s="1785"/>
      <c r="EH653" s="1785" t="e">
        <f t="shared" si="7"/>
        <v>#VALUE!</v>
      </c>
      <c r="EI653" s="1785"/>
      <c r="EJ653" s="1785"/>
      <c r="EK653" s="1785"/>
      <c r="EL653" s="1785"/>
      <c r="EM653" s="1785">
        <f t="shared" si="8"/>
        <v>1611.6923076923076</v>
      </c>
      <c r="EN653" s="1785"/>
      <c r="EO653" s="1785"/>
      <c r="EP653" s="1785"/>
      <c r="EQ653" s="1785"/>
      <c r="ER653" s="1785" t="e">
        <f t="shared" si="9"/>
        <v>#VALUE!</v>
      </c>
      <c r="ES653" s="1785"/>
      <c r="ET653" s="1785"/>
      <c r="EU653" s="1785"/>
      <c r="EV653" s="1785"/>
      <c r="EW653" s="1785" t="e">
        <f t="shared" si="10"/>
        <v>#VALUE!</v>
      </c>
      <c r="EX653" s="1785"/>
      <c r="EY653" s="1785"/>
      <c r="EZ653" s="1785"/>
      <c r="FA653" s="1785"/>
    </row>
    <row r="654" spans="1:157" ht="12.95" customHeight="1">
      <c r="A654" s="22"/>
      <c r="B654" t="s">
        <v>17</v>
      </c>
      <c r="G654" s="1714" t="str">
        <f>G579</f>
        <v>Matt Knipprath</v>
      </c>
      <c r="H654" s="1714"/>
      <c r="I654" s="1714"/>
      <c r="J654" s="1714"/>
      <c r="K654" s="1714"/>
      <c r="L654" s="1714"/>
      <c r="M654" s="1714"/>
      <c r="N654" s="1714"/>
      <c r="O654" s="1714"/>
      <c r="P654" s="1714"/>
      <c r="Q654" s="1714"/>
      <c r="R654" s="1714"/>
      <c r="S654" s="8"/>
      <c r="T654" s="22"/>
      <c r="U654" t="s">
        <v>17</v>
      </c>
      <c r="Z654" s="1694" t="str">
        <f>G654</f>
        <v>Matt Knipprath</v>
      </c>
      <c r="AA654" s="1694"/>
      <c r="AB654" s="1694"/>
      <c r="AC654" s="1694"/>
      <c r="AD654" s="1694"/>
      <c r="AE654" s="1694"/>
      <c r="AF654" s="1694"/>
      <c r="AG654" s="1694"/>
      <c r="AH654" s="1694"/>
      <c r="AI654" s="1694"/>
      <c r="AJ654" s="1694"/>
      <c r="AK654" s="1694"/>
      <c r="AZ654" s="3"/>
      <c r="BA654" s="3"/>
      <c r="BB654" s="3"/>
      <c r="BC654" s="3"/>
      <c r="BD654" s="3"/>
      <c r="BE654" s="3"/>
      <c r="BF654" s="3"/>
      <c r="BG654" s="3"/>
      <c r="BH654" s="3"/>
      <c r="BI654" s="3"/>
      <c r="BJ654" s="3"/>
      <c r="BK654" s="3"/>
      <c r="BL654" s="3"/>
      <c r="BM654" s="3"/>
      <c r="DX654" s="1785" t="e">
        <f t="shared" si="5"/>
        <v>#VALUE!</v>
      </c>
      <c r="DY654" s="1785"/>
      <c r="DZ654" s="1785"/>
      <c r="EA654" s="1785"/>
      <c r="EB654" s="1785"/>
      <c r="EC654" s="1785" t="e">
        <f t="shared" si="6"/>
        <v>#VALUE!</v>
      </c>
      <c r="ED654" s="1785"/>
      <c r="EE654" s="1785"/>
      <c r="EF654" s="1785"/>
      <c r="EG654" s="1785"/>
      <c r="EH654" s="1785" t="e">
        <f t="shared" si="7"/>
        <v>#VALUE!</v>
      </c>
      <c r="EI654" s="1785"/>
      <c r="EJ654" s="1785"/>
      <c r="EK654" s="1785"/>
      <c r="EL654" s="1785"/>
      <c r="EM654" s="1785" t="e">
        <f t="shared" si="8"/>
        <v>#VALUE!</v>
      </c>
      <c r="EN654" s="1785"/>
      <c r="EO654" s="1785"/>
      <c r="EP654" s="1785"/>
      <c r="EQ654" s="1785"/>
      <c r="ER654" s="1785" t="e">
        <f t="shared" si="9"/>
        <v>#VALUE!</v>
      </c>
      <c r="ES654" s="1785"/>
      <c r="ET654" s="1785"/>
      <c r="EU654" s="1785"/>
      <c r="EV654" s="1785"/>
      <c r="EW654" s="1785" t="e">
        <f t="shared" si="10"/>
        <v>#VALUE!</v>
      </c>
      <c r="EX654" s="1785"/>
      <c r="EY654" s="1785"/>
      <c r="EZ654" s="1785"/>
      <c r="FA654" s="1785"/>
    </row>
    <row r="655" spans="1:157" ht="12.95" customHeight="1">
      <c r="A655" s="22"/>
      <c r="B655" t="s">
        <v>316</v>
      </c>
      <c r="G655" s="1713">
        <f>G580</f>
        <v>8053688713</v>
      </c>
      <c r="H655" s="1713"/>
      <c r="I655" s="1713"/>
      <c r="J655" s="1713"/>
      <c r="K655" s="1713"/>
      <c r="L655" s="1713"/>
      <c r="O655" s="33" t="s">
        <v>206</v>
      </c>
      <c r="P655" s="1742"/>
      <c r="Q655" s="1742"/>
      <c r="R655" s="1742"/>
      <c r="S655" s="10"/>
      <c r="T655" s="22"/>
      <c r="U655" t="s">
        <v>316</v>
      </c>
      <c r="Z655" s="1713">
        <v>8053688713</v>
      </c>
      <c r="AA655" s="1713"/>
      <c r="AB655" s="1713"/>
      <c r="AC655" s="1713"/>
      <c r="AD655" s="1713"/>
      <c r="AE655" s="1713"/>
      <c r="AH655" s="33" t="s">
        <v>206</v>
      </c>
      <c r="AI655" s="1742"/>
      <c r="AJ655" s="1742"/>
      <c r="AK655" s="1742"/>
      <c r="AZ655" s="34"/>
      <c r="BA655" s="34"/>
      <c r="BB655" s="34"/>
      <c r="BC655" s="34"/>
      <c r="BD655" s="34"/>
      <c r="BE655" s="34"/>
      <c r="BF655" s="34"/>
      <c r="BG655" s="34"/>
      <c r="BH655" s="34"/>
      <c r="BI655" s="34"/>
      <c r="BJ655" s="34"/>
      <c r="BK655" s="34"/>
      <c r="BL655" s="34"/>
      <c r="BM655" s="34"/>
      <c r="DX655" s="1785" t="e">
        <f t="shared" si="5"/>
        <v>#VALUE!</v>
      </c>
      <c r="DY655" s="1785"/>
      <c r="DZ655" s="1785"/>
      <c r="EA655" s="1785"/>
      <c r="EB655" s="1785"/>
      <c r="EC655" s="1785" t="e">
        <f t="shared" si="6"/>
        <v>#VALUE!</v>
      </c>
      <c r="ED655" s="1785"/>
      <c r="EE655" s="1785"/>
      <c r="EF655" s="1785"/>
      <c r="EG655" s="1785"/>
      <c r="EH655" s="1785" t="e">
        <f t="shared" si="7"/>
        <v>#VALUE!</v>
      </c>
      <c r="EI655" s="1785"/>
      <c r="EJ655" s="1785"/>
      <c r="EK655" s="1785"/>
      <c r="EL655" s="1785"/>
      <c r="EM655" s="1785" t="e">
        <f t="shared" si="8"/>
        <v>#VALUE!</v>
      </c>
      <c r="EN655" s="1785"/>
      <c r="EO655" s="1785"/>
      <c r="EP655" s="1785"/>
      <c r="EQ655" s="1785"/>
      <c r="ER655" s="1785" t="e">
        <f t="shared" si="9"/>
        <v>#VALUE!</v>
      </c>
      <c r="ES655" s="1785"/>
      <c r="ET655" s="1785"/>
      <c r="EU655" s="1785"/>
      <c r="EV655" s="1785"/>
      <c r="EW655" s="1785" t="e">
        <f t="shared" si="10"/>
        <v>#VALUE!</v>
      </c>
      <c r="EX655" s="1785"/>
      <c r="EY655" s="1785"/>
      <c r="EZ655" s="1785"/>
      <c r="FA655" s="1785"/>
    </row>
    <row r="656" spans="1:157" ht="12.95" customHeight="1">
      <c r="A656" s="22"/>
      <c r="B656" t="s">
        <v>18</v>
      </c>
      <c r="H656" s="1714" t="s">
        <v>2721</v>
      </c>
      <c r="I656" s="1714"/>
      <c r="J656" s="1714"/>
      <c r="K656" s="1714"/>
      <c r="L656" s="1714"/>
      <c r="M656" s="1714"/>
      <c r="N656" s="1714"/>
      <c r="O656" s="1714"/>
      <c r="P656" s="1714"/>
      <c r="Q656" s="1714"/>
      <c r="R656" s="1714"/>
      <c r="S656" s="8"/>
      <c r="T656" s="22"/>
      <c r="U656" t="s">
        <v>18</v>
      </c>
      <c r="AA656" s="1714" t="s">
        <v>2721</v>
      </c>
      <c r="AB656" s="1714"/>
      <c r="AC656" s="1714"/>
      <c r="AD656" s="1714"/>
      <c r="AE656" s="1714"/>
      <c r="AF656" s="1714"/>
      <c r="AG656" s="1714"/>
      <c r="AH656" s="1714"/>
      <c r="AI656" s="1714"/>
      <c r="AJ656" s="1714"/>
      <c r="AK656" s="1714"/>
      <c r="AZ656" s="34"/>
      <c r="BA656" s="34"/>
      <c r="BB656" s="34"/>
      <c r="BC656" s="34"/>
      <c r="BD656" s="34"/>
      <c r="BE656" s="34"/>
      <c r="BF656" s="34"/>
      <c r="BG656" s="34"/>
      <c r="BH656" s="34"/>
      <c r="BI656" s="34"/>
      <c r="BJ656" s="34"/>
      <c r="BK656" s="34"/>
      <c r="BL656" s="34"/>
      <c r="BM656" s="34"/>
      <c r="DX656" s="1785" t="e">
        <f t="shared" si="5"/>
        <v>#VALUE!</v>
      </c>
      <c r="DY656" s="1785"/>
      <c r="DZ656" s="1785"/>
      <c r="EA656" s="1785"/>
      <c r="EB656" s="1785"/>
      <c r="EC656" s="1785" t="e">
        <f t="shared" si="6"/>
        <v>#VALUE!</v>
      </c>
      <c r="ED656" s="1785"/>
      <c r="EE656" s="1785"/>
      <c r="EF656" s="1785"/>
      <c r="EG656" s="1785"/>
      <c r="EH656" s="1785" t="e">
        <f t="shared" si="7"/>
        <v>#VALUE!</v>
      </c>
      <c r="EI656" s="1785"/>
      <c r="EJ656" s="1785"/>
      <c r="EK656" s="1785"/>
      <c r="EL656" s="1785"/>
      <c r="EM656" s="1785" t="e">
        <f t="shared" si="8"/>
        <v>#VALUE!</v>
      </c>
      <c r="EN656" s="1785"/>
      <c r="EO656" s="1785"/>
      <c r="EP656" s="1785"/>
      <c r="EQ656" s="1785"/>
      <c r="ER656" s="1785" t="e">
        <f t="shared" si="9"/>
        <v>#VALUE!</v>
      </c>
      <c r="ES656" s="1785"/>
      <c r="ET656" s="1785"/>
      <c r="EU656" s="1785"/>
      <c r="EV656" s="1785"/>
      <c r="EW656" s="1785" t="e">
        <f t="shared" si="10"/>
        <v>#VALUE!</v>
      </c>
      <c r="EX656" s="1785"/>
      <c r="EY656" s="1785"/>
      <c r="EZ656" s="1785"/>
      <c r="FA656" s="1785"/>
    </row>
    <row r="657" spans="1:157" ht="12.95" customHeight="1">
      <c r="A657" s="22"/>
      <c r="B657" t="s">
        <v>20</v>
      </c>
      <c r="N657" s="1592" t="s">
        <v>545</v>
      </c>
      <c r="O657" s="1592"/>
      <c r="T657" s="22"/>
      <c r="U657" t="s">
        <v>20</v>
      </c>
      <c r="AG657" s="1592" t="s">
        <v>545</v>
      </c>
      <c r="AH657" s="1592"/>
      <c r="AZ657" s="34"/>
      <c r="BA657" s="34"/>
      <c r="BB657" s="34"/>
      <c r="BC657" s="34"/>
      <c r="BD657" s="34"/>
      <c r="BE657" s="34"/>
      <c r="BF657" s="34"/>
      <c r="BG657" s="34"/>
      <c r="BH657" s="34"/>
      <c r="BI657" s="34"/>
      <c r="BJ657" s="34"/>
      <c r="BK657" s="34"/>
      <c r="BL657" s="34"/>
      <c r="BM657" s="34"/>
      <c r="DX657" s="1785" t="e">
        <f t="shared" si="5"/>
        <v>#VALUE!</v>
      </c>
      <c r="DY657" s="1785"/>
      <c r="DZ657" s="1785"/>
      <c r="EA657" s="1785"/>
      <c r="EB657" s="1785"/>
      <c r="EC657" s="1785" t="e">
        <f t="shared" si="6"/>
        <v>#VALUE!</v>
      </c>
      <c r="ED657" s="1785"/>
      <c r="EE657" s="1785"/>
      <c r="EF657" s="1785"/>
      <c r="EG657" s="1785"/>
      <c r="EH657" s="1785" t="e">
        <f t="shared" si="7"/>
        <v>#VALUE!</v>
      </c>
      <c r="EI657" s="1785"/>
      <c r="EJ657" s="1785"/>
      <c r="EK657" s="1785"/>
      <c r="EL657" s="1785"/>
      <c r="EM657" s="1785" t="e">
        <f t="shared" si="8"/>
        <v>#VALUE!</v>
      </c>
      <c r="EN657" s="1785"/>
      <c r="EO657" s="1785"/>
      <c r="EP657" s="1785"/>
      <c r="EQ657" s="1785"/>
      <c r="ER657" s="1785" t="e">
        <f t="shared" si="9"/>
        <v>#VALUE!</v>
      </c>
      <c r="ES657" s="1785"/>
      <c r="ET657" s="1785"/>
      <c r="EU657" s="1785"/>
      <c r="EV657" s="1785"/>
      <c r="EW657" s="1785" t="e">
        <f t="shared" si="10"/>
        <v>#VALUE!</v>
      </c>
      <c r="EX657" s="1785"/>
      <c r="EY657" s="1785"/>
      <c r="EZ657" s="1785"/>
      <c r="FA657" s="1785"/>
    </row>
    <row r="658" spans="1:157" ht="12.95" customHeight="1">
      <c r="A658" s="22"/>
      <c r="T658" s="22"/>
      <c r="AZ658" s="34"/>
      <c r="BA658" s="34"/>
      <c r="BB658" s="34"/>
      <c r="BC658" s="34"/>
      <c r="BD658" s="34"/>
      <c r="BE658" s="34"/>
      <c r="BF658" s="34"/>
      <c r="BG658" s="34"/>
      <c r="BH658" s="34"/>
      <c r="BI658" s="34"/>
      <c r="BJ658" s="34"/>
      <c r="BK658" s="34"/>
      <c r="BL658" s="34"/>
      <c r="BM658" s="34"/>
      <c r="DX658" s="1785" t="e">
        <f t="shared" si="5"/>
        <v>#VALUE!</v>
      </c>
      <c r="DY658" s="1785"/>
      <c r="DZ658" s="1785"/>
      <c r="EA658" s="1785"/>
      <c r="EB658" s="1785"/>
      <c r="EC658" s="1785" t="e">
        <f t="shared" si="6"/>
        <v>#VALUE!</v>
      </c>
      <c r="ED658" s="1785"/>
      <c r="EE658" s="1785"/>
      <c r="EF658" s="1785"/>
      <c r="EG658" s="1785"/>
      <c r="EH658" s="1785" t="e">
        <f t="shared" si="7"/>
        <v>#VALUE!</v>
      </c>
      <c r="EI658" s="1785"/>
      <c r="EJ658" s="1785"/>
      <c r="EK658" s="1785"/>
      <c r="EL658" s="1785"/>
      <c r="EM658" s="1785" t="e">
        <f t="shared" si="8"/>
        <v>#VALUE!</v>
      </c>
      <c r="EN658" s="1785"/>
      <c r="EO658" s="1785"/>
      <c r="EP658" s="1785"/>
      <c r="EQ658" s="1785"/>
      <c r="ER658" s="1785" t="e">
        <f t="shared" si="9"/>
        <v>#VALUE!</v>
      </c>
      <c r="ES658" s="1785"/>
      <c r="ET658" s="1785"/>
      <c r="EU658" s="1785"/>
      <c r="EV658" s="1785"/>
      <c r="EW658" s="1785" t="e">
        <f t="shared" si="10"/>
        <v>#VALUE!</v>
      </c>
      <c r="EX658" s="1785"/>
      <c r="EY658" s="1785"/>
      <c r="EZ658" s="1785"/>
      <c r="FA658" s="1785"/>
    </row>
    <row r="659" spans="1:157" ht="12.95" customHeight="1">
      <c r="A659" s="55" t="s">
        <v>119</v>
      </c>
      <c r="B659" t="s">
        <v>463</v>
      </c>
      <c r="G659" s="1732" t="str">
        <f>C637</f>
        <v xml:space="preserve">Red Red Tail Multifamily Land Development, LLC </v>
      </c>
      <c r="H659" s="1732"/>
      <c r="I659" s="1732"/>
      <c r="J659" s="1732"/>
      <c r="K659" s="1732"/>
      <c r="L659" s="1732"/>
      <c r="M659" s="1732"/>
      <c r="N659" s="1732"/>
      <c r="O659" s="1732"/>
      <c r="P659" s="1732"/>
      <c r="Q659" s="1732"/>
      <c r="R659" s="1732"/>
      <c r="T659" s="55" t="s">
        <v>581</v>
      </c>
      <c r="U659" t="s">
        <v>463</v>
      </c>
      <c r="Z659" s="1732">
        <f>C638</f>
        <v>0</v>
      </c>
      <c r="AA659" s="1732"/>
      <c r="AB659" s="1732"/>
      <c r="AC659" s="1732"/>
      <c r="AD659" s="1732"/>
      <c r="AE659" s="1732"/>
      <c r="AF659" s="1732"/>
      <c r="AG659" s="1732"/>
      <c r="AH659" s="1732"/>
      <c r="AI659" s="1732"/>
      <c r="AJ659" s="1732"/>
      <c r="AK659" s="1732"/>
      <c r="AZ659" s="34"/>
      <c r="BA659" s="34"/>
      <c r="BB659" s="34"/>
      <c r="BC659" s="34"/>
      <c r="BD659" s="34"/>
      <c r="BE659" s="34"/>
      <c r="BF659" s="34"/>
      <c r="BG659" s="34"/>
      <c r="BH659" s="34"/>
      <c r="BI659" s="34"/>
      <c r="BJ659" s="34"/>
      <c r="BK659" s="34"/>
      <c r="BL659" s="34"/>
      <c r="BM659" s="34"/>
      <c r="DX659" s="1785" t="e">
        <f t="shared" si="5"/>
        <v>#VALUE!</v>
      </c>
      <c r="DY659" s="1785"/>
      <c r="DZ659" s="1785"/>
      <c r="EA659" s="1785"/>
      <c r="EB659" s="1785"/>
      <c r="EC659" s="1785" t="e">
        <f t="shared" si="6"/>
        <v>#VALUE!</v>
      </c>
      <c r="ED659" s="1785"/>
      <c r="EE659" s="1785"/>
      <c r="EF659" s="1785"/>
      <c r="EG659" s="1785"/>
      <c r="EH659" s="1785" t="e">
        <f t="shared" si="7"/>
        <v>#VALUE!</v>
      </c>
      <c r="EI659" s="1785"/>
      <c r="EJ659" s="1785"/>
      <c r="EK659" s="1785"/>
      <c r="EL659" s="1785"/>
      <c r="EM659" s="1785" t="e">
        <f t="shared" si="8"/>
        <v>#VALUE!</v>
      </c>
      <c r="EN659" s="1785"/>
      <c r="EO659" s="1785"/>
      <c r="EP659" s="1785"/>
      <c r="EQ659" s="1785"/>
      <c r="ER659" s="1785" t="e">
        <f t="shared" si="9"/>
        <v>#VALUE!</v>
      </c>
      <c r="ES659" s="1785"/>
      <c r="ET659" s="1785"/>
      <c r="EU659" s="1785"/>
      <c r="EV659" s="1785"/>
      <c r="EW659" s="1785" t="e">
        <f t="shared" si="10"/>
        <v>#VALUE!</v>
      </c>
      <c r="EX659" s="1785"/>
      <c r="EY659" s="1785"/>
      <c r="EZ659" s="1785"/>
      <c r="FA659" s="1785"/>
    </row>
    <row r="660" spans="1:157" ht="12.95" customHeight="1">
      <c r="A660" s="22"/>
      <c r="B660" t="s">
        <v>85</v>
      </c>
      <c r="G660" s="1714" t="s">
        <v>2652</v>
      </c>
      <c r="H660" s="1714"/>
      <c r="I660" s="1714"/>
      <c r="J660" s="1714"/>
      <c r="K660" s="1714"/>
      <c r="L660" s="1714"/>
      <c r="M660" s="1714"/>
      <c r="N660" s="1714"/>
      <c r="O660" s="1714"/>
      <c r="P660" s="1714"/>
      <c r="Q660" s="1714"/>
      <c r="R660" s="1714"/>
      <c r="T660" s="22"/>
      <c r="U660" t="s">
        <v>85</v>
      </c>
      <c r="Z660" s="1714"/>
      <c r="AA660" s="1714"/>
      <c r="AB660" s="1714"/>
      <c r="AC660" s="1714"/>
      <c r="AD660" s="1714"/>
      <c r="AE660" s="1714"/>
      <c r="AF660" s="1714"/>
      <c r="AG660" s="1714"/>
      <c r="AH660" s="1714"/>
      <c r="AI660" s="1714"/>
      <c r="AJ660" s="1714"/>
      <c r="AK660" s="1714"/>
      <c r="AZ660" s="34"/>
      <c r="BA660" s="34"/>
      <c r="BB660" s="34"/>
      <c r="BC660" s="34"/>
      <c r="BD660" s="34"/>
      <c r="BE660" s="34"/>
      <c r="BF660" s="34"/>
      <c r="BG660" s="34"/>
      <c r="BH660" s="34"/>
      <c r="BI660" s="34"/>
      <c r="BJ660" s="34"/>
      <c r="BK660" s="34"/>
      <c r="BL660" s="34"/>
      <c r="BM660" s="34"/>
      <c r="DX660" s="1785" t="e">
        <f t="shared" si="5"/>
        <v>#VALUE!</v>
      </c>
      <c r="DY660" s="1785"/>
      <c r="DZ660" s="1785"/>
      <c r="EA660" s="1785"/>
      <c r="EB660" s="1785"/>
      <c r="EC660" s="1785" t="e">
        <f t="shared" si="6"/>
        <v>#VALUE!</v>
      </c>
      <c r="ED660" s="1785"/>
      <c r="EE660" s="1785"/>
      <c r="EF660" s="1785"/>
      <c r="EG660" s="1785"/>
      <c r="EH660" s="1785" t="e">
        <f t="shared" si="7"/>
        <v>#VALUE!</v>
      </c>
      <c r="EI660" s="1785"/>
      <c r="EJ660" s="1785"/>
      <c r="EK660" s="1785"/>
      <c r="EL660" s="1785"/>
      <c r="EM660" s="1785" t="e">
        <f t="shared" si="8"/>
        <v>#VALUE!</v>
      </c>
      <c r="EN660" s="1785"/>
      <c r="EO660" s="1785"/>
      <c r="EP660" s="1785"/>
      <c r="EQ660" s="1785"/>
      <c r="ER660" s="1785" t="e">
        <f t="shared" si="9"/>
        <v>#VALUE!</v>
      </c>
      <c r="ES660" s="1785"/>
      <c r="ET660" s="1785"/>
      <c r="EU660" s="1785"/>
      <c r="EV660" s="1785"/>
      <c r="EW660" s="1785" t="e">
        <f t="shared" si="10"/>
        <v>#VALUE!</v>
      </c>
      <c r="EX660" s="1785"/>
      <c r="EY660" s="1785"/>
      <c r="EZ660" s="1785"/>
      <c r="FA660" s="1785"/>
    </row>
    <row r="661" spans="1:157" ht="12.95" customHeight="1">
      <c r="A661" s="22"/>
      <c r="B661" t="s">
        <v>580</v>
      </c>
      <c r="G661" s="1694" t="s">
        <v>2749</v>
      </c>
      <c r="H661" s="1694"/>
      <c r="I661" s="1694"/>
      <c r="J661" s="1694"/>
      <c r="K661" s="1694"/>
      <c r="L661" s="1694"/>
      <c r="M661" s="1694"/>
      <c r="N661" s="1694"/>
      <c r="O661" s="1694"/>
      <c r="P661" s="1694"/>
      <c r="Q661" s="1694"/>
      <c r="R661" s="1694"/>
      <c r="T661" s="22"/>
      <c r="U661" t="s">
        <v>580</v>
      </c>
      <c r="Z661" s="1694"/>
      <c r="AA661" s="1694"/>
      <c r="AB661" s="1694"/>
      <c r="AC661" s="1694"/>
      <c r="AD661" s="1694"/>
      <c r="AE661" s="1694"/>
      <c r="AF661" s="1694"/>
      <c r="AG661" s="1694"/>
      <c r="AH661" s="1694"/>
      <c r="AI661" s="1694"/>
      <c r="AJ661" s="1694"/>
      <c r="AK661" s="1694"/>
      <c r="AZ661" s="34"/>
      <c r="BA661" s="34"/>
      <c r="BB661" s="34"/>
      <c r="BC661" s="34"/>
      <c r="BD661" s="34"/>
      <c r="BE661" s="34"/>
      <c r="BF661" s="34"/>
      <c r="BG661" s="34"/>
      <c r="BH661" s="34"/>
      <c r="BI661" s="34"/>
      <c r="BJ661" s="34"/>
      <c r="BK661" s="34"/>
      <c r="BL661" s="34"/>
      <c r="BM661" s="34"/>
      <c r="DX661" s="1785" t="e">
        <f t="shared" si="5"/>
        <v>#VALUE!</v>
      </c>
      <c r="DY661" s="1785"/>
      <c r="DZ661" s="1785"/>
      <c r="EA661" s="1785"/>
      <c r="EB661" s="1785"/>
      <c r="EC661" s="1785" t="e">
        <f t="shared" si="6"/>
        <v>#VALUE!</v>
      </c>
      <c r="ED661" s="1785"/>
      <c r="EE661" s="1785"/>
      <c r="EF661" s="1785"/>
      <c r="EG661" s="1785"/>
      <c r="EH661" s="1785" t="e">
        <f t="shared" si="7"/>
        <v>#VALUE!</v>
      </c>
      <c r="EI661" s="1785"/>
      <c r="EJ661" s="1785"/>
      <c r="EK661" s="1785"/>
      <c r="EL661" s="1785"/>
      <c r="EM661" s="1785" t="e">
        <f t="shared" si="8"/>
        <v>#VALUE!</v>
      </c>
      <c r="EN661" s="1785"/>
      <c r="EO661" s="1785"/>
      <c r="EP661" s="1785"/>
      <c r="EQ661" s="1785"/>
      <c r="ER661" s="1785" t="e">
        <f t="shared" si="9"/>
        <v>#VALUE!</v>
      </c>
      <c r="ES661" s="1785"/>
      <c r="ET661" s="1785"/>
      <c r="EU661" s="1785"/>
      <c r="EV661" s="1785"/>
      <c r="EW661" s="1785" t="e">
        <f t="shared" si="10"/>
        <v>#VALUE!</v>
      </c>
      <c r="EX661" s="1785"/>
      <c r="EY661" s="1785"/>
      <c r="EZ661" s="1785"/>
      <c r="FA661" s="1785"/>
    </row>
    <row r="662" spans="1:157" ht="12.95" customHeight="1">
      <c r="A662" s="22"/>
      <c r="B662" t="s">
        <v>17</v>
      </c>
      <c r="G662" s="1694" t="s">
        <v>2650</v>
      </c>
      <c r="H662" s="1694"/>
      <c r="I662" s="1694"/>
      <c r="J662" s="1694"/>
      <c r="K662" s="1694"/>
      <c r="L662" s="1694"/>
      <c r="M662" s="1694"/>
      <c r="N662" s="1694"/>
      <c r="O662" s="1694"/>
      <c r="P662" s="1694"/>
      <c r="Q662" s="1694"/>
      <c r="R662" s="1694"/>
      <c r="T662" s="22"/>
      <c r="U662" t="s">
        <v>17</v>
      </c>
      <c r="Z662" s="1694"/>
      <c r="AA662" s="1694"/>
      <c r="AB662" s="1694"/>
      <c r="AC662" s="1694"/>
      <c r="AD662" s="1694"/>
      <c r="AE662" s="1694"/>
      <c r="AF662" s="1694"/>
      <c r="AG662" s="1694"/>
      <c r="AH662" s="1694"/>
      <c r="AI662" s="1694"/>
      <c r="AJ662" s="1694"/>
      <c r="AK662" s="1694"/>
      <c r="AZ662" s="34"/>
      <c r="BA662" s="34"/>
      <c r="BB662" s="34"/>
      <c r="BC662" s="34"/>
      <c r="BD662" s="34"/>
      <c r="BE662" s="34"/>
      <c r="BF662" s="34"/>
      <c r="BG662" s="34"/>
      <c r="BH662" s="34"/>
      <c r="BI662" s="34"/>
      <c r="BJ662" s="34"/>
      <c r="BK662" s="34"/>
      <c r="BL662" s="34"/>
      <c r="BM662" s="34"/>
      <c r="DX662" s="1785" t="e">
        <f t="shared" si="5"/>
        <v>#VALUE!</v>
      </c>
      <c r="DY662" s="1785"/>
      <c r="DZ662" s="1785"/>
      <c r="EA662" s="1785"/>
      <c r="EB662" s="1785"/>
      <c r="EC662" s="1785" t="e">
        <f t="shared" si="6"/>
        <v>#VALUE!</v>
      </c>
      <c r="ED662" s="1785"/>
      <c r="EE662" s="1785"/>
      <c r="EF662" s="1785"/>
      <c r="EG662" s="1785"/>
      <c r="EH662" s="1785" t="e">
        <f t="shared" si="7"/>
        <v>#VALUE!</v>
      </c>
      <c r="EI662" s="1785"/>
      <c r="EJ662" s="1785"/>
      <c r="EK662" s="1785"/>
      <c r="EL662" s="1785"/>
      <c r="EM662" s="1785" t="e">
        <f t="shared" si="8"/>
        <v>#VALUE!</v>
      </c>
      <c r="EN662" s="1785"/>
      <c r="EO662" s="1785"/>
      <c r="EP662" s="1785"/>
      <c r="EQ662" s="1785"/>
      <c r="ER662" s="1785" t="e">
        <f t="shared" si="9"/>
        <v>#VALUE!</v>
      </c>
      <c r="ES662" s="1785"/>
      <c r="ET662" s="1785"/>
      <c r="EU662" s="1785"/>
      <c r="EV662" s="1785"/>
      <c r="EW662" s="1785" t="e">
        <f t="shared" si="10"/>
        <v>#VALUE!</v>
      </c>
      <c r="EX662" s="1785"/>
      <c r="EY662" s="1785"/>
      <c r="EZ662" s="1785"/>
      <c r="FA662" s="1785"/>
    </row>
    <row r="663" spans="1:157" ht="12.95" customHeight="1">
      <c r="A663" s="22"/>
      <c r="B663" t="s">
        <v>316</v>
      </c>
      <c r="G663" s="1713">
        <v>4157578639</v>
      </c>
      <c r="H663" s="1713"/>
      <c r="I663" s="1713"/>
      <c r="J663" s="1713"/>
      <c r="K663" s="1713"/>
      <c r="L663" s="1713"/>
      <c r="O663" s="33" t="s">
        <v>206</v>
      </c>
      <c r="P663" s="1742"/>
      <c r="Q663" s="1742"/>
      <c r="R663" s="1742"/>
      <c r="T663" s="22"/>
      <c r="U663" t="s">
        <v>316</v>
      </c>
      <c r="Z663" s="1713"/>
      <c r="AA663" s="1713"/>
      <c r="AB663" s="1713"/>
      <c r="AC663" s="1713"/>
      <c r="AD663" s="1713"/>
      <c r="AE663" s="1713"/>
      <c r="AH663" s="33" t="s">
        <v>206</v>
      </c>
      <c r="AI663" s="1742"/>
      <c r="AJ663" s="1742"/>
      <c r="AK663" s="1742"/>
      <c r="AZ663" s="34"/>
      <c r="BA663" s="34"/>
      <c r="BB663" s="34"/>
      <c r="BC663" s="34"/>
      <c r="BD663" s="34"/>
      <c r="BE663" s="34"/>
      <c r="BF663" s="34"/>
      <c r="BG663" s="34"/>
      <c r="BH663" s="34"/>
      <c r="BI663" s="34"/>
      <c r="BJ663" s="34"/>
      <c r="BK663" s="34"/>
      <c r="BL663" s="34"/>
      <c r="BM663" s="34"/>
      <c r="DX663" s="1785" t="e">
        <f t="shared" si="5"/>
        <v>#VALUE!</v>
      </c>
      <c r="DY663" s="1785"/>
      <c r="DZ663" s="1785"/>
      <c r="EA663" s="1785"/>
      <c r="EB663" s="1785"/>
      <c r="EC663" s="1785" t="e">
        <f t="shared" si="6"/>
        <v>#VALUE!</v>
      </c>
      <c r="ED663" s="1785"/>
      <c r="EE663" s="1785"/>
      <c r="EF663" s="1785"/>
      <c r="EG663" s="1785"/>
      <c r="EH663" s="1785" t="e">
        <f t="shared" si="7"/>
        <v>#VALUE!</v>
      </c>
      <c r="EI663" s="1785"/>
      <c r="EJ663" s="1785"/>
      <c r="EK663" s="1785"/>
      <c r="EL663" s="1785"/>
      <c r="EM663" s="1785" t="e">
        <f t="shared" si="8"/>
        <v>#VALUE!</v>
      </c>
      <c r="EN663" s="1785"/>
      <c r="EO663" s="1785"/>
      <c r="EP663" s="1785"/>
      <c r="EQ663" s="1785"/>
      <c r="ER663" s="1785" t="e">
        <f t="shared" si="9"/>
        <v>#VALUE!</v>
      </c>
      <c r="ES663" s="1785"/>
      <c r="ET663" s="1785"/>
      <c r="EU663" s="1785"/>
      <c r="EV663" s="1785"/>
      <c r="EW663" s="1785" t="e">
        <f t="shared" si="10"/>
        <v>#VALUE!</v>
      </c>
      <c r="EX663" s="1785"/>
      <c r="EY663" s="1785"/>
      <c r="EZ663" s="1785"/>
      <c r="FA663" s="1785"/>
    </row>
    <row r="664" spans="1:157" ht="12.95" customHeight="1">
      <c r="A664" s="22"/>
      <c r="B664" t="s">
        <v>18</v>
      </c>
      <c r="H664" s="1714" t="s">
        <v>2262</v>
      </c>
      <c r="I664" s="1714"/>
      <c r="J664" s="1714"/>
      <c r="K664" s="1714"/>
      <c r="L664" s="1714"/>
      <c r="M664" s="1714"/>
      <c r="N664" s="1714"/>
      <c r="O664" s="1714"/>
      <c r="P664" s="1714"/>
      <c r="Q664" s="1714"/>
      <c r="R664" s="1714"/>
      <c r="T664" s="22"/>
      <c r="U664" t="s">
        <v>18</v>
      </c>
      <c r="AA664" s="1714"/>
      <c r="AB664" s="1714"/>
      <c r="AC664" s="1714"/>
      <c r="AD664" s="1714"/>
      <c r="AE664" s="1714"/>
      <c r="AF664" s="1714"/>
      <c r="AG664" s="1714"/>
      <c r="AH664" s="1714"/>
      <c r="AI664" s="1714"/>
      <c r="AJ664" s="1714"/>
      <c r="AK664" s="1714"/>
      <c r="AZ664" s="34"/>
      <c r="BA664" s="34"/>
      <c r="BB664" s="34"/>
      <c r="BC664" s="34"/>
      <c r="BD664" s="34"/>
      <c r="BE664" s="34"/>
      <c r="BF664" s="34"/>
      <c r="BG664" s="34"/>
      <c r="BH664" s="34"/>
      <c r="BI664" s="34"/>
      <c r="BJ664" s="34"/>
      <c r="BK664" s="34"/>
      <c r="BL664" s="34"/>
      <c r="BM664" s="34"/>
      <c r="DX664" s="1785" t="e">
        <f t="shared" si="5"/>
        <v>#VALUE!</v>
      </c>
      <c r="DY664" s="1785"/>
      <c r="DZ664" s="1785"/>
      <c r="EA664" s="1785"/>
      <c r="EB664" s="1785"/>
      <c r="EC664" s="1785" t="e">
        <f t="shared" si="6"/>
        <v>#VALUE!</v>
      </c>
      <c r="ED664" s="1785"/>
      <c r="EE664" s="1785"/>
      <c r="EF664" s="1785"/>
      <c r="EG664" s="1785"/>
      <c r="EH664" s="1785" t="e">
        <f t="shared" si="7"/>
        <v>#VALUE!</v>
      </c>
      <c r="EI664" s="1785"/>
      <c r="EJ664" s="1785"/>
      <c r="EK664" s="1785"/>
      <c r="EL664" s="1785"/>
      <c r="EM664" s="1785" t="e">
        <f t="shared" si="8"/>
        <v>#VALUE!</v>
      </c>
      <c r="EN664" s="1785"/>
      <c r="EO664" s="1785"/>
      <c r="EP664" s="1785"/>
      <c r="EQ664" s="1785"/>
      <c r="ER664" s="1785" t="e">
        <f t="shared" si="9"/>
        <v>#VALUE!</v>
      </c>
      <c r="ES664" s="1785"/>
      <c r="ET664" s="1785"/>
      <c r="EU664" s="1785"/>
      <c r="EV664" s="1785"/>
      <c r="EW664" s="1785" t="e">
        <f t="shared" si="10"/>
        <v>#VALUE!</v>
      </c>
      <c r="EX664" s="1785"/>
      <c r="EY664" s="1785"/>
      <c r="EZ664" s="1785"/>
      <c r="FA664" s="1785"/>
    </row>
    <row r="665" spans="1:157" ht="12.95" customHeight="1">
      <c r="A665" s="22"/>
      <c r="B665" t="s">
        <v>20</v>
      </c>
      <c r="N665" s="1592" t="s">
        <v>545</v>
      </c>
      <c r="O665" s="1592"/>
      <c r="T665" s="22"/>
      <c r="U665" t="s">
        <v>20</v>
      </c>
      <c r="AG665" s="1592" t="s">
        <v>669</v>
      </c>
      <c r="AH665" s="1592"/>
      <c r="AZ665" s="34"/>
      <c r="BA665" s="34"/>
      <c r="BB665" s="34"/>
      <c r="BC665" s="34"/>
      <c r="BD665" s="34"/>
      <c r="BE665" s="34"/>
      <c r="BF665" s="34"/>
      <c r="BG665" s="34"/>
      <c r="BH665" s="34"/>
      <c r="BI665" s="34"/>
      <c r="BJ665" s="34"/>
      <c r="BK665" s="34"/>
      <c r="BL665" s="34"/>
      <c r="BM665" s="34"/>
      <c r="DX665" s="1785" t="e">
        <f t="shared" si="5"/>
        <v>#VALUE!</v>
      </c>
      <c r="DY665" s="1785"/>
      <c r="DZ665" s="1785"/>
      <c r="EA665" s="1785"/>
      <c r="EB665" s="1785"/>
      <c r="EC665" s="1785" t="e">
        <f t="shared" si="6"/>
        <v>#VALUE!</v>
      </c>
      <c r="ED665" s="1785"/>
      <c r="EE665" s="1785"/>
      <c r="EF665" s="1785"/>
      <c r="EG665" s="1785"/>
      <c r="EH665" s="1785" t="e">
        <f t="shared" si="7"/>
        <v>#VALUE!</v>
      </c>
      <c r="EI665" s="1785"/>
      <c r="EJ665" s="1785"/>
      <c r="EK665" s="1785"/>
      <c r="EL665" s="1785"/>
      <c r="EM665" s="1785" t="e">
        <f t="shared" si="8"/>
        <v>#VALUE!</v>
      </c>
      <c r="EN665" s="1785"/>
      <c r="EO665" s="1785"/>
      <c r="EP665" s="1785"/>
      <c r="EQ665" s="1785"/>
      <c r="ER665" s="1785" t="e">
        <f t="shared" si="9"/>
        <v>#VALUE!</v>
      </c>
      <c r="ES665" s="1785"/>
      <c r="ET665" s="1785"/>
      <c r="EU665" s="1785"/>
      <c r="EV665" s="1785"/>
      <c r="EW665" s="1785" t="e">
        <f t="shared" si="10"/>
        <v>#VALUE!</v>
      </c>
      <c r="EX665" s="1785"/>
      <c r="EY665" s="1785"/>
      <c r="EZ665" s="1785"/>
      <c r="FA665" s="1785"/>
    </row>
    <row r="666" spans="1:157" ht="12.95" customHeight="1">
      <c r="A666" s="22"/>
      <c r="T666" s="22"/>
      <c r="AZ666" s="34"/>
      <c r="BA666" s="34"/>
      <c r="BB666" s="34"/>
      <c r="BC666" s="34"/>
      <c r="BD666" s="34"/>
      <c r="BE666" s="34"/>
      <c r="BF666" s="34"/>
      <c r="BG666" s="34"/>
      <c r="BH666" s="34"/>
      <c r="BI666" s="34"/>
      <c r="BJ666" s="34"/>
      <c r="BK666" s="34"/>
      <c r="BL666" s="34"/>
      <c r="BM666" s="34"/>
      <c r="DX666" s="1785" t="e">
        <f t="shared" si="5"/>
        <v>#VALUE!</v>
      </c>
      <c r="DY666" s="1785"/>
      <c r="DZ666" s="1785"/>
      <c r="EA666" s="1785"/>
      <c r="EB666" s="1785"/>
      <c r="EC666" s="1785" t="e">
        <f t="shared" si="6"/>
        <v>#VALUE!</v>
      </c>
      <c r="ED666" s="1785"/>
      <c r="EE666" s="1785"/>
      <c r="EF666" s="1785"/>
      <c r="EG666" s="1785"/>
      <c r="EH666" s="1785" t="e">
        <f t="shared" si="7"/>
        <v>#VALUE!</v>
      </c>
      <c r="EI666" s="1785"/>
      <c r="EJ666" s="1785"/>
      <c r="EK666" s="1785"/>
      <c r="EL666" s="1785"/>
      <c r="EM666" s="1785" t="e">
        <f t="shared" si="8"/>
        <v>#VALUE!</v>
      </c>
      <c r="EN666" s="1785"/>
      <c r="EO666" s="1785"/>
      <c r="EP666" s="1785"/>
      <c r="EQ666" s="1785"/>
      <c r="ER666" s="1785" t="e">
        <f t="shared" si="9"/>
        <v>#VALUE!</v>
      </c>
      <c r="ES666" s="1785"/>
      <c r="ET666" s="1785"/>
      <c r="EU666" s="1785"/>
      <c r="EV666" s="1785"/>
      <c r="EW666" s="1785" t="e">
        <f t="shared" si="10"/>
        <v>#VALUE!</v>
      </c>
      <c r="EX666" s="1785"/>
      <c r="EY666" s="1785"/>
      <c r="EZ666" s="1785"/>
      <c r="FA666" s="1785"/>
    </row>
    <row r="667" spans="1:157" ht="12.95" customHeight="1">
      <c r="A667" s="55" t="s">
        <v>763</v>
      </c>
      <c r="B667" t="s">
        <v>463</v>
      </c>
      <c r="G667" s="1732">
        <f>C639</f>
        <v>0</v>
      </c>
      <c r="H667" s="1732"/>
      <c r="I667" s="1732"/>
      <c r="J667" s="1732"/>
      <c r="K667" s="1732"/>
      <c r="L667" s="1732"/>
      <c r="M667" s="1732"/>
      <c r="N667" s="1732"/>
      <c r="O667" s="1732"/>
      <c r="P667" s="1732"/>
      <c r="Q667" s="1732"/>
      <c r="R667" s="1732"/>
      <c r="T667" s="55" t="s">
        <v>584</v>
      </c>
      <c r="U667" t="s">
        <v>463</v>
      </c>
      <c r="Z667" s="1732">
        <f>C640</f>
        <v>0</v>
      </c>
      <c r="AA667" s="1732"/>
      <c r="AB667" s="1732"/>
      <c r="AC667" s="1732"/>
      <c r="AD667" s="1732"/>
      <c r="AE667" s="1732"/>
      <c r="AF667" s="1732"/>
      <c r="AG667" s="1732"/>
      <c r="AH667" s="1732"/>
      <c r="AI667" s="1732"/>
      <c r="AJ667" s="1732"/>
      <c r="AK667" s="1732"/>
      <c r="AZ667" s="34"/>
      <c r="BA667" s="34"/>
      <c r="BB667" s="34"/>
      <c r="BC667" s="34"/>
      <c r="BD667" s="34"/>
      <c r="BE667" s="34"/>
      <c r="BF667" s="34"/>
      <c r="BG667" s="34"/>
      <c r="BH667" s="34"/>
      <c r="BI667" s="34"/>
      <c r="BJ667" s="34"/>
      <c r="BK667" s="34"/>
      <c r="BL667" s="34"/>
      <c r="BM667" s="34"/>
      <c r="DX667" s="1785" t="e">
        <f t="shared" si="5"/>
        <v>#VALUE!</v>
      </c>
      <c r="DY667" s="1785"/>
      <c r="DZ667" s="1785"/>
      <c r="EA667" s="1785"/>
      <c r="EB667" s="1785"/>
      <c r="EC667" s="1785" t="e">
        <f t="shared" si="6"/>
        <v>#VALUE!</v>
      </c>
      <c r="ED667" s="1785"/>
      <c r="EE667" s="1785"/>
      <c r="EF667" s="1785"/>
      <c r="EG667" s="1785"/>
      <c r="EH667" s="1785" t="e">
        <f t="shared" si="7"/>
        <v>#VALUE!</v>
      </c>
      <c r="EI667" s="1785"/>
      <c r="EJ667" s="1785"/>
      <c r="EK667" s="1785"/>
      <c r="EL667" s="1785"/>
      <c r="EM667" s="1785" t="e">
        <f t="shared" si="8"/>
        <v>#VALUE!</v>
      </c>
      <c r="EN667" s="1785"/>
      <c r="EO667" s="1785"/>
      <c r="EP667" s="1785"/>
      <c r="EQ667" s="1785"/>
      <c r="ER667" s="1785" t="e">
        <f t="shared" si="9"/>
        <v>#VALUE!</v>
      </c>
      <c r="ES667" s="1785"/>
      <c r="ET667" s="1785"/>
      <c r="EU667" s="1785"/>
      <c r="EV667" s="1785"/>
      <c r="EW667" s="1785" t="e">
        <f t="shared" si="10"/>
        <v>#VALUE!</v>
      </c>
      <c r="EX667" s="1785"/>
      <c r="EY667" s="1785"/>
      <c r="EZ667" s="1785"/>
      <c r="FA667" s="1785"/>
    </row>
    <row r="668" spans="1:157" ht="12.95" customHeight="1">
      <c r="A668" s="22"/>
      <c r="B668" t="s">
        <v>85</v>
      </c>
      <c r="G668" s="1714"/>
      <c r="H668" s="1714"/>
      <c r="I668" s="1714"/>
      <c r="J668" s="1714"/>
      <c r="K668" s="1714"/>
      <c r="L668" s="1714"/>
      <c r="M668" s="1714"/>
      <c r="N668" s="1714"/>
      <c r="O668" s="1714"/>
      <c r="P668" s="1714"/>
      <c r="Q668" s="1714"/>
      <c r="R668" s="1714"/>
      <c r="T668" s="22"/>
      <c r="U668" t="s">
        <v>85</v>
      </c>
      <c r="Z668" s="1714"/>
      <c r="AA668" s="1714"/>
      <c r="AB668" s="1714"/>
      <c r="AC668" s="1714"/>
      <c r="AD668" s="1714"/>
      <c r="AE668" s="1714"/>
      <c r="AF668" s="1714"/>
      <c r="AG668" s="1714"/>
      <c r="AH668" s="1714"/>
      <c r="AI668" s="1714"/>
      <c r="AJ668" s="1714"/>
      <c r="AK668" s="1714"/>
      <c r="AZ668" s="34"/>
      <c r="BA668" s="34"/>
      <c r="BB668" s="34"/>
      <c r="BC668" s="34"/>
      <c r="BD668" s="34"/>
      <c r="BE668" s="34"/>
      <c r="BF668" s="34"/>
      <c r="BG668" s="34"/>
      <c r="BH668" s="34"/>
      <c r="BI668" s="34"/>
      <c r="BJ668" s="34"/>
      <c r="BK668" s="34"/>
      <c r="BL668" s="34"/>
      <c r="BM668" s="34"/>
      <c r="DX668" s="1785" t="e">
        <f t="shared" si="5"/>
        <v>#VALUE!</v>
      </c>
      <c r="DY668" s="1785"/>
      <c r="DZ668" s="1785"/>
      <c r="EA668" s="1785"/>
      <c r="EB668" s="1785"/>
      <c r="EC668" s="1785" t="e">
        <f t="shared" si="6"/>
        <v>#VALUE!</v>
      </c>
      <c r="ED668" s="1785"/>
      <c r="EE668" s="1785"/>
      <c r="EF668" s="1785"/>
      <c r="EG668" s="1785"/>
      <c r="EH668" s="1785" t="e">
        <f t="shared" si="7"/>
        <v>#VALUE!</v>
      </c>
      <c r="EI668" s="1785"/>
      <c r="EJ668" s="1785"/>
      <c r="EK668" s="1785"/>
      <c r="EL668" s="1785"/>
      <c r="EM668" s="1785" t="e">
        <f t="shared" si="8"/>
        <v>#VALUE!</v>
      </c>
      <c r="EN668" s="1785"/>
      <c r="EO668" s="1785"/>
      <c r="EP668" s="1785"/>
      <c r="EQ668" s="1785"/>
      <c r="ER668" s="1785" t="e">
        <f t="shared" si="9"/>
        <v>#VALUE!</v>
      </c>
      <c r="ES668" s="1785"/>
      <c r="ET668" s="1785"/>
      <c r="EU668" s="1785"/>
      <c r="EV668" s="1785"/>
      <c r="EW668" s="1785" t="e">
        <f t="shared" si="10"/>
        <v>#VALUE!</v>
      </c>
      <c r="EX668" s="1785"/>
      <c r="EY668" s="1785"/>
      <c r="EZ668" s="1785"/>
      <c r="FA668" s="1785"/>
    </row>
    <row r="669" spans="1:157" ht="12.95" customHeight="1">
      <c r="A669" s="22"/>
      <c r="B669" t="s">
        <v>580</v>
      </c>
      <c r="G669" s="1714"/>
      <c r="H669" s="1714"/>
      <c r="I669" s="1714"/>
      <c r="J669" s="1714"/>
      <c r="K669" s="1714"/>
      <c r="L669" s="1714"/>
      <c r="M669" s="1714"/>
      <c r="N669" s="1714"/>
      <c r="O669" s="1714"/>
      <c r="P669" s="1714"/>
      <c r="Q669" s="1714"/>
      <c r="R669" s="1714"/>
      <c r="T669" s="22"/>
      <c r="U669" t="s">
        <v>580</v>
      </c>
      <c r="Z669" s="1694"/>
      <c r="AA669" s="1694"/>
      <c r="AB669" s="1694"/>
      <c r="AC669" s="1694"/>
      <c r="AD669" s="1694"/>
      <c r="AE669" s="1694"/>
      <c r="AF669" s="1694"/>
      <c r="AG669" s="1694"/>
      <c r="AH669" s="1694"/>
      <c r="AI669" s="1694"/>
      <c r="AJ669" s="1694"/>
      <c r="AK669" s="1694"/>
      <c r="AZ669" s="34"/>
      <c r="BA669" s="34"/>
      <c r="BB669" s="34"/>
      <c r="BC669" s="34"/>
      <c r="BD669" s="34"/>
      <c r="BE669" s="34"/>
      <c r="BF669" s="34"/>
      <c r="BG669" s="34"/>
      <c r="BH669" s="34"/>
      <c r="BI669" s="34"/>
      <c r="BJ669" s="34"/>
      <c r="BK669" s="34"/>
      <c r="BL669" s="34"/>
      <c r="BM669" s="34"/>
      <c r="DX669" s="1785" t="e">
        <f t="shared" si="5"/>
        <v>#VALUE!</v>
      </c>
      <c r="DY669" s="1785"/>
      <c r="DZ669" s="1785"/>
      <c r="EA669" s="1785"/>
      <c r="EB669" s="1785"/>
      <c r="EC669" s="1785" t="e">
        <f t="shared" si="6"/>
        <v>#VALUE!</v>
      </c>
      <c r="ED669" s="1785"/>
      <c r="EE669" s="1785"/>
      <c r="EF669" s="1785"/>
      <c r="EG669" s="1785"/>
      <c r="EH669" s="1785" t="e">
        <f t="shared" si="7"/>
        <v>#VALUE!</v>
      </c>
      <c r="EI669" s="1785"/>
      <c r="EJ669" s="1785"/>
      <c r="EK669" s="1785"/>
      <c r="EL669" s="1785"/>
      <c r="EM669" s="1785" t="e">
        <f t="shared" si="8"/>
        <v>#VALUE!</v>
      </c>
      <c r="EN669" s="1785"/>
      <c r="EO669" s="1785"/>
      <c r="EP669" s="1785"/>
      <c r="EQ669" s="1785"/>
      <c r="ER669" s="1785" t="e">
        <f t="shared" si="9"/>
        <v>#VALUE!</v>
      </c>
      <c r="ES669" s="1785"/>
      <c r="ET669" s="1785"/>
      <c r="EU669" s="1785"/>
      <c r="EV669" s="1785"/>
      <c r="EW669" s="1785" t="e">
        <f t="shared" si="10"/>
        <v>#VALUE!</v>
      </c>
      <c r="EX669" s="1785"/>
      <c r="EY669" s="1785"/>
      <c r="EZ669" s="1785"/>
      <c r="FA669" s="1785"/>
    </row>
    <row r="670" spans="1:157" ht="12.95" customHeight="1">
      <c r="A670" s="22"/>
      <c r="B670" t="s">
        <v>17</v>
      </c>
      <c r="G670" s="1714"/>
      <c r="H670" s="1714"/>
      <c r="I670" s="1714"/>
      <c r="J670" s="1714"/>
      <c r="K670" s="1714"/>
      <c r="L670" s="1714"/>
      <c r="M670" s="1714"/>
      <c r="N670" s="1714"/>
      <c r="O670" s="1714"/>
      <c r="P670" s="1714"/>
      <c r="Q670" s="1714"/>
      <c r="R670" s="1714"/>
      <c r="T670" s="22"/>
      <c r="U670" t="s">
        <v>17</v>
      </c>
      <c r="Z670" s="1694"/>
      <c r="AA670" s="1694"/>
      <c r="AB670" s="1694"/>
      <c r="AC670" s="1694"/>
      <c r="AD670" s="1694"/>
      <c r="AE670" s="1694"/>
      <c r="AF670" s="1694"/>
      <c r="AG670" s="1694"/>
      <c r="AH670" s="1694"/>
      <c r="AI670" s="1694"/>
      <c r="AJ670" s="1694"/>
      <c r="AK670" s="1694"/>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785" t="e">
        <f t="shared" si="5"/>
        <v>#VALUE!</v>
      </c>
      <c r="DY670" s="1785"/>
      <c r="DZ670" s="1785"/>
      <c r="EA670" s="1785"/>
      <c r="EB670" s="1785"/>
      <c r="EC670" s="1785" t="e">
        <f t="shared" si="6"/>
        <v>#VALUE!</v>
      </c>
      <c r="ED670" s="1785"/>
      <c r="EE670" s="1785"/>
      <c r="EF670" s="1785"/>
      <c r="EG670" s="1785"/>
      <c r="EH670" s="1785" t="e">
        <f t="shared" si="7"/>
        <v>#VALUE!</v>
      </c>
      <c r="EI670" s="1785"/>
      <c r="EJ670" s="1785"/>
      <c r="EK670" s="1785"/>
      <c r="EL670" s="1785"/>
      <c r="EM670" s="1785" t="e">
        <f t="shared" si="8"/>
        <v>#VALUE!</v>
      </c>
      <c r="EN670" s="1785"/>
      <c r="EO670" s="1785"/>
      <c r="EP670" s="1785"/>
      <c r="EQ670" s="1785"/>
      <c r="ER670" s="1785" t="e">
        <f t="shared" si="9"/>
        <v>#VALUE!</v>
      </c>
      <c r="ES670" s="1785"/>
      <c r="ET670" s="1785"/>
      <c r="EU670" s="1785"/>
      <c r="EV670" s="1785"/>
      <c r="EW670" s="1785" t="e">
        <f t="shared" si="10"/>
        <v>#VALUE!</v>
      </c>
      <c r="EX670" s="1785"/>
      <c r="EY670" s="1785"/>
      <c r="EZ670" s="1785"/>
      <c r="FA670" s="1785"/>
    </row>
    <row r="671" spans="1:157" ht="12.95" customHeight="1">
      <c r="A671" s="22"/>
      <c r="B671" t="s">
        <v>316</v>
      </c>
      <c r="G671" s="1713"/>
      <c r="H671" s="1713"/>
      <c r="I671" s="1713"/>
      <c r="J671" s="1713"/>
      <c r="K671" s="1713"/>
      <c r="L671" s="1713"/>
      <c r="O671" s="33" t="s">
        <v>206</v>
      </c>
      <c r="P671" s="1742"/>
      <c r="Q671" s="1742"/>
      <c r="R671" s="1742"/>
      <c r="T671" s="22"/>
      <c r="U671" t="s">
        <v>316</v>
      </c>
      <c r="Z671" s="1713"/>
      <c r="AA671" s="1713"/>
      <c r="AB671" s="1713"/>
      <c r="AC671" s="1713"/>
      <c r="AD671" s="1713"/>
      <c r="AE671" s="1713"/>
      <c r="AH671" s="33" t="s">
        <v>206</v>
      </c>
      <c r="AI671" s="1742"/>
      <c r="AJ671" s="1742"/>
      <c r="AK671" s="1742"/>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785" t="e">
        <f t="shared" si="5"/>
        <v>#VALUE!</v>
      </c>
      <c r="DY671" s="1785"/>
      <c r="DZ671" s="1785"/>
      <c r="EA671" s="1785"/>
      <c r="EB671" s="1785"/>
      <c r="EC671" s="1785" t="e">
        <f t="shared" si="6"/>
        <v>#VALUE!</v>
      </c>
      <c r="ED671" s="1785"/>
      <c r="EE671" s="1785"/>
      <c r="EF671" s="1785"/>
      <c r="EG671" s="1785"/>
      <c r="EH671" s="1785" t="e">
        <f t="shared" si="7"/>
        <v>#VALUE!</v>
      </c>
      <c r="EI671" s="1785"/>
      <c r="EJ671" s="1785"/>
      <c r="EK671" s="1785"/>
      <c r="EL671" s="1785"/>
      <c r="EM671" s="1785" t="e">
        <f t="shared" si="8"/>
        <v>#VALUE!</v>
      </c>
      <c r="EN671" s="1785"/>
      <c r="EO671" s="1785"/>
      <c r="EP671" s="1785"/>
      <c r="EQ671" s="1785"/>
      <c r="ER671" s="1785" t="e">
        <f t="shared" si="9"/>
        <v>#VALUE!</v>
      </c>
      <c r="ES671" s="1785"/>
      <c r="ET671" s="1785"/>
      <c r="EU671" s="1785"/>
      <c r="EV671" s="1785"/>
      <c r="EW671" s="1785" t="e">
        <f t="shared" si="10"/>
        <v>#VALUE!</v>
      </c>
      <c r="EX671" s="1785"/>
      <c r="EY671" s="1785"/>
      <c r="EZ671" s="1785"/>
      <c r="FA671" s="1785"/>
    </row>
    <row r="672" spans="1:157" ht="12.95" customHeight="1">
      <c r="A672" s="22"/>
      <c r="B672" t="s">
        <v>18</v>
      </c>
      <c r="H672" s="1714"/>
      <c r="I672" s="1714"/>
      <c r="J672" s="1714"/>
      <c r="K672" s="1714"/>
      <c r="L672" s="1714"/>
      <c r="M672" s="1714"/>
      <c r="N672" s="1714"/>
      <c r="O672" s="1714"/>
      <c r="P672" s="1714"/>
      <c r="Q672" s="1714"/>
      <c r="R672" s="1714"/>
      <c r="T672" s="22"/>
      <c r="U672" t="s">
        <v>18</v>
      </c>
      <c r="AA672" s="1714"/>
      <c r="AB672" s="1714"/>
      <c r="AC672" s="1714"/>
      <c r="AD672" s="1714"/>
      <c r="AE672" s="1714"/>
      <c r="AF672" s="1714"/>
      <c r="AG672" s="1714"/>
      <c r="AH672" s="1714"/>
      <c r="AI672" s="1714"/>
      <c r="AJ672" s="1714"/>
      <c r="AK672" s="1714"/>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785" t="e">
        <f t="shared" si="5"/>
        <v>#VALUE!</v>
      </c>
      <c r="DY672" s="1785"/>
      <c r="DZ672" s="1785"/>
      <c r="EA672" s="1785"/>
      <c r="EB672" s="1785"/>
      <c r="EC672" s="1785" t="e">
        <f t="shared" si="6"/>
        <v>#VALUE!</v>
      </c>
      <c r="ED672" s="1785"/>
      <c r="EE672" s="1785"/>
      <c r="EF672" s="1785"/>
      <c r="EG672" s="1785"/>
      <c r="EH672" s="1785" t="e">
        <f t="shared" si="7"/>
        <v>#VALUE!</v>
      </c>
      <c r="EI672" s="1785"/>
      <c r="EJ672" s="1785"/>
      <c r="EK672" s="1785"/>
      <c r="EL672" s="1785"/>
      <c r="EM672" s="1785" t="e">
        <f t="shared" si="8"/>
        <v>#VALUE!</v>
      </c>
      <c r="EN672" s="1785"/>
      <c r="EO672" s="1785"/>
      <c r="EP672" s="1785"/>
      <c r="EQ672" s="1785"/>
      <c r="ER672" s="1785" t="e">
        <f t="shared" si="9"/>
        <v>#VALUE!</v>
      </c>
      <c r="ES672" s="1785"/>
      <c r="ET672" s="1785"/>
      <c r="EU672" s="1785"/>
      <c r="EV672" s="1785"/>
      <c r="EW672" s="1785" t="e">
        <f t="shared" si="10"/>
        <v>#VALUE!</v>
      </c>
      <c r="EX672" s="1785"/>
      <c r="EY672" s="1785"/>
      <c r="EZ672" s="1785"/>
      <c r="FA672" s="1785"/>
    </row>
    <row r="673" spans="1:157" ht="12.95" customHeight="1">
      <c r="A673" s="22"/>
      <c r="B673" t="s">
        <v>20</v>
      </c>
      <c r="N673" s="1592" t="s">
        <v>669</v>
      </c>
      <c r="O673" s="1592"/>
      <c r="T673" s="22"/>
      <c r="U673" t="s">
        <v>20</v>
      </c>
      <c r="AG673" s="1592" t="s">
        <v>669</v>
      </c>
      <c r="AH673" s="1592"/>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785" t="e">
        <f t="shared" si="5"/>
        <v>#VALUE!</v>
      </c>
      <c r="DY673" s="1785"/>
      <c r="DZ673" s="1785"/>
      <c r="EA673" s="1785"/>
      <c r="EB673" s="1785"/>
      <c r="EC673" s="1785" t="e">
        <f t="shared" si="6"/>
        <v>#VALUE!</v>
      </c>
      <c r="ED673" s="1785"/>
      <c r="EE673" s="1785"/>
      <c r="EF673" s="1785"/>
      <c r="EG673" s="1785"/>
      <c r="EH673" s="1785" t="e">
        <f t="shared" si="7"/>
        <v>#VALUE!</v>
      </c>
      <c r="EI673" s="1785"/>
      <c r="EJ673" s="1785"/>
      <c r="EK673" s="1785"/>
      <c r="EL673" s="1785"/>
      <c r="EM673" s="1785" t="e">
        <f t="shared" si="8"/>
        <v>#VALUE!</v>
      </c>
      <c r="EN673" s="1785"/>
      <c r="EO673" s="1785"/>
      <c r="EP673" s="1785"/>
      <c r="EQ673" s="1785"/>
      <c r="ER673" s="1785" t="e">
        <f t="shared" si="9"/>
        <v>#VALUE!</v>
      </c>
      <c r="ES673" s="1785"/>
      <c r="ET673" s="1785"/>
      <c r="EU673" s="1785"/>
      <c r="EV673" s="1785"/>
      <c r="EW673" s="1785" t="e">
        <f t="shared" si="10"/>
        <v>#VALUE!</v>
      </c>
      <c r="EX673" s="1785"/>
      <c r="EY673" s="1785"/>
      <c r="EZ673" s="1785"/>
      <c r="FA673" s="1785"/>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785" t="e">
        <f t="shared" si="5"/>
        <v>#VALUE!</v>
      </c>
      <c r="DY674" s="1785"/>
      <c r="DZ674" s="1785"/>
      <c r="EA674" s="1785"/>
      <c r="EB674" s="1785"/>
      <c r="EC674" s="1785" t="e">
        <f t="shared" si="6"/>
        <v>#VALUE!</v>
      </c>
      <c r="ED674" s="1785"/>
      <c r="EE674" s="1785"/>
      <c r="EF674" s="1785"/>
      <c r="EG674" s="1785"/>
      <c r="EH674" s="1785" t="e">
        <f t="shared" si="7"/>
        <v>#VALUE!</v>
      </c>
      <c r="EI674" s="1785"/>
      <c r="EJ674" s="1785"/>
      <c r="EK674" s="1785"/>
      <c r="EL674" s="1785"/>
      <c r="EM674" s="1785" t="e">
        <f t="shared" si="8"/>
        <v>#VALUE!</v>
      </c>
      <c r="EN674" s="1785"/>
      <c r="EO674" s="1785"/>
      <c r="EP674" s="1785"/>
      <c r="EQ674" s="1785"/>
      <c r="ER674" s="1785" t="e">
        <f t="shared" si="9"/>
        <v>#VALUE!</v>
      </c>
      <c r="ES674" s="1785"/>
      <c r="ET674" s="1785"/>
      <c r="EU674" s="1785"/>
      <c r="EV674" s="1785"/>
      <c r="EW674" s="1785" t="e">
        <f t="shared" si="10"/>
        <v>#VALUE!</v>
      </c>
      <c r="EX674" s="1785"/>
      <c r="EY674" s="1785"/>
      <c r="EZ674" s="1785"/>
      <c r="FA674" s="1785"/>
    </row>
    <row r="675" spans="1:157" ht="12.95" customHeight="1">
      <c r="A675" s="55" t="s">
        <v>455</v>
      </c>
      <c r="B675" t="s">
        <v>463</v>
      </c>
      <c r="G675" s="1732">
        <f>C641</f>
        <v>0</v>
      </c>
      <c r="H675" s="1732"/>
      <c r="I675" s="1732"/>
      <c r="J675" s="1732"/>
      <c r="K675" s="1732"/>
      <c r="L675" s="1732"/>
      <c r="M675" s="1732"/>
      <c r="N675" s="1732"/>
      <c r="O675" s="1732"/>
      <c r="P675" s="1732"/>
      <c r="Q675" s="1732"/>
      <c r="R675" s="1732"/>
      <c r="T675" s="55" t="s">
        <v>456</v>
      </c>
      <c r="U675" t="s">
        <v>463</v>
      </c>
      <c r="Z675" s="1732">
        <f>C642</f>
        <v>0</v>
      </c>
      <c r="AA675" s="1732"/>
      <c r="AB675" s="1732"/>
      <c r="AC675" s="1732"/>
      <c r="AD675" s="1732"/>
      <c r="AE675" s="1732"/>
      <c r="AF675" s="1732"/>
      <c r="AG675" s="1732"/>
      <c r="AH675" s="1732"/>
      <c r="AI675" s="1732"/>
      <c r="AJ675" s="1732"/>
      <c r="AK675" s="1732"/>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785" t="e">
        <f t="shared" si="5"/>
        <v>#VALUE!</v>
      </c>
      <c r="DY675" s="1785"/>
      <c r="DZ675" s="1785"/>
      <c r="EA675" s="1785"/>
      <c r="EB675" s="1785"/>
      <c r="EC675" s="1785" t="e">
        <f t="shared" si="6"/>
        <v>#VALUE!</v>
      </c>
      <c r="ED675" s="1785"/>
      <c r="EE675" s="1785"/>
      <c r="EF675" s="1785"/>
      <c r="EG675" s="1785"/>
      <c r="EH675" s="1785" t="e">
        <f t="shared" si="7"/>
        <v>#VALUE!</v>
      </c>
      <c r="EI675" s="1785"/>
      <c r="EJ675" s="1785"/>
      <c r="EK675" s="1785"/>
      <c r="EL675" s="1785"/>
      <c r="EM675" s="1785" t="e">
        <f t="shared" si="8"/>
        <v>#VALUE!</v>
      </c>
      <c r="EN675" s="1785"/>
      <c r="EO675" s="1785"/>
      <c r="EP675" s="1785"/>
      <c r="EQ675" s="1785"/>
      <c r="ER675" s="1785" t="e">
        <f t="shared" si="9"/>
        <v>#VALUE!</v>
      </c>
      <c r="ES675" s="1785"/>
      <c r="ET675" s="1785"/>
      <c r="EU675" s="1785"/>
      <c r="EV675" s="1785"/>
      <c r="EW675" s="1785" t="e">
        <f t="shared" si="10"/>
        <v>#VALUE!</v>
      </c>
      <c r="EX675" s="1785"/>
      <c r="EY675" s="1785"/>
      <c r="EZ675" s="1785"/>
      <c r="FA675" s="1785"/>
    </row>
    <row r="676" spans="1:157" ht="12.95" customHeight="1">
      <c r="A676" s="22"/>
      <c r="B676" t="s">
        <v>85</v>
      </c>
      <c r="G676" s="1714"/>
      <c r="H676" s="1714"/>
      <c r="I676" s="1714"/>
      <c r="J676" s="1714"/>
      <c r="K676" s="1714"/>
      <c r="L676" s="1714"/>
      <c r="M676" s="1714"/>
      <c r="N676" s="1714"/>
      <c r="O676" s="1714"/>
      <c r="P676" s="1714"/>
      <c r="Q676" s="1714"/>
      <c r="R676" s="1714"/>
      <c r="T676" s="22"/>
      <c r="U676" t="s">
        <v>85</v>
      </c>
      <c r="Z676" s="1714"/>
      <c r="AA676" s="1714"/>
      <c r="AB676" s="1714"/>
      <c r="AC676" s="1714"/>
      <c r="AD676" s="1714"/>
      <c r="AE676" s="1714"/>
      <c r="AF676" s="1714"/>
      <c r="AG676" s="1714"/>
      <c r="AH676" s="1714"/>
      <c r="AI676" s="1714"/>
      <c r="AJ676" s="1714"/>
      <c r="AK676" s="1714"/>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785" t="e">
        <f t="shared" si="5"/>
        <v>#VALUE!</v>
      </c>
      <c r="DY676" s="1785"/>
      <c r="DZ676" s="1785"/>
      <c r="EA676" s="1785"/>
      <c r="EB676" s="1785"/>
      <c r="EC676" s="1785" t="e">
        <f t="shared" si="6"/>
        <v>#VALUE!</v>
      </c>
      <c r="ED676" s="1785"/>
      <c r="EE676" s="1785"/>
      <c r="EF676" s="1785"/>
      <c r="EG676" s="1785"/>
      <c r="EH676" s="1785" t="e">
        <f t="shared" si="7"/>
        <v>#VALUE!</v>
      </c>
      <c r="EI676" s="1785"/>
      <c r="EJ676" s="1785"/>
      <c r="EK676" s="1785"/>
      <c r="EL676" s="1785"/>
      <c r="EM676" s="1785" t="e">
        <f t="shared" si="8"/>
        <v>#VALUE!</v>
      </c>
      <c r="EN676" s="1785"/>
      <c r="EO676" s="1785"/>
      <c r="EP676" s="1785"/>
      <c r="EQ676" s="1785"/>
      <c r="ER676" s="1785" t="e">
        <f t="shared" si="9"/>
        <v>#VALUE!</v>
      </c>
      <c r="ES676" s="1785"/>
      <c r="ET676" s="1785"/>
      <c r="EU676" s="1785"/>
      <c r="EV676" s="1785"/>
      <c r="EW676" s="1785" t="e">
        <f t="shared" si="10"/>
        <v>#VALUE!</v>
      </c>
      <c r="EX676" s="1785"/>
      <c r="EY676" s="1785"/>
      <c r="EZ676" s="1785"/>
      <c r="FA676" s="1785"/>
    </row>
    <row r="677" spans="1:157" ht="12.95" customHeight="1">
      <c r="A677" s="22"/>
      <c r="B677" t="s">
        <v>580</v>
      </c>
      <c r="G677" s="1714"/>
      <c r="H677" s="1714"/>
      <c r="I677" s="1714"/>
      <c r="J677" s="1714"/>
      <c r="K677" s="1714"/>
      <c r="L677" s="1714"/>
      <c r="M677" s="1714"/>
      <c r="N677" s="1714"/>
      <c r="O677" s="1714"/>
      <c r="P677" s="1714"/>
      <c r="Q677" s="1714"/>
      <c r="R677" s="1714"/>
      <c r="T677" s="22"/>
      <c r="U677" t="s">
        <v>580</v>
      </c>
      <c r="Z677" s="1694"/>
      <c r="AA677" s="1694"/>
      <c r="AB677" s="1694"/>
      <c r="AC677" s="1694"/>
      <c r="AD677" s="1694"/>
      <c r="AE677" s="1694"/>
      <c r="AF677" s="1694"/>
      <c r="AG677" s="1694"/>
      <c r="AH677" s="1694"/>
      <c r="AI677" s="1694"/>
      <c r="AJ677" s="1694"/>
      <c r="AK677" s="1694"/>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785" t="e">
        <f t="shared" si="5"/>
        <v>#VALUE!</v>
      </c>
      <c r="DY677" s="1785"/>
      <c r="DZ677" s="1785"/>
      <c r="EA677" s="1785"/>
      <c r="EB677" s="1785"/>
      <c r="EC677" s="1785" t="e">
        <f t="shared" si="6"/>
        <v>#VALUE!</v>
      </c>
      <c r="ED677" s="1785"/>
      <c r="EE677" s="1785"/>
      <c r="EF677" s="1785"/>
      <c r="EG677" s="1785"/>
      <c r="EH677" s="1785" t="e">
        <f t="shared" si="7"/>
        <v>#VALUE!</v>
      </c>
      <c r="EI677" s="1785"/>
      <c r="EJ677" s="1785"/>
      <c r="EK677" s="1785"/>
      <c r="EL677" s="1785"/>
      <c r="EM677" s="1785" t="e">
        <f t="shared" si="8"/>
        <v>#VALUE!</v>
      </c>
      <c r="EN677" s="1785"/>
      <c r="EO677" s="1785"/>
      <c r="EP677" s="1785"/>
      <c r="EQ677" s="1785"/>
      <c r="ER677" s="1785" t="e">
        <f t="shared" si="9"/>
        <v>#VALUE!</v>
      </c>
      <c r="ES677" s="1785"/>
      <c r="ET677" s="1785"/>
      <c r="EU677" s="1785"/>
      <c r="EV677" s="1785"/>
      <c r="EW677" s="1785" t="e">
        <f t="shared" si="10"/>
        <v>#VALUE!</v>
      </c>
      <c r="EX677" s="1785"/>
      <c r="EY677" s="1785"/>
      <c r="EZ677" s="1785"/>
      <c r="FA677" s="1785"/>
    </row>
    <row r="678" spans="1:157" ht="12.95" customHeight="1">
      <c r="A678" s="22"/>
      <c r="B678" t="s">
        <v>17</v>
      </c>
      <c r="G678" s="1714"/>
      <c r="H678" s="1714"/>
      <c r="I678" s="1714"/>
      <c r="J678" s="1714"/>
      <c r="K678" s="1714"/>
      <c r="L678" s="1714"/>
      <c r="M678" s="1714"/>
      <c r="N678" s="1714"/>
      <c r="O678" s="1714"/>
      <c r="P678" s="1714"/>
      <c r="Q678" s="1714"/>
      <c r="R678" s="1714"/>
      <c r="T678" s="22"/>
      <c r="U678" t="s">
        <v>17</v>
      </c>
      <c r="Z678" s="1694"/>
      <c r="AA678" s="1694"/>
      <c r="AB678" s="1694"/>
      <c r="AC678" s="1694"/>
      <c r="AD678" s="1694"/>
      <c r="AE678" s="1694"/>
      <c r="AF678" s="1694"/>
      <c r="AG678" s="1694"/>
      <c r="AH678" s="1694"/>
      <c r="AI678" s="1694"/>
      <c r="AJ678" s="1694"/>
      <c r="AK678" s="1694"/>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785">
        <f>SUMIF(DX643:EB677,"&gt;0")</f>
        <v>0</v>
      </c>
      <c r="DY678" s="1785"/>
      <c r="DZ678" s="1785"/>
      <c r="EA678" s="1785"/>
      <c r="EB678" s="1785"/>
      <c r="EC678" s="1785">
        <f>SUMIF(EC643:EG677,"&gt;0")</f>
        <v>1189.0583333333334</v>
      </c>
      <c r="ED678" s="1785"/>
      <c r="EE678" s="1785"/>
      <c r="EF678" s="1785"/>
      <c r="EG678" s="1785"/>
      <c r="EH678" s="1785">
        <f>SUMIF(EH643:EL677,"&gt;0")</f>
        <v>1232.9066666666668</v>
      </c>
      <c r="EI678" s="1785"/>
      <c r="EJ678" s="1785"/>
      <c r="EK678" s="1785"/>
      <c r="EL678" s="1785"/>
      <c r="EM678" s="1785">
        <f>SUMIF(EM643:EQ677,"&gt;0")</f>
        <v>2081.7692307692305</v>
      </c>
      <c r="EN678" s="1785"/>
      <c r="EO678" s="1785"/>
      <c r="EP678" s="1785"/>
      <c r="EQ678" s="1785"/>
      <c r="ER678" s="1785">
        <f>SUMIF(ER643:EV677,"&gt;0")</f>
        <v>0</v>
      </c>
      <c r="ES678" s="1785"/>
      <c r="ET678" s="1785"/>
      <c r="EU678" s="1785"/>
      <c r="EV678" s="1785"/>
      <c r="EW678" s="1785">
        <f>SUMIF(EW643:FA677,"&gt;0")</f>
        <v>0</v>
      </c>
      <c r="EX678" s="1785"/>
      <c r="EY678" s="1785"/>
      <c r="EZ678" s="1785"/>
      <c r="FA678" s="1785"/>
    </row>
    <row r="679" spans="1:157" ht="12.95" customHeight="1">
      <c r="A679" s="22"/>
      <c r="B679" t="s">
        <v>316</v>
      </c>
      <c r="G679" s="1713"/>
      <c r="H679" s="1713"/>
      <c r="I679" s="1713"/>
      <c r="J679" s="1713"/>
      <c r="K679" s="1713"/>
      <c r="L679" s="1713"/>
      <c r="O679" s="33" t="s">
        <v>206</v>
      </c>
      <c r="P679" s="1742"/>
      <c r="Q679" s="1742"/>
      <c r="R679" s="1742"/>
      <c r="T679" s="22"/>
      <c r="U679" t="s">
        <v>316</v>
      </c>
      <c r="Z679" s="1713"/>
      <c r="AA679" s="1713"/>
      <c r="AB679" s="1713"/>
      <c r="AC679" s="1713"/>
      <c r="AD679" s="1713"/>
      <c r="AE679" s="1713"/>
      <c r="AH679" s="33" t="s">
        <v>206</v>
      </c>
      <c r="AI679" s="1742"/>
      <c r="AJ679" s="1742"/>
      <c r="AK679" s="1742"/>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714"/>
      <c r="I680" s="1714"/>
      <c r="J680" s="1714"/>
      <c r="K680" s="1714"/>
      <c r="L680" s="1714"/>
      <c r="M680" s="1714"/>
      <c r="N680" s="1714"/>
      <c r="O680" s="1714"/>
      <c r="P680" s="1714"/>
      <c r="Q680" s="1714"/>
      <c r="R680" s="1714"/>
      <c r="T680" s="22"/>
      <c r="U680" t="s">
        <v>18</v>
      </c>
      <c r="AA680" s="1714"/>
      <c r="AB680" s="1714"/>
      <c r="AC680" s="1714"/>
      <c r="AD680" s="1714"/>
      <c r="AE680" s="1714"/>
      <c r="AF680" s="1714"/>
      <c r="AG680" s="1714"/>
      <c r="AH680" s="1714"/>
      <c r="AI680" s="1714"/>
      <c r="AJ680" s="1714"/>
      <c r="AK680" s="1714"/>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592" t="s">
        <v>669</v>
      </c>
      <c r="O681" s="1592"/>
      <c r="T681" s="22"/>
      <c r="U681" t="s">
        <v>20</v>
      </c>
      <c r="AG681" s="1592" t="s">
        <v>669</v>
      </c>
      <c r="AH681" s="1592"/>
      <c r="AZ681" s="3"/>
    </row>
    <row r="682" spans="1:157" ht="12.95" customHeight="1">
      <c r="A682" s="22"/>
      <c r="T682" s="22"/>
      <c r="AZ682" s="3"/>
    </row>
    <row r="683" spans="1:157" ht="12.95" customHeight="1">
      <c r="A683" s="55" t="s">
        <v>461</v>
      </c>
      <c r="B683" t="s">
        <v>463</v>
      </c>
      <c r="G683" s="1732">
        <f>C643</f>
        <v>0</v>
      </c>
      <c r="H683" s="1732"/>
      <c r="I683" s="1732"/>
      <c r="J683" s="1732"/>
      <c r="K683" s="1732"/>
      <c r="L683" s="1732"/>
      <c r="M683" s="1732"/>
      <c r="N683" s="1732"/>
      <c r="O683" s="1732"/>
      <c r="P683" s="1732"/>
      <c r="Q683" s="1732"/>
      <c r="R683" s="1732"/>
      <c r="T683" s="55" t="s">
        <v>646</v>
      </c>
      <c r="U683" t="s">
        <v>463</v>
      </c>
      <c r="Z683" s="1732">
        <f>C644</f>
        <v>0</v>
      </c>
      <c r="AA683" s="1732"/>
      <c r="AB683" s="1732"/>
      <c r="AC683" s="1732"/>
      <c r="AD683" s="1732"/>
      <c r="AE683" s="1732"/>
      <c r="AF683" s="1732"/>
      <c r="AG683" s="1732"/>
      <c r="AH683" s="1732"/>
      <c r="AI683" s="1732"/>
      <c r="AJ683" s="1732"/>
      <c r="AK683" s="1732"/>
      <c r="AZ683" s="3"/>
    </row>
    <row r="684" spans="1:157" ht="12.95" customHeight="1">
      <c r="A684" s="22"/>
      <c r="B684" t="s">
        <v>85</v>
      </c>
      <c r="G684" s="1714"/>
      <c r="H684" s="1714"/>
      <c r="I684" s="1714"/>
      <c r="J684" s="1714"/>
      <c r="K684" s="1714"/>
      <c r="L684" s="1714"/>
      <c r="M684" s="1714"/>
      <c r="N684" s="1714"/>
      <c r="O684" s="1714"/>
      <c r="P684" s="1714"/>
      <c r="Q684" s="1714"/>
      <c r="R684" s="1714"/>
      <c r="T684" s="22"/>
      <c r="U684" t="s">
        <v>85</v>
      </c>
      <c r="Z684" s="1714"/>
      <c r="AA684" s="1714"/>
      <c r="AB684" s="1714"/>
      <c r="AC684" s="1714"/>
      <c r="AD684" s="1714"/>
      <c r="AE684" s="1714"/>
      <c r="AF684" s="1714"/>
      <c r="AG684" s="1714"/>
      <c r="AH684" s="1714"/>
      <c r="AI684" s="1714"/>
      <c r="AJ684" s="1714"/>
      <c r="AK684" s="1714"/>
      <c r="AZ684" s="3"/>
    </row>
    <row r="685" spans="1:157" ht="12.95" customHeight="1">
      <c r="A685" s="22"/>
      <c r="B685" t="s">
        <v>580</v>
      </c>
      <c r="G685" s="1714"/>
      <c r="H685" s="1714"/>
      <c r="I685" s="1714"/>
      <c r="J685" s="1714"/>
      <c r="K685" s="1714"/>
      <c r="L685" s="1714"/>
      <c r="M685" s="1714"/>
      <c r="N685" s="1714"/>
      <c r="O685" s="1714"/>
      <c r="P685" s="1714"/>
      <c r="Q685" s="1714"/>
      <c r="R685" s="1714"/>
      <c r="T685" s="22"/>
      <c r="U685" t="s">
        <v>580</v>
      </c>
      <c r="Z685" s="1694"/>
      <c r="AA685" s="1694"/>
      <c r="AB685" s="1694"/>
      <c r="AC685" s="1694"/>
      <c r="AD685" s="1694"/>
      <c r="AE685" s="1694"/>
      <c r="AF685" s="1694"/>
      <c r="AG685" s="1694"/>
      <c r="AH685" s="1694"/>
      <c r="AI685" s="1694"/>
      <c r="AJ685" s="1694"/>
      <c r="AK685" s="1694"/>
      <c r="AZ685" s="3"/>
    </row>
    <row r="686" spans="1:157" ht="12.95" customHeight="1">
      <c r="A686" s="22"/>
      <c r="B686" t="s">
        <v>17</v>
      </c>
      <c r="G686" s="1714"/>
      <c r="H686" s="1714"/>
      <c r="I686" s="1714"/>
      <c r="J686" s="1714"/>
      <c r="K686" s="1714"/>
      <c r="L686" s="1714"/>
      <c r="M686" s="1714"/>
      <c r="N686" s="1714"/>
      <c r="O686" s="1714"/>
      <c r="P686" s="1714"/>
      <c r="Q686" s="1714"/>
      <c r="R686" s="1714"/>
      <c r="T686" s="22"/>
      <c r="U686" t="s">
        <v>17</v>
      </c>
      <c r="Z686" s="1694"/>
      <c r="AA686" s="1694"/>
      <c r="AB686" s="1694"/>
      <c r="AC686" s="1694"/>
      <c r="AD686" s="1694"/>
      <c r="AE686" s="1694"/>
      <c r="AF686" s="1694"/>
      <c r="AG686" s="1694"/>
      <c r="AH686" s="1694"/>
      <c r="AI686" s="1694"/>
      <c r="AJ686" s="1694"/>
      <c r="AK686" s="1694"/>
      <c r="AZ686" s="3"/>
    </row>
    <row r="687" spans="1:157" ht="12.95" customHeight="1">
      <c r="A687" s="22"/>
      <c r="B687" t="s">
        <v>316</v>
      </c>
      <c r="G687" s="1713"/>
      <c r="H687" s="1713"/>
      <c r="I687" s="1713"/>
      <c r="J687" s="1713"/>
      <c r="K687" s="1713"/>
      <c r="L687" s="1713"/>
      <c r="O687" s="33" t="s">
        <v>206</v>
      </c>
      <c r="P687" s="1742"/>
      <c r="Q687" s="1742"/>
      <c r="R687" s="1742"/>
      <c r="T687" s="22"/>
      <c r="U687" t="s">
        <v>316</v>
      </c>
      <c r="Z687" s="1713"/>
      <c r="AA687" s="1713"/>
      <c r="AB687" s="1713"/>
      <c r="AC687" s="1713"/>
      <c r="AD687" s="1713"/>
      <c r="AE687" s="1713"/>
      <c r="AH687" s="33" t="s">
        <v>206</v>
      </c>
      <c r="AI687" s="1742"/>
      <c r="AJ687" s="1742"/>
      <c r="AK687" s="1742"/>
      <c r="AZ687" s="3"/>
    </row>
    <row r="688" spans="1:157" ht="12.95" customHeight="1">
      <c r="A688" s="22"/>
      <c r="B688" t="s">
        <v>18</v>
      </c>
      <c r="H688" s="1714"/>
      <c r="I688" s="1714"/>
      <c r="J688" s="1714"/>
      <c r="K688" s="1714"/>
      <c r="L688" s="1714"/>
      <c r="M688" s="1714"/>
      <c r="N688" s="1714"/>
      <c r="O688" s="1714"/>
      <c r="P688" s="1714"/>
      <c r="Q688" s="1714"/>
      <c r="R688" s="1714"/>
      <c r="T688" s="22"/>
      <c r="U688" t="s">
        <v>18</v>
      </c>
      <c r="AA688" s="1714"/>
      <c r="AB688" s="1714"/>
      <c r="AC688" s="1714"/>
      <c r="AD688" s="1714"/>
      <c r="AE688" s="1714"/>
      <c r="AF688" s="1714"/>
      <c r="AG688" s="1714"/>
      <c r="AH688" s="1714"/>
      <c r="AI688" s="1714"/>
      <c r="AJ688" s="1714"/>
      <c r="AK688" s="1714"/>
      <c r="AZ688" s="3"/>
    </row>
    <row r="689" spans="1:52" ht="12.95" customHeight="1">
      <c r="A689" s="22"/>
      <c r="B689" t="s">
        <v>20</v>
      </c>
      <c r="N689" s="1592" t="s">
        <v>669</v>
      </c>
      <c r="O689" s="1592"/>
      <c r="T689" s="22"/>
      <c r="U689" t="s">
        <v>20</v>
      </c>
      <c r="AG689" s="1592" t="s">
        <v>669</v>
      </c>
      <c r="AH689" s="1592"/>
      <c r="AZ689" s="3"/>
    </row>
    <row r="690" spans="1:52" ht="12.95" customHeight="1">
      <c r="A690" s="22"/>
      <c r="T690" s="22"/>
      <c r="AZ690" s="3"/>
    </row>
    <row r="691" spans="1:52" ht="12.95" customHeight="1">
      <c r="A691" s="55" t="s">
        <v>362</v>
      </c>
      <c r="B691" t="s">
        <v>463</v>
      </c>
      <c r="G691" s="1732">
        <f>C645</f>
        <v>0</v>
      </c>
      <c r="H691" s="1732"/>
      <c r="I691" s="1732"/>
      <c r="J691" s="1732"/>
      <c r="K691" s="1732"/>
      <c r="L691" s="1732"/>
      <c r="M691" s="1732"/>
      <c r="N691" s="1732"/>
      <c r="O691" s="1732"/>
      <c r="P691" s="1732"/>
      <c r="Q691" s="1732"/>
      <c r="R691" s="1732"/>
      <c r="T691" s="55" t="s">
        <v>363</v>
      </c>
      <c r="U691" t="s">
        <v>463</v>
      </c>
      <c r="Z691" s="1732">
        <f>C646</f>
        <v>0</v>
      </c>
      <c r="AA691" s="1732"/>
      <c r="AB691" s="1732"/>
      <c r="AC691" s="1732"/>
      <c r="AD691" s="1732"/>
      <c r="AE691" s="1732"/>
      <c r="AF691" s="1732"/>
      <c r="AG691" s="1732"/>
      <c r="AH691" s="1732"/>
      <c r="AI691" s="1732"/>
      <c r="AJ691" s="1732"/>
      <c r="AK691" s="1732"/>
      <c r="AZ691" s="3"/>
    </row>
    <row r="692" spans="1:52" ht="12.95" customHeight="1">
      <c r="B692" t="s">
        <v>85</v>
      </c>
      <c r="G692" s="1714"/>
      <c r="H692" s="1714"/>
      <c r="I692" s="1714"/>
      <c r="J692" s="1714"/>
      <c r="K692" s="1714"/>
      <c r="L692" s="1714"/>
      <c r="M692" s="1714"/>
      <c r="N692" s="1714"/>
      <c r="O692" s="1714"/>
      <c r="P692" s="1714"/>
      <c r="Q692" s="1714"/>
      <c r="R692" s="1714"/>
      <c r="T692" s="22"/>
      <c r="U692" t="s">
        <v>85</v>
      </c>
      <c r="Z692" s="1714"/>
      <c r="AA692" s="1714"/>
      <c r="AB692" s="1714"/>
      <c r="AC692" s="1714"/>
      <c r="AD692" s="1714"/>
      <c r="AE692" s="1714"/>
      <c r="AF692" s="1714"/>
      <c r="AG692" s="1714"/>
      <c r="AH692" s="1714"/>
      <c r="AI692" s="1714"/>
      <c r="AJ692" s="1714"/>
      <c r="AK692" s="1714"/>
      <c r="AZ692" s="3"/>
    </row>
    <row r="693" spans="1:52" ht="12.95" customHeight="1">
      <c r="B693" t="s">
        <v>580</v>
      </c>
      <c r="G693" s="1714"/>
      <c r="H693" s="1714"/>
      <c r="I693" s="1714"/>
      <c r="J693" s="1714"/>
      <c r="K693" s="1714"/>
      <c r="L693" s="1714"/>
      <c r="M693" s="1714"/>
      <c r="N693" s="1714"/>
      <c r="O693" s="1714"/>
      <c r="P693" s="1714"/>
      <c r="Q693" s="1714"/>
      <c r="R693" s="1714"/>
      <c r="U693" t="s">
        <v>580</v>
      </c>
      <c r="Z693" s="1694"/>
      <c r="AA693" s="1694"/>
      <c r="AB693" s="1694"/>
      <c r="AC693" s="1694"/>
      <c r="AD693" s="1694"/>
      <c r="AE693" s="1694"/>
      <c r="AF693" s="1694"/>
      <c r="AG693" s="1694"/>
      <c r="AH693" s="1694"/>
      <c r="AI693" s="1694"/>
      <c r="AJ693" s="1694"/>
      <c r="AK693" s="1694"/>
      <c r="AZ693" s="3"/>
    </row>
    <row r="694" spans="1:52" ht="12.95" customHeight="1">
      <c r="B694" t="s">
        <v>17</v>
      </c>
      <c r="G694" s="1714"/>
      <c r="H694" s="1714"/>
      <c r="I694" s="1714"/>
      <c r="J694" s="1714"/>
      <c r="K694" s="1714"/>
      <c r="L694" s="1714"/>
      <c r="M694" s="1714"/>
      <c r="N694" s="1714"/>
      <c r="O694" s="1714"/>
      <c r="P694" s="1714"/>
      <c r="Q694" s="1714"/>
      <c r="R694" s="1714"/>
      <c r="U694" t="s">
        <v>17</v>
      </c>
      <c r="Z694" s="1694"/>
      <c r="AA694" s="1694"/>
      <c r="AB694" s="1694"/>
      <c r="AC694" s="1694"/>
      <c r="AD694" s="1694"/>
      <c r="AE694" s="1694"/>
      <c r="AF694" s="1694"/>
      <c r="AG694" s="1694"/>
      <c r="AH694" s="1694"/>
      <c r="AI694" s="1694"/>
      <c r="AJ694" s="1694"/>
      <c r="AK694" s="1694"/>
      <c r="AZ694" s="3"/>
    </row>
    <row r="695" spans="1:52" ht="12.95" customHeight="1">
      <c r="B695" t="s">
        <v>316</v>
      </c>
      <c r="G695" s="1713"/>
      <c r="H695" s="1713"/>
      <c r="I695" s="1713"/>
      <c r="J695" s="1713"/>
      <c r="K695" s="1713"/>
      <c r="L695" s="1713"/>
      <c r="O695" s="33" t="s">
        <v>206</v>
      </c>
      <c r="P695" s="1742"/>
      <c r="Q695" s="1742"/>
      <c r="R695" s="1742"/>
      <c r="U695" t="s">
        <v>316</v>
      </c>
      <c r="Z695" s="1713"/>
      <c r="AA695" s="1713"/>
      <c r="AB695" s="1713"/>
      <c r="AC695" s="1713"/>
      <c r="AD695" s="1713"/>
      <c r="AE695" s="1713"/>
      <c r="AH695" s="33" t="s">
        <v>206</v>
      </c>
      <c r="AI695" s="1742"/>
      <c r="AJ695" s="1742"/>
      <c r="AK695" s="1742"/>
      <c r="AZ695" s="3"/>
    </row>
    <row r="696" spans="1:52" ht="12.95" customHeight="1">
      <c r="B696" t="s">
        <v>18</v>
      </c>
      <c r="H696" s="1714"/>
      <c r="I696" s="1714"/>
      <c r="J696" s="1714"/>
      <c r="K696" s="1714"/>
      <c r="L696" s="1714"/>
      <c r="M696" s="1714"/>
      <c r="N696" s="1714"/>
      <c r="O696" s="1714"/>
      <c r="P696" s="1714"/>
      <c r="Q696" s="1714"/>
      <c r="R696" s="1714"/>
      <c r="U696" t="s">
        <v>18</v>
      </c>
      <c r="AA696" s="1714"/>
      <c r="AB696" s="1714"/>
      <c r="AC696" s="1714"/>
      <c r="AD696" s="1714"/>
      <c r="AE696" s="1714"/>
      <c r="AF696" s="1714"/>
      <c r="AG696" s="1714"/>
      <c r="AH696" s="1714"/>
      <c r="AI696" s="1714"/>
      <c r="AJ696" s="1714"/>
      <c r="AK696" s="1714"/>
      <c r="AZ696" s="3"/>
    </row>
    <row r="697" spans="1:52" ht="12.95" customHeight="1">
      <c r="B697" t="s">
        <v>20</v>
      </c>
      <c r="N697" s="1592" t="s">
        <v>669</v>
      </c>
      <c r="O697" s="1592"/>
      <c r="U697" t="s">
        <v>20</v>
      </c>
      <c r="AG697" s="1592" t="s">
        <v>669</v>
      </c>
      <c r="AH697" s="1592"/>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2611</v>
      </c>
      <c r="E700" s="135"/>
      <c r="F700" s="135"/>
      <c r="G700" s="135"/>
      <c r="H700" s="135"/>
      <c r="AZ700" s="3"/>
    </row>
    <row r="701" spans="1:52" ht="12.95" customHeight="1">
      <c r="B701" s="135"/>
      <c r="C701" s="135"/>
      <c r="E701" s="136" t="s">
        <v>434</v>
      </c>
      <c r="F701" s="135"/>
      <c r="G701" s="135"/>
      <c r="H701" s="135"/>
      <c r="AE701" s="1592" t="s">
        <v>545</v>
      </c>
      <c r="AF701" s="1592"/>
      <c r="AZ701" s="3"/>
    </row>
    <row r="702" spans="1:52" ht="12.95" customHeight="1">
      <c r="B702" s="135"/>
      <c r="C702" s="135"/>
      <c r="D702" s="136" t="s">
        <v>437</v>
      </c>
      <c r="E702" s="135"/>
      <c r="F702" s="135"/>
      <c r="G702" s="135"/>
      <c r="H702" s="135"/>
      <c r="AE702" s="1592" t="s">
        <v>545</v>
      </c>
      <c r="AF702" s="1592"/>
      <c r="AZ702" s="3"/>
    </row>
    <row r="703" spans="1:52" ht="12.95" customHeight="1">
      <c r="B703" s="135"/>
      <c r="C703" s="135"/>
      <c r="D703" s="136" t="s">
        <v>920</v>
      </c>
      <c r="E703" s="135"/>
      <c r="F703" s="135"/>
      <c r="G703" s="135"/>
      <c r="H703" s="135"/>
      <c r="AE703" s="1936">
        <v>46161</v>
      </c>
      <c r="AF703" s="1936"/>
      <c r="AG703" s="1936"/>
      <c r="AH703" s="1936"/>
      <c r="AI703" s="1936"/>
    </row>
    <row r="704" spans="1:52" ht="12.95" customHeight="1">
      <c r="B704" s="135"/>
      <c r="C704" s="135"/>
      <c r="D704" s="317" t="s">
        <v>983</v>
      </c>
      <c r="E704" s="135"/>
      <c r="F704" s="135"/>
      <c r="G704" s="135"/>
      <c r="H704" s="135"/>
      <c r="AE704" s="1958">
        <v>46252</v>
      </c>
      <c r="AF704" s="1958"/>
      <c r="AG704" s="1958"/>
      <c r="AH704" s="1958"/>
      <c r="AI704" s="1958"/>
    </row>
    <row r="705" spans="1:110" ht="12.95" customHeight="1">
      <c r="B705" s="135"/>
      <c r="C705" s="135"/>
    </row>
    <row r="706" spans="1:110" ht="12.95" customHeight="1">
      <c r="B706" s="135"/>
      <c r="C706" s="135"/>
      <c r="D706" s="136" t="s">
        <v>816</v>
      </c>
      <c r="E706" s="135"/>
      <c r="F706" s="135"/>
      <c r="G706" s="135"/>
      <c r="H706" s="135"/>
      <c r="AE706" s="1936">
        <v>46327</v>
      </c>
      <c r="AF706" s="1936"/>
      <c r="AG706" s="1936"/>
      <c r="AH706" s="1936"/>
      <c r="AI706" s="1936"/>
    </row>
    <row r="707" spans="1:110" ht="12.95" customHeight="1">
      <c r="B707" s="135"/>
      <c r="C707" s="135"/>
      <c r="D707" s="136" t="s">
        <v>435</v>
      </c>
      <c r="E707" s="135"/>
      <c r="F707" s="135"/>
      <c r="G707" s="135"/>
      <c r="H707" s="135"/>
      <c r="AE707" s="1716">
        <v>0.27479999999999999</v>
      </c>
      <c r="AF707" s="1716"/>
      <c r="AG707" s="1716"/>
      <c r="AH707" s="1716"/>
      <c r="AI707" s="1716"/>
    </row>
    <row r="708" spans="1:110" ht="12.95" customHeight="1">
      <c r="B708" s="135"/>
      <c r="C708" s="135"/>
      <c r="D708" s="136" t="s">
        <v>436</v>
      </c>
      <c r="E708" s="135"/>
      <c r="F708" s="135"/>
      <c r="G708" s="135"/>
      <c r="H708" s="135"/>
      <c r="W708" s="1732" t="str">
        <f>H344</f>
        <v xml:space="preserve">California Municipal Finance Authority </v>
      </c>
      <c r="X708" s="1732"/>
      <c r="Y708" s="1732"/>
      <c r="Z708" s="1732"/>
      <c r="AA708" s="1732"/>
      <c r="AB708" s="1732"/>
      <c r="AC708" s="1732"/>
      <c r="AD708" s="1732"/>
      <c r="AE708" s="1732"/>
      <c r="AF708" s="1732"/>
      <c r="AG708" s="1732"/>
      <c r="AH708" s="1732"/>
      <c r="AI708" s="1732"/>
      <c r="AJ708" s="1732"/>
      <c r="AK708" s="1732"/>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592" t="s">
        <v>669</v>
      </c>
      <c r="AF710" s="1592"/>
    </row>
    <row r="711" spans="1:110" ht="12.95" customHeight="1">
      <c r="B711" s="135"/>
      <c r="C711" s="135"/>
      <c r="D711" s="136" t="s">
        <v>442</v>
      </c>
      <c r="E711" s="135"/>
      <c r="F711" s="135"/>
      <c r="G711" s="135"/>
      <c r="H711" s="135"/>
      <c r="W711" s="1714" t="s">
        <v>591</v>
      </c>
      <c r="X711" s="1714"/>
      <c r="Y711" s="1714"/>
      <c r="Z711" s="1714"/>
      <c r="AA711" s="1714"/>
      <c r="AB711" s="1714"/>
      <c r="AC711" s="1714"/>
      <c r="AD711" s="1714"/>
      <c r="AE711" s="1714"/>
      <c r="AF711" s="1714"/>
      <c r="AG711" s="1714"/>
      <c r="AH711" s="1714"/>
      <c r="AI711" s="1714"/>
      <c r="AJ711" s="1714"/>
      <c r="AK711" s="1714"/>
    </row>
    <row r="712" spans="1:110" ht="12.95" customHeight="1">
      <c r="B712" s="135"/>
      <c r="C712" s="135"/>
      <c r="D712" s="136" t="s">
        <v>87</v>
      </c>
      <c r="E712" s="135"/>
      <c r="F712" s="135"/>
      <c r="G712" s="135"/>
      <c r="H712" s="135"/>
      <c r="J712" s="1714" t="s">
        <v>591</v>
      </c>
      <c r="K712" s="1714"/>
      <c r="L712" s="1714"/>
      <c r="M712" s="1714"/>
      <c r="N712" s="1714"/>
      <c r="O712" s="1714"/>
      <c r="P712" s="1714"/>
      <c r="Q712" s="1714"/>
      <c r="R712" s="1714"/>
      <c r="S712" s="1714"/>
      <c r="T712" s="1714"/>
      <c r="U712" s="1714"/>
      <c r="V712" s="1714"/>
      <c r="W712" s="1714"/>
      <c r="X712" s="1714"/>
      <c r="BB712" s="34"/>
      <c r="BC712" s="34"/>
      <c r="BD712" s="34"/>
      <c r="BE712" s="3"/>
      <c r="BF712" s="3"/>
      <c r="BJ712" s="3"/>
      <c r="BK712" s="3"/>
      <c r="BL712" s="3"/>
      <c r="BM712" s="3"/>
      <c r="BN712" s="34"/>
      <c r="BO712" s="34"/>
    </row>
    <row r="713" spans="1:110" ht="12.95" customHeight="1">
      <c r="B713" s="135"/>
      <c r="C713" s="135"/>
      <c r="D713" s="136" t="s">
        <v>88</v>
      </c>
      <c r="J713" s="1959" t="s">
        <v>591</v>
      </c>
      <c r="K713" s="1713"/>
      <c r="L713" s="1713"/>
      <c r="M713" s="1713"/>
      <c r="N713" s="1713"/>
      <c r="O713" s="1713"/>
      <c r="P713" s="4" t="s">
        <v>206</v>
      </c>
      <c r="Q713" s="4"/>
      <c r="R713" s="1742"/>
      <c r="S713" s="1742"/>
      <c r="T713" s="1742"/>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714" t="s">
        <v>307</v>
      </c>
      <c r="X714" s="1714"/>
      <c r="Y714" s="1714"/>
      <c r="Z714" s="1714"/>
      <c r="AA714" s="1714"/>
      <c r="AB714" s="1714"/>
      <c r="AC714" s="1714"/>
      <c r="AD714" s="1714"/>
      <c r="AE714" s="1714"/>
      <c r="AF714" s="1714"/>
      <c r="AG714" s="1714"/>
      <c r="AH714" s="1714"/>
      <c r="AI714" s="1714"/>
      <c r="AJ714" s="1714"/>
      <c r="AK714" s="1714"/>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714" t="s">
        <v>334</v>
      </c>
      <c r="F715" s="1714"/>
      <c r="G715" s="1714"/>
      <c r="H715" s="1714"/>
      <c r="I715" s="1714"/>
      <c r="J715" s="1714"/>
      <c r="K715" s="1714"/>
      <c r="L715" s="1714"/>
      <c r="M715" s="1714"/>
      <c r="N715" s="1714"/>
      <c r="O715" s="1714"/>
      <c r="P715" s="1714"/>
      <c r="Q715" s="1714"/>
      <c r="R715" s="1714"/>
      <c r="S715" s="1714"/>
      <c r="T715" s="1714"/>
      <c r="U715" s="1714"/>
      <c r="V715" s="1714"/>
      <c r="W715" s="1714"/>
      <c r="X715" s="1714"/>
      <c r="Y715" s="1714"/>
      <c r="Z715" s="1714"/>
      <c r="AA715" s="1714"/>
      <c r="AB715" s="1714"/>
      <c r="AC715" s="1714"/>
      <c r="AD715" s="1714"/>
      <c r="AE715" s="1714"/>
      <c r="AF715" s="1714"/>
      <c r="AG715" s="1714"/>
      <c r="AH715" s="1714"/>
      <c r="AI715" s="1714"/>
      <c r="AJ715" s="1714"/>
      <c r="AK715" s="1714"/>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519" t="s">
        <v>95</v>
      </c>
      <c r="B717" s="1519"/>
      <c r="C717" s="1519"/>
      <c r="D717" s="1519"/>
      <c r="E717" s="1519"/>
      <c r="F717" s="1519"/>
      <c r="G717" s="1519"/>
      <c r="H717" s="1519"/>
      <c r="I717" s="1519"/>
      <c r="J717" s="1519"/>
      <c r="K717" s="1519"/>
      <c r="L717" s="1519"/>
      <c r="M717" s="1519"/>
      <c r="N717" s="1519"/>
      <c r="O717" s="1519"/>
      <c r="P717" s="1519"/>
      <c r="Q717" s="1519"/>
      <c r="R717" s="1519"/>
      <c r="S717" s="1519"/>
      <c r="T717" s="1519"/>
      <c r="U717" s="1519"/>
      <c r="V717" s="1519"/>
      <c r="W717" s="1519"/>
      <c r="X717" s="1519"/>
      <c r="Y717" s="1519"/>
      <c r="Z717" s="1519"/>
      <c r="AA717" s="1519"/>
      <c r="AB717" s="1519"/>
      <c r="AC717" s="1519"/>
      <c r="AD717" s="1519"/>
      <c r="AE717" s="1519"/>
      <c r="AF717" s="1519"/>
      <c r="AG717" s="1519"/>
      <c r="AH717" s="1519"/>
      <c r="AI717" s="1519"/>
      <c r="AJ717" s="1519"/>
      <c r="AK717" s="1519"/>
      <c r="AL717" s="1519"/>
      <c r="AM717" s="1519"/>
      <c r="AN717" s="1519"/>
      <c r="AO717" s="1519"/>
      <c r="AP717" s="1519"/>
      <c r="AQ717" s="1519"/>
      <c r="AR717" s="1519"/>
      <c r="AS717" s="1519"/>
      <c r="AT717" s="1519"/>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519"/>
      <c r="B718" s="1519"/>
      <c r="C718" s="1519"/>
      <c r="D718" s="1519"/>
      <c r="E718" s="1519"/>
      <c r="F718" s="1519"/>
      <c r="G718" s="1519"/>
      <c r="H718" s="1519"/>
      <c r="I718" s="1519"/>
      <c r="J718" s="1519"/>
      <c r="K718" s="1519"/>
      <c r="L718" s="1519"/>
      <c r="M718" s="1519"/>
      <c r="N718" s="1519"/>
      <c r="O718" s="1519"/>
      <c r="P718" s="1519"/>
      <c r="Q718" s="1519"/>
      <c r="R718" s="1519"/>
      <c r="S718" s="1519"/>
      <c r="T718" s="1519"/>
      <c r="U718" s="1519"/>
      <c r="V718" s="1519"/>
      <c r="W718" s="1519"/>
      <c r="X718" s="1519"/>
      <c r="Y718" s="1519"/>
      <c r="Z718" s="1519"/>
      <c r="AA718" s="1519"/>
      <c r="AB718" s="1519"/>
      <c r="AC718" s="1519"/>
      <c r="AD718" s="1519"/>
      <c r="AE718" s="1519"/>
      <c r="AF718" s="1519"/>
      <c r="AG718" s="1519"/>
      <c r="AH718" s="1519"/>
      <c r="AI718" s="1519"/>
      <c r="AJ718" s="1519"/>
      <c r="AK718" s="1519"/>
      <c r="AL718" s="1519"/>
      <c r="AM718" s="1519"/>
      <c r="AN718" s="1519"/>
      <c r="AO718" s="1519"/>
      <c r="AP718" s="1519"/>
      <c r="AQ718" s="1519"/>
      <c r="AR718" s="1519"/>
      <c r="AS718" s="1519"/>
      <c r="AT718" s="1519"/>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519"/>
      <c r="B719" s="1519"/>
      <c r="C719" s="1519"/>
      <c r="D719" s="1519"/>
      <c r="E719" s="1519"/>
      <c r="F719" s="1519"/>
      <c r="G719" s="1519"/>
      <c r="H719" s="1519"/>
      <c r="I719" s="1519"/>
      <c r="J719" s="1519"/>
      <c r="K719" s="1519"/>
      <c r="L719" s="1519"/>
      <c r="M719" s="1519"/>
      <c r="N719" s="1519"/>
      <c r="O719" s="1519"/>
      <c r="P719" s="1519"/>
      <c r="Q719" s="1519"/>
      <c r="R719" s="1519"/>
      <c r="S719" s="1519"/>
      <c r="T719" s="1519"/>
      <c r="U719" s="1519"/>
      <c r="V719" s="1519"/>
      <c r="W719" s="1519"/>
      <c r="X719" s="1519"/>
      <c r="Y719" s="1519"/>
      <c r="Z719" s="1519"/>
      <c r="AA719" s="1519"/>
      <c r="AB719" s="1519"/>
      <c r="AC719" s="1519"/>
      <c r="AD719" s="1519"/>
      <c r="AE719" s="1519"/>
      <c r="AF719" s="1519"/>
      <c r="AG719" s="1519"/>
      <c r="AH719" s="1519"/>
      <c r="AI719" s="1519"/>
      <c r="AJ719" s="1519"/>
      <c r="AK719" s="1519"/>
      <c r="AL719" s="1519"/>
      <c r="AM719" s="1519"/>
      <c r="AN719" s="1519"/>
      <c r="AO719" s="1519"/>
      <c r="AP719" s="1519"/>
      <c r="AQ719" s="1519"/>
      <c r="AR719" s="1519"/>
      <c r="AS719" s="1519"/>
      <c r="AT719" s="1519"/>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676" t="s">
        <v>389</v>
      </c>
      <c r="C722" s="1677"/>
      <c r="D722" s="1677"/>
      <c r="E722" s="1677"/>
      <c r="F722" s="1678"/>
      <c r="G722" s="1676" t="s">
        <v>285</v>
      </c>
      <c r="H722" s="1677"/>
      <c r="I722" s="1677"/>
      <c r="J722" s="1678"/>
      <c r="K722" s="1960" t="s">
        <v>1668</v>
      </c>
      <c r="L722" s="1961"/>
      <c r="M722" s="1961"/>
      <c r="N722" s="1962"/>
      <c r="O722" s="1676" t="s">
        <v>447</v>
      </c>
      <c r="P722" s="1677"/>
      <c r="Q722" s="1677"/>
      <c r="R722" s="1677"/>
      <c r="S722" s="1678"/>
      <c r="T722" s="1743" t="s">
        <v>1923</v>
      </c>
      <c r="U722" s="1677"/>
      <c r="V722" s="1677"/>
      <c r="W722" s="1678"/>
      <c r="X722" s="1743" t="s">
        <v>1925</v>
      </c>
      <c r="Y722" s="1677"/>
      <c r="Z722" s="1677"/>
      <c r="AA722" s="1677"/>
      <c r="AB722" s="1678"/>
      <c r="AC722" s="1743" t="s">
        <v>1924</v>
      </c>
      <c r="AD722" s="1677"/>
      <c r="AE722" s="1677"/>
      <c r="AF722" s="1677"/>
      <c r="AG722" s="1678"/>
      <c r="AH722" s="1743" t="s">
        <v>1926</v>
      </c>
      <c r="AI722" s="1677"/>
      <c r="AJ722" s="1678"/>
      <c r="AK722" s="1743" t="s">
        <v>1953</v>
      </c>
      <c r="AL722" s="1677"/>
      <c r="AM722" s="1677"/>
      <c r="AN722" s="1677"/>
      <c r="AO722" s="1678"/>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679"/>
      <c r="C723" s="1680"/>
      <c r="D723" s="1680"/>
      <c r="E723" s="1680"/>
      <c r="F723" s="1681"/>
      <c r="G723" s="1679"/>
      <c r="H723" s="1680"/>
      <c r="I723" s="1680"/>
      <c r="J723" s="1681"/>
      <c r="K723" s="1963"/>
      <c r="L723" s="1964"/>
      <c r="M723" s="1964"/>
      <c r="N723" s="1965"/>
      <c r="O723" s="1679"/>
      <c r="P723" s="1680"/>
      <c r="Q723" s="1680"/>
      <c r="R723" s="1680"/>
      <c r="S723" s="1681"/>
      <c r="T723" s="1679"/>
      <c r="U723" s="1680"/>
      <c r="V723" s="1680"/>
      <c r="W723" s="1681"/>
      <c r="X723" s="1679"/>
      <c r="Y723" s="1680"/>
      <c r="Z723" s="1680"/>
      <c r="AA723" s="1680"/>
      <c r="AB723" s="1681"/>
      <c r="AC723" s="1679"/>
      <c r="AD723" s="1680"/>
      <c r="AE723" s="1680"/>
      <c r="AF723" s="1680"/>
      <c r="AG723" s="1681"/>
      <c r="AH723" s="1679"/>
      <c r="AI723" s="1680"/>
      <c r="AJ723" s="1681"/>
      <c r="AK723" s="1679"/>
      <c r="AL723" s="1680"/>
      <c r="AM723" s="1680"/>
      <c r="AN723" s="1680"/>
      <c r="AO723" s="1681"/>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679"/>
      <c r="C724" s="1680"/>
      <c r="D724" s="1680"/>
      <c r="E724" s="1680"/>
      <c r="F724" s="1681"/>
      <c r="G724" s="1679"/>
      <c r="H724" s="1680"/>
      <c r="I724" s="1680"/>
      <c r="J724" s="1681"/>
      <c r="K724" s="1963"/>
      <c r="L724" s="1964"/>
      <c r="M724" s="1964"/>
      <c r="N724" s="1965"/>
      <c r="O724" s="1679"/>
      <c r="P724" s="1680"/>
      <c r="Q724" s="1680"/>
      <c r="R724" s="1680"/>
      <c r="S724" s="1681"/>
      <c r="T724" s="1679"/>
      <c r="U724" s="1680"/>
      <c r="V724" s="1680"/>
      <c r="W724" s="1681"/>
      <c r="X724" s="1679"/>
      <c r="Y724" s="1680"/>
      <c r="Z724" s="1680"/>
      <c r="AA724" s="1680"/>
      <c r="AB724" s="1681"/>
      <c r="AC724" s="1679"/>
      <c r="AD724" s="1680"/>
      <c r="AE724" s="1680"/>
      <c r="AF724" s="1680"/>
      <c r="AG724" s="1681"/>
      <c r="AH724" s="1679"/>
      <c r="AI724" s="1680"/>
      <c r="AJ724" s="1681"/>
      <c r="AK724" s="1679"/>
      <c r="AL724" s="1680"/>
      <c r="AM724" s="1680"/>
      <c r="AN724" s="1680"/>
      <c r="AO724" s="1681"/>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1820</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682"/>
      <c r="C725" s="1683"/>
      <c r="D725" s="1683"/>
      <c r="E725" s="1683"/>
      <c r="F725" s="1684"/>
      <c r="G725" s="1682"/>
      <c r="H725" s="1683"/>
      <c r="I725" s="1683"/>
      <c r="J725" s="1684"/>
      <c r="K725" s="1963"/>
      <c r="L725" s="1964"/>
      <c r="M725" s="1964"/>
      <c r="N725" s="1965"/>
      <c r="O725" s="1682"/>
      <c r="P725" s="1683"/>
      <c r="Q725" s="1683"/>
      <c r="R725" s="1683"/>
      <c r="S725" s="1684"/>
      <c r="T725" s="1682"/>
      <c r="U725" s="1683"/>
      <c r="V725" s="1683"/>
      <c r="W725" s="1684"/>
      <c r="X725" s="1682"/>
      <c r="Y725" s="1683"/>
      <c r="Z725" s="1683"/>
      <c r="AA725" s="1683"/>
      <c r="AB725" s="1684"/>
      <c r="AC725" s="1682"/>
      <c r="AD725" s="1683"/>
      <c r="AE725" s="1683"/>
      <c r="AF725" s="1683"/>
      <c r="AG725" s="1684"/>
      <c r="AH725" s="1682"/>
      <c r="AI725" s="1683"/>
      <c r="AJ725" s="1684"/>
      <c r="AK725" s="1682"/>
      <c r="AL725" s="1683"/>
      <c r="AM725" s="1683"/>
      <c r="AN725" s="1683"/>
      <c r="AO725" s="1684"/>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793"/>
      <c r="CJ725" s="1794"/>
      <c r="CK725" s="121" t="s">
        <v>475</v>
      </c>
      <c r="CL725" s="122"/>
      <c r="CM725" s="1793"/>
      <c r="CN725" s="1794"/>
      <c r="CO725" s="3"/>
      <c r="CP725" s="1647" t="s">
        <v>633</v>
      </c>
      <c r="CQ725" s="1648"/>
      <c r="CR725" s="1648"/>
      <c r="CS725" s="1648"/>
      <c r="CT725" s="1649"/>
      <c r="CU725" s="1786" t="s">
        <v>325</v>
      </c>
      <c r="CV725" s="1786"/>
      <c r="CW725" s="1786"/>
      <c r="CX725" s="1786"/>
      <c r="CY725" s="1786"/>
      <c r="CZ725" s="1786" t="s">
        <v>163</v>
      </c>
      <c r="DA725" s="1786"/>
      <c r="DB725" s="1786"/>
      <c r="DC725" s="1786"/>
      <c r="DD725" s="1786"/>
      <c r="DE725" s="1786" t="s">
        <v>164</v>
      </c>
      <c r="DF725" s="1786"/>
      <c r="DG725" s="1786"/>
      <c r="DH725" s="1786"/>
      <c r="DI725" s="1786"/>
      <c r="DJ725" s="1786" t="s">
        <v>460</v>
      </c>
      <c r="DK725" s="1786"/>
      <c r="DL725" s="1786"/>
      <c r="DM725" s="1786"/>
      <c r="DN725" s="1786"/>
      <c r="DO725" s="1786" t="s">
        <v>30</v>
      </c>
      <c r="DP725" s="1786"/>
      <c r="DQ725" s="1786"/>
      <c r="DR725" s="1786"/>
      <c r="DS725" s="1786"/>
      <c r="DT725" s="89"/>
      <c r="DU725" s="1786" t="s">
        <v>633</v>
      </c>
      <c r="DV725" s="1786"/>
      <c r="DW725" s="1786"/>
      <c r="DX725" s="1786"/>
      <c r="DY725" s="1786"/>
      <c r="DZ725" s="1786" t="s">
        <v>325</v>
      </c>
      <c r="EA725" s="1786"/>
      <c r="EB725" s="1786"/>
      <c r="EC725" s="1786"/>
      <c r="ED725" s="1786"/>
      <c r="EE725" s="1786" t="s">
        <v>163</v>
      </c>
      <c r="EF725" s="1786"/>
      <c r="EG725" s="1786"/>
      <c r="EH725" s="1786"/>
      <c r="EI725" s="1786"/>
      <c r="EJ725" s="1786" t="s">
        <v>164</v>
      </c>
      <c r="EK725" s="1786"/>
      <c r="EL725" s="1786"/>
      <c r="EM725" s="1786"/>
      <c r="EN725" s="1786"/>
      <c r="EO725" s="1786" t="s">
        <v>460</v>
      </c>
      <c r="EP725" s="1786"/>
      <c r="EQ725" s="1786"/>
      <c r="ER725" s="1786"/>
      <c r="ES725" s="1786"/>
      <c r="ET725" s="1786" t="s">
        <v>30</v>
      </c>
      <c r="EU725" s="1786"/>
      <c r="EV725" s="1786"/>
      <c r="EW725" s="1786"/>
      <c r="EX725" s="1786"/>
      <c r="EY725" s="4"/>
      <c r="EZ725" s="1786" t="s">
        <v>633</v>
      </c>
      <c r="FA725" s="1786"/>
      <c r="FB725" s="1786"/>
      <c r="FC725" s="1786"/>
      <c r="FD725" s="1786"/>
      <c r="FE725" s="1786" t="s">
        <v>325</v>
      </c>
      <c r="FF725" s="1786"/>
      <c r="FG725" s="1786"/>
      <c r="FH725" s="1786"/>
      <c r="FI725" s="1786"/>
      <c r="FJ725" s="1786" t="s">
        <v>163</v>
      </c>
      <c r="FK725" s="1786"/>
      <c r="FL725" s="1786"/>
      <c r="FM725" s="1786"/>
      <c r="FN725" s="1786"/>
      <c r="FO725" s="1786" t="s">
        <v>164</v>
      </c>
      <c r="FP725" s="1786"/>
      <c r="FQ725" s="1786"/>
      <c r="FR725" s="1786"/>
      <c r="FS725" s="1786"/>
      <c r="FT725" s="1786" t="s">
        <v>460</v>
      </c>
      <c r="FU725" s="1786"/>
      <c r="FV725" s="1786"/>
      <c r="FW725" s="1786"/>
      <c r="FX725" s="1786"/>
      <c r="FY725" s="1786" t="s">
        <v>30</v>
      </c>
      <c r="FZ725" s="1786"/>
      <c r="GA725" s="1786"/>
      <c r="GB725" s="1786"/>
      <c r="GC725" s="1786"/>
    </row>
    <row r="726" spans="1:185" ht="12.95" customHeight="1">
      <c r="A726" s="4"/>
      <c r="B726" s="1616" t="s">
        <v>325</v>
      </c>
      <c r="C726" s="1617"/>
      <c r="D726" s="1617"/>
      <c r="E726" s="1617"/>
      <c r="F726" s="1618"/>
      <c r="G726" s="1610">
        <v>3</v>
      </c>
      <c r="H726" s="1611"/>
      <c r="I726" s="1611"/>
      <c r="J726" s="1612"/>
      <c r="K726" s="1613" t="s">
        <v>2766</v>
      </c>
      <c r="L726" s="1614"/>
      <c r="M726" s="1614"/>
      <c r="N726" s="1615"/>
      <c r="O726" s="1662">
        <v>629.4</v>
      </c>
      <c r="P726" s="1663"/>
      <c r="Q726" s="1663"/>
      <c r="R726" s="1663"/>
      <c r="S726" s="1664"/>
      <c r="T726" s="1662">
        <v>0</v>
      </c>
      <c r="U726" s="1663"/>
      <c r="V726" s="1663"/>
      <c r="W726" s="1664"/>
      <c r="X726" s="1665">
        <f t="shared" ref="X726:X749" si="11">O726+T726</f>
        <v>629.4</v>
      </c>
      <c r="Y726" s="1661"/>
      <c r="Z726" s="1661"/>
      <c r="AA726" s="1661"/>
      <c r="AB726" s="1666"/>
      <c r="AC726" s="1667">
        <v>0.3</v>
      </c>
      <c r="AD726" s="1668"/>
      <c r="AE726" s="1668"/>
      <c r="AF726" s="1668"/>
      <c r="AG726" s="1669"/>
      <c r="AH726" s="1685">
        <f>IF($AC726&gt;0,($X726/$AZ726), "")</f>
        <v>0.3</v>
      </c>
      <c r="AI726" s="1686"/>
      <c r="AJ726" s="1687"/>
      <c r="AK726" s="1616" t="s">
        <v>591</v>
      </c>
      <c r="AL726" s="1617"/>
      <c r="AM726" s="1617"/>
      <c r="AN726" s="1617"/>
      <c r="AO726" s="1618"/>
      <c r="AP726" s="3"/>
      <c r="AQ726" s="3"/>
      <c r="AR726" s="3"/>
      <c r="AS726" s="3"/>
      <c r="AZ726" s="118">
        <f t="shared" ref="AZ726:AZ760" si="12">IF($G726=0,"N/A",VLOOKUP($T$189,TC_Rent,(MATCH($B726,bedrooms,FALSE)),FALSE))</f>
        <v>2098</v>
      </c>
      <c r="BA726" s="3"/>
      <c r="BB726" s="3"/>
      <c r="BC726" s="3"/>
      <c r="BD726" s="3"/>
      <c r="BE726" s="204"/>
      <c r="BF726" s="293">
        <f t="shared" ref="BF726:BF760" si="13">G726</f>
        <v>3</v>
      </c>
      <c r="BG726" s="297">
        <f t="shared" ref="BG726:BG760" si="14">IF($BF$761=0,0,BF726/$BF$761)</f>
        <v>2.8846153846153848E-2</v>
      </c>
      <c r="BH726" s="298">
        <f t="shared" ref="BH726:BH760" si="15">IF(BG726=0,"",BG726*AC726)</f>
        <v>8.6538461538461543E-3</v>
      </c>
      <c r="BI726" s="3"/>
      <c r="BJ726" s="3"/>
      <c r="BK726" s="3"/>
      <c r="BL726" s="3"/>
      <c r="BM726" s="3"/>
      <c r="BN726" s="3"/>
      <c r="BS726" s="293">
        <f t="shared" ref="BS726:BS760" si="16">G726</f>
        <v>3</v>
      </c>
      <c r="BT726" s="297">
        <f t="shared" ref="BT726:BT760" si="17">IF($BS$761=0,0,BS726/$BS$761)</f>
        <v>2.8846153846153848E-2</v>
      </c>
      <c r="BU726" s="298">
        <f t="shared" ref="BU726:BU760" si="18">IF(BT726=0,"",BT726*AH726)</f>
        <v>8.6538461538461543E-3</v>
      </c>
      <c r="CC726" s="3"/>
      <c r="CD726" s="3"/>
      <c r="CE726" s="3"/>
      <c r="CF726" s="3"/>
      <c r="CG726" s="1788">
        <f>IF(AND(AC726&lt;=0.5,AC726&gt;=0.36),1,0)</f>
        <v>0</v>
      </c>
      <c r="CH726" s="1789"/>
      <c r="CI726" s="1793">
        <f>IF(CG726=1,G726,0)</f>
        <v>0</v>
      </c>
      <c r="CJ726" s="1794"/>
      <c r="CK726" s="1788">
        <f t="shared" ref="CK726:CK760" si="19">IF(AND(AC726&lt;=0.35,AC726&gt;0),1,0)</f>
        <v>1</v>
      </c>
      <c r="CL726" s="1789"/>
      <c r="CM726" s="1793">
        <f t="shared" ref="CM726:CM760" si="20">IF(CK726=1,G726,0)</f>
        <v>3</v>
      </c>
      <c r="CN726" s="1794"/>
      <c r="CO726" s="3"/>
      <c r="CP726" s="1790">
        <f t="shared" ref="CP726:CP760" si="21">IF(B726="SRO/Studio",G726,0)</f>
        <v>0</v>
      </c>
      <c r="CQ726" s="1791"/>
      <c r="CR726" s="1791"/>
      <c r="CS726" s="1791"/>
      <c r="CT726" s="1792"/>
      <c r="CU726" s="1787">
        <f t="shared" ref="CU726:CU760" si="22">IF(B726="1 Bedroom",G726,0)</f>
        <v>3</v>
      </c>
      <c r="CV726" s="1787"/>
      <c r="CW726" s="1787"/>
      <c r="CX726" s="1787"/>
      <c r="CY726" s="1787"/>
      <c r="CZ726" s="1787">
        <f t="shared" ref="CZ726:CZ760" si="23">IF(B726="2 Bedrooms",G726,0)</f>
        <v>0</v>
      </c>
      <c r="DA726" s="1787"/>
      <c r="DB726" s="1787"/>
      <c r="DC726" s="1787"/>
      <c r="DD726" s="1787"/>
      <c r="DE726" s="1787">
        <f t="shared" ref="DE726:DE760" si="24">IF(B726="3 Bedrooms",G726,0)</f>
        <v>0</v>
      </c>
      <c r="DF726" s="1787"/>
      <c r="DG726" s="1787"/>
      <c r="DH726" s="1787"/>
      <c r="DI726" s="1787"/>
      <c r="DJ726" s="1787">
        <f t="shared" ref="DJ726:DJ760" si="25">IF(B726="4 Bedrooms",G726,0)</f>
        <v>0</v>
      </c>
      <c r="DK726" s="1787"/>
      <c r="DL726" s="1787"/>
      <c r="DM726" s="1787"/>
      <c r="DN726" s="1787"/>
      <c r="DO726" s="1787">
        <f t="shared" ref="DO726:DO760" si="26">IF(B726="5 Bedrooms",G726,0)</f>
        <v>0</v>
      </c>
      <c r="DP726" s="1787"/>
      <c r="DQ726" s="1787"/>
      <c r="DR726" s="1787"/>
      <c r="DS726" s="1787"/>
      <c r="DT726" s="6"/>
      <c r="DU726" s="1784">
        <f t="shared" ref="DU726:DU760" si="27">IF(AND(B726="SRO/Studio",AC726&lt;=0.3),G726,0)</f>
        <v>0</v>
      </c>
      <c r="DV726" s="1784"/>
      <c r="DW726" s="1784"/>
      <c r="DX726" s="1784"/>
      <c r="DY726" s="1784"/>
      <c r="DZ726" s="1784">
        <f t="shared" ref="DZ726:DZ760" si="28">IF(AND(B726="1 Bedroom",AC726&lt;=0.3),G726,0)</f>
        <v>3</v>
      </c>
      <c r="EA726" s="1784"/>
      <c r="EB726" s="1784"/>
      <c r="EC726" s="1784"/>
      <c r="ED726" s="1784"/>
      <c r="EE726" s="1784">
        <f t="shared" ref="EE726:EE760" si="29">IF(AND(B726="2 Bedrooms",AC726&lt;=0.3),G726,0)</f>
        <v>0</v>
      </c>
      <c r="EF726" s="1784"/>
      <c r="EG726" s="1784"/>
      <c r="EH726" s="1784"/>
      <c r="EI726" s="1784"/>
      <c r="EJ726" s="1784">
        <f t="shared" ref="EJ726:EJ760" si="30">IF(AND(B726="3 Bedrooms",AC726&lt;=0.3),G726,0)</f>
        <v>0</v>
      </c>
      <c r="EK726" s="1784"/>
      <c r="EL726" s="1784"/>
      <c r="EM726" s="1784"/>
      <c r="EN726" s="1784"/>
      <c r="EO726" s="1784">
        <f t="shared" ref="EO726:EO760" si="31">IF(AND(B726="4 Bedrooms",AC726&lt;=0.3),G726,0)</f>
        <v>0</v>
      </c>
      <c r="EP726" s="1784"/>
      <c r="EQ726" s="1784"/>
      <c r="ER726" s="1784"/>
      <c r="ES726" s="1784"/>
      <c r="ET726" s="1784">
        <f t="shared" ref="ET726:ET760" si="32">IF(AND(B726="5 Bedrooms",AC726&lt;=0.3),G726,0)</f>
        <v>0</v>
      </c>
      <c r="EU726" s="1784"/>
      <c r="EV726" s="1784"/>
      <c r="EW726" s="1784"/>
      <c r="EX726" s="1784"/>
      <c r="EY726" s="4"/>
      <c r="EZ726" s="1788" t="str">
        <f t="shared" ref="EZ726:EZ760" si="33">IF(CP726&gt;0,O726,"")</f>
        <v/>
      </c>
      <c r="FA726" s="1795"/>
      <c r="FB726" s="1795"/>
      <c r="FC726" s="1795"/>
      <c r="FD726" s="1789"/>
      <c r="FE726" s="1788">
        <f t="shared" ref="FE726:FE760" si="34">IF(CU726&gt;0,O726,"")</f>
        <v>629.4</v>
      </c>
      <c r="FF726" s="1795"/>
      <c r="FG726" s="1795"/>
      <c r="FH726" s="1795"/>
      <c r="FI726" s="1789"/>
      <c r="FJ726" s="1788" t="str">
        <f t="shared" ref="FJ726:FJ760" si="35">IF(CZ726&gt;0,O726,"")</f>
        <v/>
      </c>
      <c r="FK726" s="1795"/>
      <c r="FL726" s="1795"/>
      <c r="FM726" s="1795"/>
      <c r="FN726" s="1789"/>
      <c r="FO726" s="1788" t="str">
        <f t="shared" ref="FO726:FO760" si="36">IF(DE726&gt;0,O726,"")</f>
        <v/>
      </c>
      <c r="FP726" s="1795"/>
      <c r="FQ726" s="1795"/>
      <c r="FR726" s="1795"/>
      <c r="FS726" s="1789"/>
      <c r="FT726" s="1788" t="str">
        <f t="shared" ref="FT726:FT760" si="37">IF(DJ726&gt;0,O726,"")</f>
        <v/>
      </c>
      <c r="FU726" s="1795"/>
      <c r="FV726" s="1795"/>
      <c r="FW726" s="1795"/>
      <c r="FX726" s="1789"/>
      <c r="FY726" s="1788" t="str">
        <f t="shared" ref="FY726:FY760" si="38">IF(DO726&gt;0,O726,"")</f>
        <v/>
      </c>
      <c r="FZ726" s="1795"/>
      <c r="GA726" s="1795"/>
      <c r="GB726" s="1795"/>
      <c r="GC726" s="1789"/>
    </row>
    <row r="727" spans="1:185" ht="12.95" customHeight="1">
      <c r="A727" s="4"/>
      <c r="B727" s="1616" t="s">
        <v>325</v>
      </c>
      <c r="C727" s="1617"/>
      <c r="D727" s="1617"/>
      <c r="E727" s="1617"/>
      <c r="F727" s="1618"/>
      <c r="G727" s="1610">
        <v>4</v>
      </c>
      <c r="H727" s="1611"/>
      <c r="I727" s="1611"/>
      <c r="J727" s="1612"/>
      <c r="K727" s="1613" t="s">
        <v>2766</v>
      </c>
      <c r="L727" s="1614"/>
      <c r="M727" s="1614"/>
      <c r="N727" s="1615"/>
      <c r="O727" s="1662">
        <v>629.4</v>
      </c>
      <c r="P727" s="1663"/>
      <c r="Q727" s="1663"/>
      <c r="R727" s="1663"/>
      <c r="S727" s="1664"/>
      <c r="T727" s="1662">
        <v>0</v>
      </c>
      <c r="U727" s="1663"/>
      <c r="V727" s="1663"/>
      <c r="W727" s="1664"/>
      <c r="X727" s="1665">
        <f t="shared" si="11"/>
        <v>629.4</v>
      </c>
      <c r="Y727" s="1661"/>
      <c r="Z727" s="1661"/>
      <c r="AA727" s="1661"/>
      <c r="AB727" s="1666"/>
      <c r="AC727" s="1667">
        <v>0.3</v>
      </c>
      <c r="AD727" s="1668"/>
      <c r="AE727" s="1668"/>
      <c r="AF727" s="1668"/>
      <c r="AG727" s="1669"/>
      <c r="AH727" s="1685">
        <f t="shared" ref="AH727:AH760" si="39">IF($AC727&gt;0,($X727/$AZ727), "")</f>
        <v>0.3</v>
      </c>
      <c r="AI727" s="1686"/>
      <c r="AJ727" s="1687"/>
      <c r="AK727" s="1616" t="s">
        <v>591</v>
      </c>
      <c r="AL727" s="1617"/>
      <c r="AM727" s="1617"/>
      <c r="AN727" s="1617"/>
      <c r="AO727" s="1618"/>
      <c r="AP727" s="3"/>
      <c r="AQ727" s="3"/>
      <c r="AR727" s="3"/>
      <c r="AS727" s="3"/>
      <c r="AZ727" s="118">
        <f t="shared" si="12"/>
        <v>2098</v>
      </c>
      <c r="BA727" s="3"/>
      <c r="BB727" s="3"/>
      <c r="BC727" s="3"/>
      <c r="BD727" s="3"/>
      <c r="BE727" s="204"/>
      <c r="BF727" s="294">
        <f t="shared" si="13"/>
        <v>4</v>
      </c>
      <c r="BG727" s="297">
        <f t="shared" si="14"/>
        <v>3.8461538461538464E-2</v>
      </c>
      <c r="BH727" s="298">
        <f t="shared" si="15"/>
        <v>1.1538461538461539E-2</v>
      </c>
      <c r="BI727" s="3"/>
      <c r="BJ727" s="3"/>
      <c r="BK727" s="3"/>
      <c r="BL727" s="3"/>
      <c r="BM727" s="3"/>
      <c r="BN727" s="3"/>
      <c r="BS727" s="294">
        <f t="shared" si="16"/>
        <v>4</v>
      </c>
      <c r="BT727" s="297">
        <f t="shared" si="17"/>
        <v>3.8461538461538464E-2</v>
      </c>
      <c r="BU727" s="298">
        <f t="shared" si="18"/>
        <v>1.1538461538461539E-2</v>
      </c>
      <c r="CC727" s="3"/>
      <c r="CD727" s="3"/>
      <c r="CE727" s="3"/>
      <c r="CF727" s="3"/>
      <c r="CG727" s="1788">
        <f t="shared" ref="CG727:CG760" si="40">IF(AND(AC727&lt;=0.5,AC727&gt;=0.36),1,0)</f>
        <v>0</v>
      </c>
      <c r="CH727" s="1789"/>
      <c r="CI727" s="1793">
        <f t="shared" ref="CI727:CI760" si="41">IF(CG727=1,G727,0)</f>
        <v>0</v>
      </c>
      <c r="CJ727" s="1794"/>
      <c r="CK727" s="1788">
        <f t="shared" si="19"/>
        <v>1</v>
      </c>
      <c r="CL727" s="1789"/>
      <c r="CM727" s="1793">
        <f t="shared" si="20"/>
        <v>4</v>
      </c>
      <c r="CN727" s="1794"/>
      <c r="CO727" s="3"/>
      <c r="CP727" s="1790">
        <f t="shared" si="21"/>
        <v>0</v>
      </c>
      <c r="CQ727" s="1791"/>
      <c r="CR727" s="1791"/>
      <c r="CS727" s="1791"/>
      <c r="CT727" s="1792"/>
      <c r="CU727" s="1787">
        <f t="shared" si="22"/>
        <v>4</v>
      </c>
      <c r="CV727" s="1787"/>
      <c r="CW727" s="1787"/>
      <c r="CX727" s="1787"/>
      <c r="CY727" s="1787"/>
      <c r="CZ727" s="1787">
        <f t="shared" si="23"/>
        <v>0</v>
      </c>
      <c r="DA727" s="1787"/>
      <c r="DB727" s="1787"/>
      <c r="DC727" s="1787"/>
      <c r="DD727" s="1787"/>
      <c r="DE727" s="1787">
        <f t="shared" si="24"/>
        <v>0</v>
      </c>
      <c r="DF727" s="1787"/>
      <c r="DG727" s="1787"/>
      <c r="DH727" s="1787"/>
      <c r="DI727" s="1787"/>
      <c r="DJ727" s="1787">
        <f t="shared" si="25"/>
        <v>0</v>
      </c>
      <c r="DK727" s="1787"/>
      <c r="DL727" s="1787"/>
      <c r="DM727" s="1787"/>
      <c r="DN727" s="1787"/>
      <c r="DO727" s="1787">
        <f t="shared" si="26"/>
        <v>0</v>
      </c>
      <c r="DP727" s="1787"/>
      <c r="DQ727" s="1787"/>
      <c r="DR727" s="1787"/>
      <c r="DS727" s="1787"/>
      <c r="DT727" s="6"/>
      <c r="DU727" s="1784">
        <f t="shared" si="27"/>
        <v>0</v>
      </c>
      <c r="DV727" s="1784"/>
      <c r="DW727" s="1784"/>
      <c r="DX727" s="1784"/>
      <c r="DY727" s="1784"/>
      <c r="DZ727" s="1784">
        <f t="shared" si="28"/>
        <v>4</v>
      </c>
      <c r="EA727" s="1784"/>
      <c r="EB727" s="1784"/>
      <c r="EC727" s="1784"/>
      <c r="ED727" s="1784"/>
      <c r="EE727" s="1784">
        <f t="shared" si="29"/>
        <v>0</v>
      </c>
      <c r="EF727" s="1784"/>
      <c r="EG727" s="1784"/>
      <c r="EH727" s="1784"/>
      <c r="EI727" s="1784"/>
      <c r="EJ727" s="1784">
        <f t="shared" si="30"/>
        <v>0</v>
      </c>
      <c r="EK727" s="1784"/>
      <c r="EL727" s="1784"/>
      <c r="EM727" s="1784"/>
      <c r="EN727" s="1784"/>
      <c r="EO727" s="1784">
        <f t="shared" si="31"/>
        <v>0</v>
      </c>
      <c r="EP727" s="1784"/>
      <c r="EQ727" s="1784"/>
      <c r="ER727" s="1784"/>
      <c r="ES727" s="1784"/>
      <c r="ET727" s="1784">
        <f t="shared" si="32"/>
        <v>0</v>
      </c>
      <c r="EU727" s="1784"/>
      <c r="EV727" s="1784"/>
      <c r="EW727" s="1784"/>
      <c r="EX727" s="1784"/>
      <c r="EY727" s="4"/>
      <c r="EZ727" s="1788" t="str">
        <f t="shared" si="33"/>
        <v/>
      </c>
      <c r="FA727" s="1795"/>
      <c r="FB727" s="1795"/>
      <c r="FC727" s="1795"/>
      <c r="FD727" s="1789"/>
      <c r="FE727" s="1788">
        <f t="shared" si="34"/>
        <v>629.4</v>
      </c>
      <c r="FF727" s="1795"/>
      <c r="FG727" s="1795"/>
      <c r="FH727" s="1795"/>
      <c r="FI727" s="1789"/>
      <c r="FJ727" s="1788" t="str">
        <f t="shared" si="35"/>
        <v/>
      </c>
      <c r="FK727" s="1795"/>
      <c r="FL727" s="1795"/>
      <c r="FM727" s="1795"/>
      <c r="FN727" s="1789"/>
      <c r="FO727" s="1788" t="str">
        <f t="shared" si="36"/>
        <v/>
      </c>
      <c r="FP727" s="1795"/>
      <c r="FQ727" s="1795"/>
      <c r="FR727" s="1795"/>
      <c r="FS727" s="1789"/>
      <c r="FT727" s="1788" t="str">
        <f t="shared" si="37"/>
        <v/>
      </c>
      <c r="FU727" s="1795"/>
      <c r="FV727" s="1795"/>
      <c r="FW727" s="1795"/>
      <c r="FX727" s="1789"/>
      <c r="FY727" s="1788" t="str">
        <f t="shared" si="38"/>
        <v/>
      </c>
      <c r="FZ727" s="1795"/>
      <c r="GA727" s="1795"/>
      <c r="GB727" s="1795"/>
      <c r="GC727" s="1789"/>
    </row>
    <row r="728" spans="1:185" ht="12.95" customHeight="1">
      <c r="A728" s="4"/>
      <c r="B728" s="1616" t="s">
        <v>325</v>
      </c>
      <c r="C728" s="1617"/>
      <c r="D728" s="1617"/>
      <c r="E728" s="1617"/>
      <c r="F728" s="1618"/>
      <c r="G728" s="1610">
        <v>18</v>
      </c>
      <c r="H728" s="1611"/>
      <c r="I728" s="1611"/>
      <c r="J728" s="1612"/>
      <c r="K728" s="1613" t="s">
        <v>2766</v>
      </c>
      <c r="L728" s="1614"/>
      <c r="M728" s="1614"/>
      <c r="N728" s="1615"/>
      <c r="O728" s="1662">
        <v>1049</v>
      </c>
      <c r="P728" s="1663"/>
      <c r="Q728" s="1663"/>
      <c r="R728" s="1663"/>
      <c r="S728" s="1664"/>
      <c r="T728" s="1662">
        <v>0</v>
      </c>
      <c r="U728" s="1663"/>
      <c r="V728" s="1663"/>
      <c r="W728" s="1664"/>
      <c r="X728" s="1665">
        <f t="shared" si="11"/>
        <v>1049</v>
      </c>
      <c r="Y728" s="1661"/>
      <c r="Z728" s="1661"/>
      <c r="AA728" s="1661"/>
      <c r="AB728" s="1666"/>
      <c r="AC728" s="1667">
        <v>0.5</v>
      </c>
      <c r="AD728" s="1668"/>
      <c r="AE728" s="1668"/>
      <c r="AF728" s="1668"/>
      <c r="AG728" s="1669"/>
      <c r="AH728" s="1685">
        <f t="shared" si="39"/>
        <v>0.5</v>
      </c>
      <c r="AI728" s="1686"/>
      <c r="AJ728" s="1687"/>
      <c r="AK728" s="1616" t="s">
        <v>591</v>
      </c>
      <c r="AL728" s="1617"/>
      <c r="AM728" s="1617"/>
      <c r="AN728" s="1617"/>
      <c r="AO728" s="1618"/>
      <c r="AP728" s="3"/>
      <c r="AQ728" s="3"/>
      <c r="AR728" s="3"/>
      <c r="AS728" s="3"/>
      <c r="AZ728" s="118">
        <f t="shared" si="12"/>
        <v>2098</v>
      </c>
      <c r="BA728" s="3"/>
      <c r="BB728" s="3"/>
      <c r="BC728" s="3"/>
      <c r="BD728" s="3"/>
      <c r="BE728" s="204"/>
      <c r="BF728" s="294">
        <f t="shared" si="13"/>
        <v>18</v>
      </c>
      <c r="BG728" s="297">
        <f t="shared" si="14"/>
        <v>0.17307692307692307</v>
      </c>
      <c r="BH728" s="298">
        <f t="shared" si="15"/>
        <v>8.6538461538461536E-2</v>
      </c>
      <c r="BI728" s="3"/>
      <c r="BJ728" s="3"/>
      <c r="BK728" s="3"/>
      <c r="BL728" s="3"/>
      <c r="BM728" s="3"/>
      <c r="BN728" s="3"/>
      <c r="BS728" s="294">
        <f t="shared" si="16"/>
        <v>18</v>
      </c>
      <c r="BT728" s="297">
        <f t="shared" si="17"/>
        <v>0.17307692307692307</v>
      </c>
      <c r="BU728" s="298">
        <f t="shared" si="18"/>
        <v>8.6538461538461536E-2</v>
      </c>
      <c r="CC728" s="3"/>
      <c r="CD728" s="3"/>
      <c r="CE728" s="3"/>
      <c r="CF728" s="3"/>
      <c r="CG728" s="1788">
        <f t="shared" si="40"/>
        <v>1</v>
      </c>
      <c r="CH728" s="1789"/>
      <c r="CI728" s="1793">
        <f t="shared" si="41"/>
        <v>18</v>
      </c>
      <c r="CJ728" s="1794"/>
      <c r="CK728" s="1788">
        <f t="shared" si="19"/>
        <v>0</v>
      </c>
      <c r="CL728" s="1789"/>
      <c r="CM728" s="1793">
        <f t="shared" si="20"/>
        <v>0</v>
      </c>
      <c r="CN728" s="1794"/>
      <c r="CO728" s="3"/>
      <c r="CP728" s="1790">
        <f t="shared" si="21"/>
        <v>0</v>
      </c>
      <c r="CQ728" s="1791"/>
      <c r="CR728" s="1791"/>
      <c r="CS728" s="1791"/>
      <c r="CT728" s="1792"/>
      <c r="CU728" s="1787">
        <f t="shared" si="22"/>
        <v>18</v>
      </c>
      <c r="CV728" s="1787"/>
      <c r="CW728" s="1787"/>
      <c r="CX728" s="1787"/>
      <c r="CY728" s="1787"/>
      <c r="CZ728" s="1787">
        <f t="shared" si="23"/>
        <v>0</v>
      </c>
      <c r="DA728" s="1787"/>
      <c r="DB728" s="1787"/>
      <c r="DC728" s="1787"/>
      <c r="DD728" s="1787"/>
      <c r="DE728" s="1787">
        <f t="shared" si="24"/>
        <v>0</v>
      </c>
      <c r="DF728" s="1787"/>
      <c r="DG728" s="1787"/>
      <c r="DH728" s="1787"/>
      <c r="DI728" s="1787"/>
      <c r="DJ728" s="1787">
        <f t="shared" si="25"/>
        <v>0</v>
      </c>
      <c r="DK728" s="1787"/>
      <c r="DL728" s="1787"/>
      <c r="DM728" s="1787"/>
      <c r="DN728" s="1787"/>
      <c r="DO728" s="1787">
        <f t="shared" si="26"/>
        <v>0</v>
      </c>
      <c r="DP728" s="1787"/>
      <c r="DQ728" s="1787"/>
      <c r="DR728" s="1787"/>
      <c r="DS728" s="1787"/>
      <c r="DT728" s="6"/>
      <c r="DU728" s="1784">
        <f t="shared" si="27"/>
        <v>0</v>
      </c>
      <c r="DV728" s="1784"/>
      <c r="DW728" s="1784"/>
      <c r="DX728" s="1784"/>
      <c r="DY728" s="1784"/>
      <c r="DZ728" s="1784">
        <f t="shared" si="28"/>
        <v>0</v>
      </c>
      <c r="EA728" s="1784"/>
      <c r="EB728" s="1784"/>
      <c r="EC728" s="1784"/>
      <c r="ED728" s="1784"/>
      <c r="EE728" s="1784">
        <f t="shared" si="29"/>
        <v>0</v>
      </c>
      <c r="EF728" s="1784"/>
      <c r="EG728" s="1784"/>
      <c r="EH728" s="1784"/>
      <c r="EI728" s="1784"/>
      <c r="EJ728" s="1784">
        <f t="shared" si="30"/>
        <v>0</v>
      </c>
      <c r="EK728" s="1784"/>
      <c r="EL728" s="1784"/>
      <c r="EM728" s="1784"/>
      <c r="EN728" s="1784"/>
      <c r="EO728" s="1784">
        <f t="shared" si="31"/>
        <v>0</v>
      </c>
      <c r="EP728" s="1784"/>
      <c r="EQ728" s="1784"/>
      <c r="ER728" s="1784"/>
      <c r="ES728" s="1784"/>
      <c r="ET728" s="1784">
        <f t="shared" si="32"/>
        <v>0</v>
      </c>
      <c r="EU728" s="1784"/>
      <c r="EV728" s="1784"/>
      <c r="EW728" s="1784"/>
      <c r="EX728" s="1784"/>
      <c r="EZ728" s="1788" t="str">
        <f t="shared" si="33"/>
        <v/>
      </c>
      <c r="FA728" s="1795"/>
      <c r="FB728" s="1795"/>
      <c r="FC728" s="1795"/>
      <c r="FD728" s="1789"/>
      <c r="FE728" s="1788">
        <f t="shared" si="34"/>
        <v>1049</v>
      </c>
      <c r="FF728" s="1795"/>
      <c r="FG728" s="1795"/>
      <c r="FH728" s="1795"/>
      <c r="FI728" s="1789"/>
      <c r="FJ728" s="1788" t="str">
        <f t="shared" si="35"/>
        <v/>
      </c>
      <c r="FK728" s="1795"/>
      <c r="FL728" s="1795"/>
      <c r="FM728" s="1795"/>
      <c r="FN728" s="1789"/>
      <c r="FO728" s="1788" t="str">
        <f t="shared" si="36"/>
        <v/>
      </c>
      <c r="FP728" s="1795"/>
      <c r="FQ728" s="1795"/>
      <c r="FR728" s="1795"/>
      <c r="FS728" s="1789"/>
      <c r="FT728" s="1788" t="str">
        <f t="shared" si="37"/>
        <v/>
      </c>
      <c r="FU728" s="1795"/>
      <c r="FV728" s="1795"/>
      <c r="FW728" s="1795"/>
      <c r="FX728" s="1789"/>
      <c r="FY728" s="1788" t="str">
        <f t="shared" si="38"/>
        <v/>
      </c>
      <c r="FZ728" s="1795"/>
      <c r="GA728" s="1795"/>
      <c r="GB728" s="1795"/>
      <c r="GC728" s="1789"/>
    </row>
    <row r="729" spans="1:185" ht="12.95" customHeight="1">
      <c r="B729" s="1616" t="s">
        <v>325</v>
      </c>
      <c r="C729" s="1617"/>
      <c r="D729" s="1617"/>
      <c r="E729" s="1617"/>
      <c r="F729" s="1618"/>
      <c r="G729" s="1610">
        <f>20+3</f>
        <v>23</v>
      </c>
      <c r="H729" s="1611"/>
      <c r="I729" s="1611"/>
      <c r="J729" s="1612"/>
      <c r="K729" s="1613" t="s">
        <v>2766</v>
      </c>
      <c r="L729" s="1614"/>
      <c r="M729" s="1614"/>
      <c r="N729" s="1615"/>
      <c r="O729" s="1662">
        <v>1469</v>
      </c>
      <c r="P729" s="1663"/>
      <c r="Q729" s="1663"/>
      <c r="R729" s="1663"/>
      <c r="S729" s="1664"/>
      <c r="T729" s="1662">
        <v>0</v>
      </c>
      <c r="U729" s="1663"/>
      <c r="V729" s="1663"/>
      <c r="W729" s="1664"/>
      <c r="X729" s="1665">
        <f t="shared" si="11"/>
        <v>1469</v>
      </c>
      <c r="Y729" s="1661"/>
      <c r="Z729" s="1661"/>
      <c r="AA729" s="1661"/>
      <c r="AB729" s="1666"/>
      <c r="AC729" s="1667">
        <v>0.7</v>
      </c>
      <c r="AD729" s="1668"/>
      <c r="AE729" s="1668"/>
      <c r="AF729" s="1668"/>
      <c r="AG729" s="1669"/>
      <c r="AH729" s="1685">
        <f t="shared" si="39"/>
        <v>0.70019065776930411</v>
      </c>
      <c r="AI729" s="1686"/>
      <c r="AJ729" s="1687"/>
      <c r="AK729" s="1616" t="s">
        <v>591</v>
      </c>
      <c r="AL729" s="1617"/>
      <c r="AM729" s="1617"/>
      <c r="AN729" s="1617"/>
      <c r="AO729" s="1618"/>
      <c r="AP729" s="3"/>
      <c r="AQ729" s="3"/>
      <c r="AR729" s="3"/>
      <c r="AS729" s="3"/>
      <c r="AY729" s="116"/>
      <c r="AZ729" s="118">
        <f t="shared" si="12"/>
        <v>2098</v>
      </c>
      <c r="BA729" s="3"/>
      <c r="BB729" s="3"/>
      <c r="BC729" s="3"/>
      <c r="BD729" s="3"/>
      <c r="BE729" s="204"/>
      <c r="BF729" s="294">
        <f t="shared" si="13"/>
        <v>23</v>
      </c>
      <c r="BG729" s="297">
        <f t="shared" si="14"/>
        <v>0.22115384615384615</v>
      </c>
      <c r="BH729" s="298">
        <f t="shared" si="15"/>
        <v>0.15480769230769229</v>
      </c>
      <c r="BI729" s="3"/>
      <c r="BJ729" s="3"/>
      <c r="BK729" s="3"/>
      <c r="BL729" s="3"/>
      <c r="BM729" s="3"/>
      <c r="BN729" s="3"/>
      <c r="BS729" s="294">
        <f t="shared" si="16"/>
        <v>23</v>
      </c>
      <c r="BT729" s="297">
        <f t="shared" si="17"/>
        <v>0.22115384615384615</v>
      </c>
      <c r="BU729" s="298">
        <f t="shared" si="18"/>
        <v>0.15484985700667303</v>
      </c>
      <c r="CC729" s="3"/>
      <c r="CD729" s="3"/>
      <c r="CE729" s="3"/>
      <c r="CF729" s="3"/>
      <c r="CG729" s="1788">
        <f t="shared" si="40"/>
        <v>0</v>
      </c>
      <c r="CH729" s="1789"/>
      <c r="CI729" s="1793">
        <f t="shared" si="41"/>
        <v>0</v>
      </c>
      <c r="CJ729" s="1794"/>
      <c r="CK729" s="1788">
        <f t="shared" si="19"/>
        <v>0</v>
      </c>
      <c r="CL729" s="1789"/>
      <c r="CM729" s="1793">
        <f t="shared" si="20"/>
        <v>0</v>
      </c>
      <c r="CN729" s="1794"/>
      <c r="CO729" s="3"/>
      <c r="CP729" s="1790">
        <f t="shared" si="21"/>
        <v>0</v>
      </c>
      <c r="CQ729" s="1791"/>
      <c r="CR729" s="1791"/>
      <c r="CS729" s="1791"/>
      <c r="CT729" s="1792"/>
      <c r="CU729" s="1787">
        <f t="shared" si="22"/>
        <v>23</v>
      </c>
      <c r="CV729" s="1787"/>
      <c r="CW729" s="1787"/>
      <c r="CX729" s="1787"/>
      <c r="CY729" s="1787"/>
      <c r="CZ729" s="1787">
        <f t="shared" si="23"/>
        <v>0</v>
      </c>
      <c r="DA729" s="1787"/>
      <c r="DB729" s="1787"/>
      <c r="DC729" s="1787"/>
      <c r="DD729" s="1787"/>
      <c r="DE729" s="1787">
        <f t="shared" si="24"/>
        <v>0</v>
      </c>
      <c r="DF729" s="1787"/>
      <c r="DG729" s="1787"/>
      <c r="DH729" s="1787"/>
      <c r="DI729" s="1787"/>
      <c r="DJ729" s="1787">
        <f t="shared" si="25"/>
        <v>0</v>
      </c>
      <c r="DK729" s="1787"/>
      <c r="DL729" s="1787"/>
      <c r="DM729" s="1787"/>
      <c r="DN729" s="1787"/>
      <c r="DO729" s="1787">
        <f t="shared" si="26"/>
        <v>0</v>
      </c>
      <c r="DP729" s="1787"/>
      <c r="DQ729" s="1787"/>
      <c r="DR729" s="1787"/>
      <c r="DS729" s="1787"/>
      <c r="DT729" s="6"/>
      <c r="DU729" s="1784">
        <f t="shared" si="27"/>
        <v>0</v>
      </c>
      <c r="DV729" s="1784"/>
      <c r="DW729" s="1784"/>
      <c r="DX729" s="1784"/>
      <c r="DY729" s="1784"/>
      <c r="DZ729" s="1784">
        <f t="shared" si="28"/>
        <v>0</v>
      </c>
      <c r="EA729" s="1784"/>
      <c r="EB729" s="1784"/>
      <c r="EC729" s="1784"/>
      <c r="ED729" s="1784"/>
      <c r="EE729" s="1784">
        <f t="shared" si="29"/>
        <v>0</v>
      </c>
      <c r="EF729" s="1784"/>
      <c r="EG729" s="1784"/>
      <c r="EH729" s="1784"/>
      <c r="EI729" s="1784"/>
      <c r="EJ729" s="1784">
        <f t="shared" si="30"/>
        <v>0</v>
      </c>
      <c r="EK729" s="1784"/>
      <c r="EL729" s="1784"/>
      <c r="EM729" s="1784"/>
      <c r="EN729" s="1784"/>
      <c r="EO729" s="1784">
        <f t="shared" si="31"/>
        <v>0</v>
      </c>
      <c r="EP729" s="1784"/>
      <c r="EQ729" s="1784"/>
      <c r="ER729" s="1784"/>
      <c r="ES729" s="1784"/>
      <c r="ET729" s="1784">
        <f t="shared" si="32"/>
        <v>0</v>
      </c>
      <c r="EU729" s="1784"/>
      <c r="EV729" s="1784"/>
      <c r="EW729" s="1784"/>
      <c r="EX729" s="1784"/>
      <c r="EZ729" s="1788" t="str">
        <f t="shared" si="33"/>
        <v/>
      </c>
      <c r="FA729" s="1795"/>
      <c r="FB729" s="1795"/>
      <c r="FC729" s="1795"/>
      <c r="FD729" s="1789"/>
      <c r="FE729" s="1788">
        <f t="shared" si="34"/>
        <v>1469</v>
      </c>
      <c r="FF729" s="1795"/>
      <c r="FG729" s="1795"/>
      <c r="FH729" s="1795"/>
      <c r="FI729" s="1789"/>
      <c r="FJ729" s="1788" t="str">
        <f t="shared" si="35"/>
        <v/>
      </c>
      <c r="FK729" s="1795"/>
      <c r="FL729" s="1795"/>
      <c r="FM729" s="1795"/>
      <c r="FN729" s="1789"/>
      <c r="FO729" s="1788" t="str">
        <f t="shared" si="36"/>
        <v/>
      </c>
      <c r="FP729" s="1795"/>
      <c r="FQ729" s="1795"/>
      <c r="FR729" s="1795"/>
      <c r="FS729" s="1789"/>
      <c r="FT729" s="1788" t="str">
        <f t="shared" si="37"/>
        <v/>
      </c>
      <c r="FU729" s="1795"/>
      <c r="FV729" s="1795"/>
      <c r="FW729" s="1795"/>
      <c r="FX729" s="1789"/>
      <c r="FY729" s="1788" t="str">
        <f t="shared" si="38"/>
        <v/>
      </c>
      <c r="FZ729" s="1795"/>
      <c r="GA729" s="1795"/>
      <c r="GB729" s="1795"/>
      <c r="GC729" s="1789"/>
    </row>
    <row r="730" spans="1:185" ht="12.95" customHeight="1">
      <c r="B730" s="1616" t="s">
        <v>163</v>
      </c>
      <c r="C730" s="1617"/>
      <c r="D730" s="1617"/>
      <c r="E730" s="1617"/>
      <c r="F730" s="1618"/>
      <c r="G730" s="1610">
        <v>3</v>
      </c>
      <c r="H730" s="1611"/>
      <c r="I730" s="1611"/>
      <c r="J730" s="1612"/>
      <c r="K730" s="1613" t="s">
        <v>2767</v>
      </c>
      <c r="L730" s="1614"/>
      <c r="M730" s="1614"/>
      <c r="N730" s="1615"/>
      <c r="O730" s="1662">
        <v>755</v>
      </c>
      <c r="P730" s="1663"/>
      <c r="Q730" s="1663"/>
      <c r="R730" s="1663"/>
      <c r="S730" s="1664"/>
      <c r="T730" s="1662">
        <v>0</v>
      </c>
      <c r="U730" s="1663"/>
      <c r="V730" s="1663"/>
      <c r="W730" s="1664"/>
      <c r="X730" s="1665">
        <f t="shared" si="11"/>
        <v>755</v>
      </c>
      <c r="Y730" s="1661"/>
      <c r="Z730" s="1661"/>
      <c r="AA730" s="1661"/>
      <c r="AB730" s="1666"/>
      <c r="AC730" s="1667">
        <v>0.3</v>
      </c>
      <c r="AD730" s="1668"/>
      <c r="AE730" s="1668"/>
      <c r="AF730" s="1668"/>
      <c r="AG730" s="1669"/>
      <c r="AH730" s="1685">
        <f t="shared" si="39"/>
        <v>0.30007949125596184</v>
      </c>
      <c r="AI730" s="1686"/>
      <c r="AJ730" s="1687"/>
      <c r="AK730" s="1616" t="s">
        <v>591</v>
      </c>
      <c r="AL730" s="1617"/>
      <c r="AM730" s="1617"/>
      <c r="AN730" s="1617"/>
      <c r="AO730" s="1618"/>
      <c r="AP730" s="3"/>
      <c r="AQ730" s="3"/>
      <c r="AR730" s="3"/>
      <c r="AS730" s="3"/>
      <c r="AY730" s="116"/>
      <c r="AZ730" s="118">
        <f t="shared" si="12"/>
        <v>2516</v>
      </c>
      <c r="BA730" s="3"/>
      <c r="BB730" s="3"/>
      <c r="BC730" s="3"/>
      <c r="BD730" s="3"/>
      <c r="BE730" s="204"/>
      <c r="BF730" s="294">
        <f t="shared" si="13"/>
        <v>3</v>
      </c>
      <c r="BG730" s="297">
        <f t="shared" si="14"/>
        <v>2.8846153846153848E-2</v>
      </c>
      <c r="BH730" s="298">
        <f t="shared" si="15"/>
        <v>8.6538461538461543E-3</v>
      </c>
      <c r="BI730" s="3"/>
      <c r="BJ730" s="3"/>
      <c r="BK730" s="3"/>
      <c r="BL730" s="3"/>
      <c r="BM730" s="3"/>
      <c r="BN730" s="3"/>
      <c r="BS730" s="294">
        <f t="shared" si="16"/>
        <v>3</v>
      </c>
      <c r="BT730" s="297">
        <f t="shared" si="17"/>
        <v>2.8846153846153848E-2</v>
      </c>
      <c r="BU730" s="298">
        <f t="shared" si="18"/>
        <v>8.6561391708450536E-3</v>
      </c>
      <c r="CC730" s="3"/>
      <c r="CD730" s="3"/>
      <c r="CE730" s="3"/>
      <c r="CF730" s="3"/>
      <c r="CG730" s="1788">
        <f t="shared" si="40"/>
        <v>0</v>
      </c>
      <c r="CH730" s="1789"/>
      <c r="CI730" s="1793">
        <f t="shared" si="41"/>
        <v>0</v>
      </c>
      <c r="CJ730" s="1794"/>
      <c r="CK730" s="1788">
        <f t="shared" si="19"/>
        <v>1</v>
      </c>
      <c r="CL730" s="1789"/>
      <c r="CM730" s="1793">
        <f t="shared" si="20"/>
        <v>3</v>
      </c>
      <c r="CN730" s="1794"/>
      <c r="CO730" s="3"/>
      <c r="CP730" s="1790">
        <f t="shared" si="21"/>
        <v>0</v>
      </c>
      <c r="CQ730" s="1791"/>
      <c r="CR730" s="1791"/>
      <c r="CS730" s="1791"/>
      <c r="CT730" s="1792"/>
      <c r="CU730" s="1787">
        <f t="shared" si="22"/>
        <v>0</v>
      </c>
      <c r="CV730" s="1787"/>
      <c r="CW730" s="1787"/>
      <c r="CX730" s="1787"/>
      <c r="CY730" s="1787"/>
      <c r="CZ730" s="1787">
        <f t="shared" si="23"/>
        <v>3</v>
      </c>
      <c r="DA730" s="1787"/>
      <c r="DB730" s="1787"/>
      <c r="DC730" s="1787"/>
      <c r="DD730" s="1787"/>
      <c r="DE730" s="1787">
        <f t="shared" si="24"/>
        <v>0</v>
      </c>
      <c r="DF730" s="1787"/>
      <c r="DG730" s="1787"/>
      <c r="DH730" s="1787"/>
      <c r="DI730" s="1787"/>
      <c r="DJ730" s="1787">
        <f t="shared" si="25"/>
        <v>0</v>
      </c>
      <c r="DK730" s="1787"/>
      <c r="DL730" s="1787"/>
      <c r="DM730" s="1787"/>
      <c r="DN730" s="1787"/>
      <c r="DO730" s="1787">
        <f t="shared" si="26"/>
        <v>0</v>
      </c>
      <c r="DP730" s="1787"/>
      <c r="DQ730" s="1787"/>
      <c r="DR730" s="1787"/>
      <c r="DS730" s="1787"/>
      <c r="DT730" s="6"/>
      <c r="DU730" s="1784">
        <f t="shared" si="27"/>
        <v>0</v>
      </c>
      <c r="DV730" s="1784"/>
      <c r="DW730" s="1784"/>
      <c r="DX730" s="1784"/>
      <c r="DY730" s="1784"/>
      <c r="DZ730" s="1784">
        <f t="shared" si="28"/>
        <v>0</v>
      </c>
      <c r="EA730" s="1784"/>
      <c r="EB730" s="1784"/>
      <c r="EC730" s="1784"/>
      <c r="ED730" s="1784"/>
      <c r="EE730" s="1784">
        <f t="shared" si="29"/>
        <v>3</v>
      </c>
      <c r="EF730" s="1784"/>
      <c r="EG730" s="1784"/>
      <c r="EH730" s="1784"/>
      <c r="EI730" s="1784"/>
      <c r="EJ730" s="1784">
        <f t="shared" si="30"/>
        <v>0</v>
      </c>
      <c r="EK730" s="1784"/>
      <c r="EL730" s="1784"/>
      <c r="EM730" s="1784"/>
      <c r="EN730" s="1784"/>
      <c r="EO730" s="1784">
        <f t="shared" si="31"/>
        <v>0</v>
      </c>
      <c r="EP730" s="1784"/>
      <c r="EQ730" s="1784"/>
      <c r="ER730" s="1784"/>
      <c r="ES730" s="1784"/>
      <c r="ET730" s="1784">
        <f t="shared" si="32"/>
        <v>0</v>
      </c>
      <c r="EU730" s="1784"/>
      <c r="EV730" s="1784"/>
      <c r="EW730" s="1784"/>
      <c r="EX730" s="1784"/>
      <c r="EZ730" s="1788" t="str">
        <f t="shared" si="33"/>
        <v/>
      </c>
      <c r="FA730" s="1795"/>
      <c r="FB730" s="1795"/>
      <c r="FC730" s="1795"/>
      <c r="FD730" s="1789"/>
      <c r="FE730" s="1788" t="str">
        <f t="shared" si="34"/>
        <v/>
      </c>
      <c r="FF730" s="1795"/>
      <c r="FG730" s="1795"/>
      <c r="FH730" s="1795"/>
      <c r="FI730" s="1789"/>
      <c r="FJ730" s="1788">
        <f t="shared" si="35"/>
        <v>755</v>
      </c>
      <c r="FK730" s="1795"/>
      <c r="FL730" s="1795"/>
      <c r="FM730" s="1795"/>
      <c r="FN730" s="1789"/>
      <c r="FO730" s="1788" t="str">
        <f t="shared" si="36"/>
        <v/>
      </c>
      <c r="FP730" s="1795"/>
      <c r="FQ730" s="1795"/>
      <c r="FR730" s="1795"/>
      <c r="FS730" s="1789"/>
      <c r="FT730" s="1788" t="str">
        <f t="shared" si="37"/>
        <v/>
      </c>
      <c r="FU730" s="1795"/>
      <c r="FV730" s="1795"/>
      <c r="FW730" s="1795"/>
      <c r="FX730" s="1789"/>
      <c r="FY730" s="1788" t="str">
        <f t="shared" si="38"/>
        <v/>
      </c>
      <c r="FZ730" s="1795"/>
      <c r="GA730" s="1795"/>
      <c r="GB730" s="1795"/>
      <c r="GC730" s="1789"/>
    </row>
    <row r="731" spans="1:185" ht="12.95" customHeight="1">
      <c r="B731" s="1616" t="s">
        <v>163</v>
      </c>
      <c r="C731" s="1617"/>
      <c r="D731" s="1617"/>
      <c r="E731" s="1617"/>
      <c r="F731" s="1618"/>
      <c r="G731" s="1610">
        <v>7</v>
      </c>
      <c r="H731" s="1611"/>
      <c r="I731" s="1611"/>
      <c r="J731" s="1612"/>
      <c r="K731" s="1613" t="s">
        <v>2767</v>
      </c>
      <c r="L731" s="1614"/>
      <c r="M731" s="1614"/>
      <c r="N731" s="1615"/>
      <c r="O731" s="1662">
        <v>1006.6</v>
      </c>
      <c r="P731" s="1663"/>
      <c r="Q731" s="1663"/>
      <c r="R731" s="1663"/>
      <c r="S731" s="1664"/>
      <c r="T731" s="1662">
        <v>0</v>
      </c>
      <c r="U731" s="1663"/>
      <c r="V731" s="1663"/>
      <c r="W731" s="1664"/>
      <c r="X731" s="1665">
        <f t="shared" si="11"/>
        <v>1006.6</v>
      </c>
      <c r="Y731" s="1661"/>
      <c r="Z731" s="1661"/>
      <c r="AA731" s="1661"/>
      <c r="AB731" s="1666"/>
      <c r="AC731" s="1667">
        <v>0.4</v>
      </c>
      <c r="AD731" s="1668"/>
      <c r="AE731" s="1668"/>
      <c r="AF731" s="1668"/>
      <c r="AG731" s="1669"/>
      <c r="AH731" s="1685">
        <f t="shared" si="39"/>
        <v>0.40007949125596187</v>
      </c>
      <c r="AI731" s="1686"/>
      <c r="AJ731" s="1687"/>
      <c r="AK731" s="1616" t="s">
        <v>591</v>
      </c>
      <c r="AL731" s="1617"/>
      <c r="AM731" s="1617"/>
      <c r="AN731" s="1617"/>
      <c r="AO731" s="1618"/>
      <c r="AP731" s="3"/>
      <c r="AQ731" s="3"/>
      <c r="AR731" s="3"/>
      <c r="AS731" s="3"/>
      <c r="AY731" s="116"/>
      <c r="AZ731" s="118">
        <f t="shared" si="12"/>
        <v>2516</v>
      </c>
      <c r="BA731" s="3"/>
      <c r="BB731" s="3"/>
      <c r="BC731" s="3"/>
      <c r="BD731" s="3"/>
      <c r="BE731" s="204"/>
      <c r="BF731" s="294">
        <f t="shared" si="13"/>
        <v>7</v>
      </c>
      <c r="BG731" s="297">
        <f t="shared" si="14"/>
        <v>6.7307692307692304E-2</v>
      </c>
      <c r="BH731" s="298">
        <f t="shared" si="15"/>
        <v>2.6923076923076925E-2</v>
      </c>
      <c r="BI731" s="3"/>
      <c r="BJ731" s="3"/>
      <c r="BK731" s="3"/>
      <c r="BL731" s="3"/>
      <c r="BM731" s="3"/>
      <c r="BN731" s="3"/>
      <c r="BS731" s="294">
        <f t="shared" si="16"/>
        <v>7</v>
      </c>
      <c r="BT731" s="297">
        <f t="shared" si="17"/>
        <v>6.7307692307692304E-2</v>
      </c>
      <c r="BU731" s="298">
        <f t="shared" si="18"/>
        <v>2.6928427296074354E-2</v>
      </c>
      <c r="CC731" s="3"/>
      <c r="CD731" s="3"/>
      <c r="CE731" s="3"/>
      <c r="CF731" s="3"/>
      <c r="CG731" s="1788">
        <f t="shared" si="40"/>
        <v>1</v>
      </c>
      <c r="CH731" s="1789"/>
      <c r="CI731" s="1793">
        <f t="shared" si="41"/>
        <v>7</v>
      </c>
      <c r="CJ731" s="1794"/>
      <c r="CK731" s="1788">
        <f t="shared" si="19"/>
        <v>0</v>
      </c>
      <c r="CL731" s="1789"/>
      <c r="CM731" s="1793">
        <f t="shared" si="20"/>
        <v>0</v>
      </c>
      <c r="CN731" s="1794"/>
      <c r="CO731" s="3"/>
      <c r="CP731" s="1790">
        <f t="shared" si="21"/>
        <v>0</v>
      </c>
      <c r="CQ731" s="1791"/>
      <c r="CR731" s="1791"/>
      <c r="CS731" s="1791"/>
      <c r="CT731" s="1792"/>
      <c r="CU731" s="1787">
        <f t="shared" si="22"/>
        <v>0</v>
      </c>
      <c r="CV731" s="1787"/>
      <c r="CW731" s="1787"/>
      <c r="CX731" s="1787"/>
      <c r="CY731" s="1787"/>
      <c r="CZ731" s="1787">
        <f t="shared" si="23"/>
        <v>7</v>
      </c>
      <c r="DA731" s="1787"/>
      <c r="DB731" s="1787"/>
      <c r="DC731" s="1787"/>
      <c r="DD731" s="1787"/>
      <c r="DE731" s="1787">
        <f t="shared" si="24"/>
        <v>0</v>
      </c>
      <c r="DF731" s="1787"/>
      <c r="DG731" s="1787"/>
      <c r="DH731" s="1787"/>
      <c r="DI731" s="1787"/>
      <c r="DJ731" s="1787">
        <f t="shared" si="25"/>
        <v>0</v>
      </c>
      <c r="DK731" s="1787"/>
      <c r="DL731" s="1787"/>
      <c r="DM731" s="1787"/>
      <c r="DN731" s="1787"/>
      <c r="DO731" s="1787">
        <f t="shared" si="26"/>
        <v>0</v>
      </c>
      <c r="DP731" s="1787"/>
      <c r="DQ731" s="1787"/>
      <c r="DR731" s="1787"/>
      <c r="DS731" s="1787"/>
      <c r="DT731" s="6"/>
      <c r="DU731" s="1784">
        <f t="shared" si="27"/>
        <v>0</v>
      </c>
      <c r="DV731" s="1784"/>
      <c r="DW731" s="1784"/>
      <c r="DX731" s="1784"/>
      <c r="DY731" s="1784"/>
      <c r="DZ731" s="1784">
        <f t="shared" si="28"/>
        <v>0</v>
      </c>
      <c r="EA731" s="1784"/>
      <c r="EB731" s="1784"/>
      <c r="EC731" s="1784"/>
      <c r="ED731" s="1784"/>
      <c r="EE731" s="1784">
        <f t="shared" si="29"/>
        <v>0</v>
      </c>
      <c r="EF731" s="1784"/>
      <c r="EG731" s="1784"/>
      <c r="EH731" s="1784"/>
      <c r="EI731" s="1784"/>
      <c r="EJ731" s="1784">
        <f t="shared" si="30"/>
        <v>0</v>
      </c>
      <c r="EK731" s="1784"/>
      <c r="EL731" s="1784"/>
      <c r="EM731" s="1784"/>
      <c r="EN731" s="1784"/>
      <c r="EO731" s="1784">
        <f t="shared" si="31"/>
        <v>0</v>
      </c>
      <c r="EP731" s="1784"/>
      <c r="EQ731" s="1784"/>
      <c r="ER731" s="1784"/>
      <c r="ES731" s="1784"/>
      <c r="ET731" s="1784">
        <f t="shared" si="32"/>
        <v>0</v>
      </c>
      <c r="EU731" s="1784"/>
      <c r="EV731" s="1784"/>
      <c r="EW731" s="1784"/>
      <c r="EX731" s="1784"/>
      <c r="EZ731" s="1788" t="str">
        <f t="shared" si="33"/>
        <v/>
      </c>
      <c r="FA731" s="1795"/>
      <c r="FB731" s="1795"/>
      <c r="FC731" s="1795"/>
      <c r="FD731" s="1789"/>
      <c r="FE731" s="1788" t="str">
        <f t="shared" si="34"/>
        <v/>
      </c>
      <c r="FF731" s="1795"/>
      <c r="FG731" s="1795"/>
      <c r="FH731" s="1795"/>
      <c r="FI731" s="1789"/>
      <c r="FJ731" s="1788">
        <f t="shared" si="35"/>
        <v>1006.6</v>
      </c>
      <c r="FK731" s="1795"/>
      <c r="FL731" s="1795"/>
      <c r="FM731" s="1795"/>
      <c r="FN731" s="1789"/>
      <c r="FO731" s="1788" t="str">
        <f t="shared" si="36"/>
        <v/>
      </c>
      <c r="FP731" s="1795"/>
      <c r="FQ731" s="1795"/>
      <c r="FR731" s="1795"/>
      <c r="FS731" s="1789"/>
      <c r="FT731" s="1788" t="str">
        <f t="shared" si="37"/>
        <v/>
      </c>
      <c r="FU731" s="1795"/>
      <c r="FV731" s="1795"/>
      <c r="FW731" s="1795"/>
      <c r="FX731" s="1789"/>
      <c r="FY731" s="1788" t="str">
        <f t="shared" si="38"/>
        <v/>
      </c>
      <c r="FZ731" s="1795"/>
      <c r="GA731" s="1795"/>
      <c r="GB731" s="1795"/>
      <c r="GC731" s="1789"/>
    </row>
    <row r="732" spans="1:185" ht="12.95" customHeight="1">
      <c r="B732" s="1616" t="s">
        <v>163</v>
      </c>
      <c r="C732" s="1617"/>
      <c r="D732" s="1617"/>
      <c r="E732" s="1617"/>
      <c r="F732" s="1618"/>
      <c r="G732" s="1610">
        <f>3+7</f>
        <v>10</v>
      </c>
      <c r="H732" s="1611"/>
      <c r="I732" s="1611"/>
      <c r="J732" s="1612"/>
      <c r="K732" s="1613" t="s">
        <v>2767</v>
      </c>
      <c r="L732" s="1614"/>
      <c r="M732" s="1614"/>
      <c r="N732" s="1615"/>
      <c r="O732" s="1662">
        <v>1258</v>
      </c>
      <c r="P732" s="1663"/>
      <c r="Q732" s="1663"/>
      <c r="R732" s="1663"/>
      <c r="S732" s="1664"/>
      <c r="T732" s="1662">
        <v>0</v>
      </c>
      <c r="U732" s="1663"/>
      <c r="V732" s="1663"/>
      <c r="W732" s="1664"/>
      <c r="X732" s="1665">
        <f t="shared" si="11"/>
        <v>1258</v>
      </c>
      <c r="Y732" s="1661"/>
      <c r="Z732" s="1661"/>
      <c r="AA732" s="1661"/>
      <c r="AB732" s="1666"/>
      <c r="AC732" s="1667">
        <v>0.5</v>
      </c>
      <c r="AD732" s="1668"/>
      <c r="AE732" s="1668"/>
      <c r="AF732" s="1668"/>
      <c r="AG732" s="1669"/>
      <c r="AH732" s="1685">
        <f t="shared" si="39"/>
        <v>0.5</v>
      </c>
      <c r="AI732" s="1686"/>
      <c r="AJ732" s="1687"/>
      <c r="AK732" s="1616" t="s">
        <v>591</v>
      </c>
      <c r="AL732" s="1617"/>
      <c r="AM732" s="1617"/>
      <c r="AN732" s="1617"/>
      <c r="AO732" s="1618"/>
      <c r="AP732" s="3"/>
      <c r="AQ732" s="3"/>
      <c r="AR732" s="3"/>
      <c r="AS732" s="3"/>
      <c r="AY732" s="116"/>
      <c r="AZ732" s="118">
        <f t="shared" si="12"/>
        <v>2516</v>
      </c>
      <c r="BA732" s="3"/>
      <c r="BB732" s="3"/>
      <c r="BC732" s="3"/>
      <c r="BD732" s="3"/>
      <c r="BE732" s="204"/>
      <c r="BF732" s="294">
        <f t="shared" si="13"/>
        <v>10</v>
      </c>
      <c r="BG732" s="297">
        <f t="shared" si="14"/>
        <v>9.6153846153846159E-2</v>
      </c>
      <c r="BH732" s="298">
        <f t="shared" si="15"/>
        <v>4.807692307692308E-2</v>
      </c>
      <c r="BI732" s="3"/>
      <c r="BJ732" s="3"/>
      <c r="BK732" s="3"/>
      <c r="BL732" s="3"/>
      <c r="BM732" s="3"/>
      <c r="BN732" s="3"/>
      <c r="BS732" s="294">
        <f t="shared" si="16"/>
        <v>10</v>
      </c>
      <c r="BT732" s="297">
        <f t="shared" si="17"/>
        <v>9.6153846153846159E-2</v>
      </c>
      <c r="BU732" s="298">
        <f t="shared" si="18"/>
        <v>4.807692307692308E-2</v>
      </c>
      <c r="CC732" s="3"/>
      <c r="CE732" s="3"/>
      <c r="CF732" s="3"/>
      <c r="CG732" s="1788">
        <f t="shared" si="40"/>
        <v>1</v>
      </c>
      <c r="CH732" s="1789"/>
      <c r="CI732" s="1793">
        <f t="shared" si="41"/>
        <v>10</v>
      </c>
      <c r="CJ732" s="1794"/>
      <c r="CK732" s="1788">
        <f t="shared" si="19"/>
        <v>0</v>
      </c>
      <c r="CL732" s="1789"/>
      <c r="CM732" s="1793">
        <f t="shared" si="20"/>
        <v>0</v>
      </c>
      <c r="CN732" s="1794"/>
      <c r="CO732" s="3"/>
      <c r="CP732" s="1790">
        <f t="shared" si="21"/>
        <v>0</v>
      </c>
      <c r="CQ732" s="1791"/>
      <c r="CR732" s="1791"/>
      <c r="CS732" s="1791"/>
      <c r="CT732" s="1792"/>
      <c r="CU732" s="1787">
        <f t="shared" si="22"/>
        <v>0</v>
      </c>
      <c r="CV732" s="1787"/>
      <c r="CW732" s="1787"/>
      <c r="CX732" s="1787"/>
      <c r="CY732" s="1787"/>
      <c r="CZ732" s="1787">
        <f t="shared" si="23"/>
        <v>10</v>
      </c>
      <c r="DA732" s="1787"/>
      <c r="DB732" s="1787"/>
      <c r="DC732" s="1787"/>
      <c r="DD732" s="1787"/>
      <c r="DE732" s="1787">
        <f t="shared" si="24"/>
        <v>0</v>
      </c>
      <c r="DF732" s="1787"/>
      <c r="DG732" s="1787"/>
      <c r="DH732" s="1787"/>
      <c r="DI732" s="1787"/>
      <c r="DJ732" s="1787">
        <f t="shared" si="25"/>
        <v>0</v>
      </c>
      <c r="DK732" s="1787"/>
      <c r="DL732" s="1787"/>
      <c r="DM732" s="1787"/>
      <c r="DN732" s="1787"/>
      <c r="DO732" s="1787">
        <f t="shared" si="26"/>
        <v>0</v>
      </c>
      <c r="DP732" s="1787"/>
      <c r="DQ732" s="1787"/>
      <c r="DR732" s="1787"/>
      <c r="DS732" s="1787"/>
      <c r="DT732" s="6"/>
      <c r="DU732" s="1784">
        <f t="shared" si="27"/>
        <v>0</v>
      </c>
      <c r="DV732" s="1784"/>
      <c r="DW732" s="1784"/>
      <c r="DX732" s="1784"/>
      <c r="DY732" s="1784"/>
      <c r="DZ732" s="1784">
        <f t="shared" si="28"/>
        <v>0</v>
      </c>
      <c r="EA732" s="1784"/>
      <c r="EB732" s="1784"/>
      <c r="EC732" s="1784"/>
      <c r="ED732" s="1784"/>
      <c r="EE732" s="1784">
        <f t="shared" si="29"/>
        <v>0</v>
      </c>
      <c r="EF732" s="1784"/>
      <c r="EG732" s="1784"/>
      <c r="EH732" s="1784"/>
      <c r="EI732" s="1784"/>
      <c r="EJ732" s="1784">
        <f t="shared" si="30"/>
        <v>0</v>
      </c>
      <c r="EK732" s="1784"/>
      <c r="EL732" s="1784"/>
      <c r="EM732" s="1784"/>
      <c r="EN732" s="1784"/>
      <c r="EO732" s="1784">
        <f t="shared" si="31"/>
        <v>0</v>
      </c>
      <c r="EP732" s="1784"/>
      <c r="EQ732" s="1784"/>
      <c r="ER732" s="1784"/>
      <c r="ES732" s="1784"/>
      <c r="ET732" s="1784">
        <f t="shared" si="32"/>
        <v>0</v>
      </c>
      <c r="EU732" s="1784"/>
      <c r="EV732" s="1784"/>
      <c r="EW732" s="1784"/>
      <c r="EX732" s="1784"/>
      <c r="EZ732" s="1788" t="str">
        <f t="shared" si="33"/>
        <v/>
      </c>
      <c r="FA732" s="1795"/>
      <c r="FB732" s="1795"/>
      <c r="FC732" s="1795"/>
      <c r="FD732" s="1789"/>
      <c r="FE732" s="1788" t="str">
        <f t="shared" si="34"/>
        <v/>
      </c>
      <c r="FF732" s="1795"/>
      <c r="FG732" s="1795"/>
      <c r="FH732" s="1795"/>
      <c r="FI732" s="1789"/>
      <c r="FJ732" s="1788">
        <f t="shared" si="35"/>
        <v>1258</v>
      </c>
      <c r="FK732" s="1795"/>
      <c r="FL732" s="1795"/>
      <c r="FM732" s="1795"/>
      <c r="FN732" s="1789"/>
      <c r="FO732" s="1788" t="str">
        <f t="shared" si="36"/>
        <v/>
      </c>
      <c r="FP732" s="1795"/>
      <c r="FQ732" s="1795"/>
      <c r="FR732" s="1795"/>
      <c r="FS732" s="1789"/>
      <c r="FT732" s="1788" t="str">
        <f t="shared" si="37"/>
        <v/>
      </c>
      <c r="FU732" s="1795"/>
      <c r="FV732" s="1795"/>
      <c r="FW732" s="1795"/>
      <c r="FX732" s="1789"/>
      <c r="FY732" s="1788" t="str">
        <f t="shared" si="38"/>
        <v/>
      </c>
      <c r="FZ732" s="1795"/>
      <c r="GA732" s="1795"/>
      <c r="GB732" s="1795"/>
      <c r="GC732" s="1789"/>
    </row>
    <row r="733" spans="1:185" ht="12.95" customHeight="1">
      <c r="B733" s="1616" t="s">
        <v>163</v>
      </c>
      <c r="C733" s="1617"/>
      <c r="D733" s="1617"/>
      <c r="E733" s="1617"/>
      <c r="F733" s="1618"/>
      <c r="G733" s="1610">
        <v>10</v>
      </c>
      <c r="H733" s="1611"/>
      <c r="I733" s="1611"/>
      <c r="J733" s="1612"/>
      <c r="K733" s="1613" t="s">
        <v>2767</v>
      </c>
      <c r="L733" s="1614"/>
      <c r="M733" s="1614"/>
      <c r="N733" s="1615"/>
      <c r="O733" s="1662">
        <v>1509.6</v>
      </c>
      <c r="P733" s="1663"/>
      <c r="Q733" s="1663"/>
      <c r="R733" s="1663"/>
      <c r="S733" s="1664"/>
      <c r="T733" s="1662">
        <v>0</v>
      </c>
      <c r="U733" s="1663"/>
      <c r="V733" s="1663"/>
      <c r="W733" s="1664"/>
      <c r="X733" s="1665">
        <f t="shared" si="11"/>
        <v>1509.6</v>
      </c>
      <c r="Y733" s="1661"/>
      <c r="Z733" s="1661"/>
      <c r="AA733" s="1661"/>
      <c r="AB733" s="1666"/>
      <c r="AC733" s="1667">
        <v>0.6</v>
      </c>
      <c r="AD733" s="1668"/>
      <c r="AE733" s="1668"/>
      <c r="AF733" s="1668"/>
      <c r="AG733" s="1669"/>
      <c r="AH733" s="1685">
        <f t="shared" si="39"/>
        <v>0.6</v>
      </c>
      <c r="AI733" s="1686"/>
      <c r="AJ733" s="1687"/>
      <c r="AK733" s="1616" t="s">
        <v>591</v>
      </c>
      <c r="AL733" s="1617"/>
      <c r="AM733" s="1617"/>
      <c r="AN733" s="1617"/>
      <c r="AO733" s="1618"/>
      <c r="AP733" s="3"/>
      <c r="AQ733" s="3"/>
      <c r="AR733" s="3"/>
      <c r="AS733" s="3"/>
      <c r="AY733" s="1080"/>
      <c r="AZ733" s="118">
        <f t="shared" si="12"/>
        <v>2516</v>
      </c>
      <c r="BA733" s="3"/>
      <c r="BB733" s="3"/>
      <c r="BC733" s="3"/>
      <c r="BD733" s="3"/>
      <c r="BE733" s="204"/>
      <c r="BF733" s="294">
        <f t="shared" si="13"/>
        <v>10</v>
      </c>
      <c r="BG733" s="297">
        <f t="shared" si="14"/>
        <v>9.6153846153846159E-2</v>
      </c>
      <c r="BH733" s="298">
        <f t="shared" si="15"/>
        <v>5.7692307692307696E-2</v>
      </c>
      <c r="BI733" s="3"/>
      <c r="BJ733" s="3"/>
      <c r="BK733" s="3"/>
      <c r="BL733" s="3"/>
      <c r="BM733" s="3"/>
      <c r="BN733" s="3"/>
      <c r="BS733" s="294">
        <f t="shared" si="16"/>
        <v>10</v>
      </c>
      <c r="BT733" s="297">
        <f t="shared" si="17"/>
        <v>9.6153846153846159E-2</v>
      </c>
      <c r="BU733" s="298">
        <f t="shared" si="18"/>
        <v>5.7692307692307696E-2</v>
      </c>
      <c r="BV733" s="292"/>
      <c r="BW733" s="3"/>
      <c r="BX733" s="3"/>
      <c r="BY733" s="3"/>
      <c r="BZ733" s="3"/>
      <c r="CA733" s="3"/>
      <c r="CB733" s="3"/>
      <c r="CC733" s="3"/>
      <c r="CE733" s="3"/>
      <c r="CF733" s="3"/>
      <c r="CG733" s="1788">
        <f t="shared" si="40"/>
        <v>0</v>
      </c>
      <c r="CH733" s="1789"/>
      <c r="CI733" s="1793">
        <f t="shared" si="41"/>
        <v>0</v>
      </c>
      <c r="CJ733" s="1794"/>
      <c r="CK733" s="1788">
        <f t="shared" si="19"/>
        <v>0</v>
      </c>
      <c r="CL733" s="1789"/>
      <c r="CM733" s="1793">
        <f t="shared" si="20"/>
        <v>0</v>
      </c>
      <c r="CN733" s="1794"/>
      <c r="CO733" s="3"/>
      <c r="CP733" s="1790">
        <f t="shared" si="21"/>
        <v>0</v>
      </c>
      <c r="CQ733" s="1791"/>
      <c r="CR733" s="1791"/>
      <c r="CS733" s="1791"/>
      <c r="CT733" s="1792"/>
      <c r="CU733" s="1787">
        <f t="shared" si="22"/>
        <v>0</v>
      </c>
      <c r="CV733" s="1787"/>
      <c r="CW733" s="1787"/>
      <c r="CX733" s="1787"/>
      <c r="CY733" s="1787"/>
      <c r="CZ733" s="1787">
        <f t="shared" si="23"/>
        <v>10</v>
      </c>
      <c r="DA733" s="1787"/>
      <c r="DB733" s="1787"/>
      <c r="DC733" s="1787"/>
      <c r="DD733" s="1787"/>
      <c r="DE733" s="1787">
        <f t="shared" si="24"/>
        <v>0</v>
      </c>
      <c r="DF733" s="1787"/>
      <c r="DG733" s="1787"/>
      <c r="DH733" s="1787"/>
      <c r="DI733" s="1787"/>
      <c r="DJ733" s="1787">
        <f t="shared" si="25"/>
        <v>0</v>
      </c>
      <c r="DK733" s="1787"/>
      <c r="DL733" s="1787"/>
      <c r="DM733" s="1787"/>
      <c r="DN733" s="1787"/>
      <c r="DO733" s="1787">
        <f t="shared" si="26"/>
        <v>0</v>
      </c>
      <c r="DP733" s="1787"/>
      <c r="DQ733" s="1787"/>
      <c r="DR733" s="1787"/>
      <c r="DS733" s="1787"/>
      <c r="DT733" s="6"/>
      <c r="DU733" s="1784">
        <f t="shared" si="27"/>
        <v>0</v>
      </c>
      <c r="DV733" s="1784"/>
      <c r="DW733" s="1784"/>
      <c r="DX733" s="1784"/>
      <c r="DY733" s="1784"/>
      <c r="DZ733" s="1784">
        <f t="shared" si="28"/>
        <v>0</v>
      </c>
      <c r="EA733" s="1784"/>
      <c r="EB733" s="1784"/>
      <c r="EC733" s="1784"/>
      <c r="ED733" s="1784"/>
      <c r="EE733" s="1784">
        <f t="shared" si="29"/>
        <v>0</v>
      </c>
      <c r="EF733" s="1784"/>
      <c r="EG733" s="1784"/>
      <c r="EH733" s="1784"/>
      <c r="EI733" s="1784"/>
      <c r="EJ733" s="1784">
        <f t="shared" si="30"/>
        <v>0</v>
      </c>
      <c r="EK733" s="1784"/>
      <c r="EL733" s="1784"/>
      <c r="EM733" s="1784"/>
      <c r="EN733" s="1784"/>
      <c r="EO733" s="1784">
        <f t="shared" si="31"/>
        <v>0</v>
      </c>
      <c r="EP733" s="1784"/>
      <c r="EQ733" s="1784"/>
      <c r="ER733" s="1784"/>
      <c r="ES733" s="1784"/>
      <c r="ET733" s="1784">
        <f t="shared" si="32"/>
        <v>0</v>
      </c>
      <c r="EU733" s="1784"/>
      <c r="EV733" s="1784"/>
      <c r="EW733" s="1784"/>
      <c r="EX733" s="1784"/>
      <c r="EZ733" s="1788" t="str">
        <f t="shared" si="33"/>
        <v/>
      </c>
      <c r="FA733" s="1795"/>
      <c r="FB733" s="1795"/>
      <c r="FC733" s="1795"/>
      <c r="FD733" s="1789"/>
      <c r="FE733" s="1788" t="str">
        <f t="shared" si="34"/>
        <v/>
      </c>
      <c r="FF733" s="1795"/>
      <c r="FG733" s="1795"/>
      <c r="FH733" s="1795"/>
      <c r="FI733" s="1789"/>
      <c r="FJ733" s="1788">
        <f t="shared" si="35"/>
        <v>1509.6</v>
      </c>
      <c r="FK733" s="1795"/>
      <c r="FL733" s="1795"/>
      <c r="FM733" s="1795"/>
      <c r="FN733" s="1789"/>
      <c r="FO733" s="1788" t="str">
        <f t="shared" si="36"/>
        <v/>
      </c>
      <c r="FP733" s="1795"/>
      <c r="FQ733" s="1795"/>
      <c r="FR733" s="1795"/>
      <c r="FS733" s="1789"/>
      <c r="FT733" s="1788" t="str">
        <f t="shared" si="37"/>
        <v/>
      </c>
      <c r="FU733" s="1795"/>
      <c r="FV733" s="1795"/>
      <c r="FW733" s="1795"/>
      <c r="FX733" s="1789"/>
      <c r="FY733" s="1788" t="str">
        <f t="shared" si="38"/>
        <v/>
      </c>
      <c r="FZ733" s="1795"/>
      <c r="GA733" s="1795"/>
      <c r="GB733" s="1795"/>
      <c r="GC733" s="1789"/>
    </row>
    <row r="734" spans="1:185" ht="12.95" customHeight="1">
      <c r="B734" s="1616" t="s">
        <v>164</v>
      </c>
      <c r="C734" s="1617"/>
      <c r="D734" s="1617"/>
      <c r="E734" s="1617"/>
      <c r="F734" s="1618"/>
      <c r="G734" s="1610">
        <v>2</v>
      </c>
      <c r="H734" s="1611"/>
      <c r="I734" s="1611"/>
      <c r="J734" s="1612"/>
      <c r="K734" s="1613" t="s">
        <v>2768</v>
      </c>
      <c r="L734" s="1614"/>
      <c r="M734" s="1614"/>
      <c r="N734" s="1615"/>
      <c r="O734" s="1662">
        <v>873</v>
      </c>
      <c r="P734" s="1663"/>
      <c r="Q734" s="1663"/>
      <c r="R734" s="1663"/>
      <c r="S734" s="1664"/>
      <c r="T734" s="1662">
        <v>0</v>
      </c>
      <c r="U734" s="1663"/>
      <c r="V734" s="1663"/>
      <c r="W734" s="1664"/>
      <c r="X734" s="1665">
        <f t="shared" si="11"/>
        <v>873</v>
      </c>
      <c r="Y734" s="1661"/>
      <c r="Z734" s="1661"/>
      <c r="AA734" s="1661"/>
      <c r="AB734" s="1666"/>
      <c r="AC734" s="1667">
        <v>0.3</v>
      </c>
      <c r="AD734" s="1668"/>
      <c r="AE734" s="1668"/>
      <c r="AF734" s="1668"/>
      <c r="AG734" s="1669"/>
      <c r="AH734" s="1685">
        <f t="shared" si="39"/>
        <v>0.3</v>
      </c>
      <c r="AI734" s="1686"/>
      <c r="AJ734" s="1687"/>
      <c r="AK734" s="1616" t="s">
        <v>591</v>
      </c>
      <c r="AL734" s="1617"/>
      <c r="AM734" s="1617"/>
      <c r="AN734" s="1617"/>
      <c r="AO734" s="1618"/>
      <c r="AP734" s="3"/>
      <c r="AQ734" s="3"/>
      <c r="AR734" s="3"/>
      <c r="AS734" s="3"/>
      <c r="AY734" s="1080"/>
      <c r="AZ734" s="118">
        <f t="shared" si="12"/>
        <v>2910</v>
      </c>
      <c r="BA734" s="3"/>
      <c r="BB734" s="3"/>
      <c r="BC734" s="3"/>
      <c r="BD734" s="3"/>
      <c r="BE734" s="204"/>
      <c r="BF734" s="294">
        <f t="shared" si="13"/>
        <v>2</v>
      </c>
      <c r="BG734" s="297">
        <f t="shared" si="14"/>
        <v>1.9230769230769232E-2</v>
      </c>
      <c r="BH734" s="298">
        <f t="shared" si="15"/>
        <v>5.7692307692307696E-3</v>
      </c>
      <c r="BI734" s="3"/>
      <c r="BJ734" s="3"/>
      <c r="BK734" s="3"/>
      <c r="BL734" s="3"/>
      <c r="BM734" s="3"/>
      <c r="BN734" s="3"/>
      <c r="BS734" s="294">
        <f t="shared" si="16"/>
        <v>2</v>
      </c>
      <c r="BT734" s="297">
        <f t="shared" si="17"/>
        <v>1.9230769230769232E-2</v>
      </c>
      <c r="BU734" s="298">
        <f t="shared" si="18"/>
        <v>5.7692307692307696E-3</v>
      </c>
      <c r="BV734" s="3"/>
      <c r="BW734" s="3"/>
      <c r="BX734" s="3"/>
      <c r="BY734" s="3"/>
      <c r="BZ734" s="3"/>
      <c r="CA734" s="3"/>
      <c r="CB734" s="3"/>
      <c r="CC734" s="3"/>
      <c r="CE734" s="3"/>
      <c r="CF734" s="3"/>
      <c r="CG734" s="1788">
        <f t="shared" si="40"/>
        <v>0</v>
      </c>
      <c r="CH734" s="1789"/>
      <c r="CI734" s="1793">
        <f t="shared" si="41"/>
        <v>0</v>
      </c>
      <c r="CJ734" s="1794"/>
      <c r="CK734" s="1788">
        <f t="shared" si="19"/>
        <v>1</v>
      </c>
      <c r="CL734" s="1789"/>
      <c r="CM734" s="1793">
        <f t="shared" si="20"/>
        <v>2</v>
      </c>
      <c r="CN734" s="1794"/>
      <c r="CO734" s="3"/>
      <c r="CP734" s="1790">
        <f t="shared" si="21"/>
        <v>0</v>
      </c>
      <c r="CQ734" s="1791"/>
      <c r="CR734" s="1791"/>
      <c r="CS734" s="1791"/>
      <c r="CT734" s="1792"/>
      <c r="CU734" s="1787">
        <f t="shared" si="22"/>
        <v>0</v>
      </c>
      <c r="CV734" s="1787"/>
      <c r="CW734" s="1787"/>
      <c r="CX734" s="1787"/>
      <c r="CY734" s="1787"/>
      <c r="CZ734" s="1787">
        <f t="shared" si="23"/>
        <v>0</v>
      </c>
      <c r="DA734" s="1787"/>
      <c r="DB734" s="1787"/>
      <c r="DC734" s="1787"/>
      <c r="DD734" s="1787"/>
      <c r="DE734" s="1787">
        <f t="shared" si="24"/>
        <v>2</v>
      </c>
      <c r="DF734" s="1787"/>
      <c r="DG734" s="1787"/>
      <c r="DH734" s="1787"/>
      <c r="DI734" s="1787"/>
      <c r="DJ734" s="1787">
        <f t="shared" si="25"/>
        <v>0</v>
      </c>
      <c r="DK734" s="1787"/>
      <c r="DL734" s="1787"/>
      <c r="DM734" s="1787"/>
      <c r="DN734" s="1787"/>
      <c r="DO734" s="1787">
        <f t="shared" si="26"/>
        <v>0</v>
      </c>
      <c r="DP734" s="1787"/>
      <c r="DQ734" s="1787"/>
      <c r="DR734" s="1787"/>
      <c r="DS734" s="1787"/>
      <c r="DT734" s="6"/>
      <c r="DU734" s="1784">
        <f t="shared" si="27"/>
        <v>0</v>
      </c>
      <c r="DV734" s="1784"/>
      <c r="DW734" s="1784"/>
      <c r="DX734" s="1784"/>
      <c r="DY734" s="1784"/>
      <c r="DZ734" s="1784">
        <f t="shared" si="28"/>
        <v>0</v>
      </c>
      <c r="EA734" s="1784"/>
      <c r="EB734" s="1784"/>
      <c r="EC734" s="1784"/>
      <c r="ED734" s="1784"/>
      <c r="EE734" s="1784">
        <f t="shared" si="29"/>
        <v>0</v>
      </c>
      <c r="EF734" s="1784"/>
      <c r="EG734" s="1784"/>
      <c r="EH734" s="1784"/>
      <c r="EI734" s="1784"/>
      <c r="EJ734" s="1784">
        <f t="shared" si="30"/>
        <v>2</v>
      </c>
      <c r="EK734" s="1784"/>
      <c r="EL734" s="1784"/>
      <c r="EM734" s="1784"/>
      <c r="EN734" s="1784"/>
      <c r="EO734" s="1784">
        <f t="shared" si="31"/>
        <v>0</v>
      </c>
      <c r="EP734" s="1784"/>
      <c r="EQ734" s="1784"/>
      <c r="ER734" s="1784"/>
      <c r="ES734" s="1784"/>
      <c r="ET734" s="1784">
        <f t="shared" si="32"/>
        <v>0</v>
      </c>
      <c r="EU734" s="1784"/>
      <c r="EV734" s="1784"/>
      <c r="EW734" s="1784"/>
      <c r="EX734" s="1784"/>
      <c r="EY734" s="4"/>
      <c r="EZ734" s="1788" t="str">
        <f t="shared" si="33"/>
        <v/>
      </c>
      <c r="FA734" s="1795"/>
      <c r="FB734" s="1795"/>
      <c r="FC734" s="1795"/>
      <c r="FD734" s="1789"/>
      <c r="FE734" s="1788" t="str">
        <f t="shared" si="34"/>
        <v/>
      </c>
      <c r="FF734" s="1795"/>
      <c r="FG734" s="1795"/>
      <c r="FH734" s="1795"/>
      <c r="FI734" s="1789"/>
      <c r="FJ734" s="1788" t="str">
        <f t="shared" si="35"/>
        <v/>
      </c>
      <c r="FK734" s="1795"/>
      <c r="FL734" s="1795"/>
      <c r="FM734" s="1795"/>
      <c r="FN734" s="1789"/>
      <c r="FO734" s="1788">
        <f t="shared" si="36"/>
        <v>873</v>
      </c>
      <c r="FP734" s="1795"/>
      <c r="FQ734" s="1795"/>
      <c r="FR734" s="1795"/>
      <c r="FS734" s="1789"/>
      <c r="FT734" s="1788" t="str">
        <f t="shared" si="37"/>
        <v/>
      </c>
      <c r="FU734" s="1795"/>
      <c r="FV734" s="1795"/>
      <c r="FW734" s="1795"/>
      <c r="FX734" s="1789"/>
      <c r="FY734" s="1788" t="str">
        <f t="shared" si="38"/>
        <v/>
      </c>
      <c r="FZ734" s="1795"/>
      <c r="GA734" s="1795"/>
      <c r="GB734" s="1795"/>
      <c r="GC734" s="1789"/>
    </row>
    <row r="735" spans="1:185" ht="12.95" customHeight="1">
      <c r="A735" s="4"/>
      <c r="B735" s="1616" t="s">
        <v>164</v>
      </c>
      <c r="C735" s="1617"/>
      <c r="D735" s="1617"/>
      <c r="E735" s="1617"/>
      <c r="F735" s="1618"/>
      <c r="G735" s="1610">
        <v>6</v>
      </c>
      <c r="H735" s="1611"/>
      <c r="I735" s="1611"/>
      <c r="J735" s="1612"/>
      <c r="K735" s="1613" t="s">
        <v>2768</v>
      </c>
      <c r="L735" s="1614"/>
      <c r="M735" s="1614"/>
      <c r="N735" s="1615"/>
      <c r="O735" s="1662">
        <v>1746</v>
      </c>
      <c r="P735" s="1663"/>
      <c r="Q735" s="1663"/>
      <c r="R735" s="1663"/>
      <c r="S735" s="1664"/>
      <c r="T735" s="1662">
        <v>0</v>
      </c>
      <c r="U735" s="1663"/>
      <c r="V735" s="1663"/>
      <c r="W735" s="1664"/>
      <c r="X735" s="1665">
        <f t="shared" si="11"/>
        <v>1746</v>
      </c>
      <c r="Y735" s="1661"/>
      <c r="Z735" s="1661"/>
      <c r="AA735" s="1661"/>
      <c r="AB735" s="1666"/>
      <c r="AC735" s="1667">
        <v>0.6</v>
      </c>
      <c r="AD735" s="1668"/>
      <c r="AE735" s="1668"/>
      <c r="AF735" s="1668"/>
      <c r="AG735" s="1669"/>
      <c r="AH735" s="1685">
        <f t="shared" si="39"/>
        <v>0.6</v>
      </c>
      <c r="AI735" s="1686"/>
      <c r="AJ735" s="1687"/>
      <c r="AK735" s="1616" t="s">
        <v>591</v>
      </c>
      <c r="AL735" s="1617"/>
      <c r="AM735" s="1617"/>
      <c r="AN735" s="1617"/>
      <c r="AO735" s="1618"/>
      <c r="AP735" s="3"/>
      <c r="AQ735" s="3"/>
      <c r="AR735" s="3"/>
      <c r="AS735" s="3"/>
      <c r="AY735" s="1080"/>
      <c r="AZ735" s="118">
        <f t="shared" si="12"/>
        <v>2910</v>
      </c>
      <c r="BA735" s="3"/>
      <c r="BB735" s="3"/>
      <c r="BC735" s="3"/>
      <c r="BD735" s="3"/>
      <c r="BE735" s="204"/>
      <c r="BF735" s="294">
        <f t="shared" si="13"/>
        <v>6</v>
      </c>
      <c r="BG735" s="297">
        <f t="shared" si="14"/>
        <v>5.7692307692307696E-2</v>
      </c>
      <c r="BH735" s="298">
        <f t="shared" si="15"/>
        <v>3.4615384615384617E-2</v>
      </c>
      <c r="BI735" s="3"/>
      <c r="BJ735" s="3"/>
      <c r="BK735" s="3"/>
      <c r="BL735" s="3"/>
      <c r="BM735" s="3"/>
      <c r="BN735" s="3"/>
      <c r="BS735" s="294">
        <f t="shared" si="16"/>
        <v>6</v>
      </c>
      <c r="BT735" s="297">
        <f t="shared" si="17"/>
        <v>5.7692307692307696E-2</v>
      </c>
      <c r="BU735" s="298">
        <f t="shared" si="18"/>
        <v>3.4615384615384617E-2</v>
      </c>
      <c r="BV735" s="3"/>
      <c r="BW735" s="3"/>
      <c r="BX735" s="3"/>
      <c r="BY735" s="3"/>
      <c r="BZ735" s="3"/>
      <c r="CA735" s="3"/>
      <c r="CB735" s="3"/>
      <c r="CC735" s="3"/>
      <c r="CE735" s="3"/>
      <c r="CF735" s="3"/>
      <c r="CG735" s="1788">
        <f t="shared" si="40"/>
        <v>0</v>
      </c>
      <c r="CH735" s="1789"/>
      <c r="CI735" s="1793">
        <f t="shared" si="41"/>
        <v>0</v>
      </c>
      <c r="CJ735" s="1794"/>
      <c r="CK735" s="1788">
        <f t="shared" si="19"/>
        <v>0</v>
      </c>
      <c r="CL735" s="1789"/>
      <c r="CM735" s="1793">
        <f t="shared" si="20"/>
        <v>0</v>
      </c>
      <c r="CN735" s="1794"/>
      <c r="CO735" s="3"/>
      <c r="CP735" s="1790">
        <f t="shared" si="21"/>
        <v>0</v>
      </c>
      <c r="CQ735" s="1791"/>
      <c r="CR735" s="1791"/>
      <c r="CS735" s="1791"/>
      <c r="CT735" s="1792"/>
      <c r="CU735" s="1787">
        <f t="shared" si="22"/>
        <v>0</v>
      </c>
      <c r="CV735" s="1787"/>
      <c r="CW735" s="1787"/>
      <c r="CX735" s="1787"/>
      <c r="CY735" s="1787"/>
      <c r="CZ735" s="1787">
        <f t="shared" si="23"/>
        <v>0</v>
      </c>
      <c r="DA735" s="1787"/>
      <c r="DB735" s="1787"/>
      <c r="DC735" s="1787"/>
      <c r="DD735" s="1787"/>
      <c r="DE735" s="1787">
        <f t="shared" si="24"/>
        <v>6</v>
      </c>
      <c r="DF735" s="1787"/>
      <c r="DG735" s="1787"/>
      <c r="DH735" s="1787"/>
      <c r="DI735" s="1787"/>
      <c r="DJ735" s="1787">
        <f t="shared" si="25"/>
        <v>0</v>
      </c>
      <c r="DK735" s="1787"/>
      <c r="DL735" s="1787"/>
      <c r="DM735" s="1787"/>
      <c r="DN735" s="1787"/>
      <c r="DO735" s="1787">
        <f t="shared" si="26"/>
        <v>0</v>
      </c>
      <c r="DP735" s="1787"/>
      <c r="DQ735" s="1787"/>
      <c r="DR735" s="1787"/>
      <c r="DS735" s="1787"/>
      <c r="DT735" s="6"/>
      <c r="DU735" s="1784">
        <f t="shared" si="27"/>
        <v>0</v>
      </c>
      <c r="DV735" s="1784"/>
      <c r="DW735" s="1784"/>
      <c r="DX735" s="1784"/>
      <c r="DY735" s="1784"/>
      <c r="DZ735" s="1784">
        <f t="shared" si="28"/>
        <v>0</v>
      </c>
      <c r="EA735" s="1784"/>
      <c r="EB735" s="1784"/>
      <c r="EC735" s="1784"/>
      <c r="ED735" s="1784"/>
      <c r="EE735" s="1784">
        <f t="shared" si="29"/>
        <v>0</v>
      </c>
      <c r="EF735" s="1784"/>
      <c r="EG735" s="1784"/>
      <c r="EH735" s="1784"/>
      <c r="EI735" s="1784"/>
      <c r="EJ735" s="1784">
        <f t="shared" si="30"/>
        <v>0</v>
      </c>
      <c r="EK735" s="1784"/>
      <c r="EL735" s="1784"/>
      <c r="EM735" s="1784"/>
      <c r="EN735" s="1784"/>
      <c r="EO735" s="1784">
        <f t="shared" si="31"/>
        <v>0</v>
      </c>
      <c r="EP735" s="1784"/>
      <c r="EQ735" s="1784"/>
      <c r="ER735" s="1784"/>
      <c r="ES735" s="1784"/>
      <c r="ET735" s="1784">
        <f t="shared" si="32"/>
        <v>0</v>
      </c>
      <c r="EU735" s="1784"/>
      <c r="EV735" s="1784"/>
      <c r="EW735" s="1784"/>
      <c r="EX735" s="1784"/>
      <c r="EY735" s="4"/>
      <c r="EZ735" s="1788" t="str">
        <f t="shared" si="33"/>
        <v/>
      </c>
      <c r="FA735" s="1795"/>
      <c r="FB735" s="1795"/>
      <c r="FC735" s="1795"/>
      <c r="FD735" s="1789"/>
      <c r="FE735" s="1788" t="str">
        <f t="shared" si="34"/>
        <v/>
      </c>
      <c r="FF735" s="1795"/>
      <c r="FG735" s="1795"/>
      <c r="FH735" s="1795"/>
      <c r="FI735" s="1789"/>
      <c r="FJ735" s="1788" t="str">
        <f t="shared" si="35"/>
        <v/>
      </c>
      <c r="FK735" s="1795"/>
      <c r="FL735" s="1795"/>
      <c r="FM735" s="1795"/>
      <c r="FN735" s="1789"/>
      <c r="FO735" s="1788">
        <f t="shared" si="36"/>
        <v>1746</v>
      </c>
      <c r="FP735" s="1795"/>
      <c r="FQ735" s="1795"/>
      <c r="FR735" s="1795"/>
      <c r="FS735" s="1789"/>
      <c r="FT735" s="1788" t="str">
        <f t="shared" si="37"/>
        <v/>
      </c>
      <c r="FU735" s="1795"/>
      <c r="FV735" s="1795"/>
      <c r="FW735" s="1795"/>
      <c r="FX735" s="1789"/>
      <c r="FY735" s="1788" t="str">
        <f t="shared" si="38"/>
        <v/>
      </c>
      <c r="FZ735" s="1795"/>
      <c r="GA735" s="1795"/>
      <c r="GB735" s="1795"/>
      <c r="GC735" s="1789"/>
    </row>
    <row r="736" spans="1:185" ht="12.95" customHeight="1">
      <c r="A736" s="4"/>
      <c r="B736" s="1616" t="s">
        <v>164</v>
      </c>
      <c r="C736" s="1617"/>
      <c r="D736" s="1617"/>
      <c r="E736" s="1617"/>
      <c r="F736" s="1618"/>
      <c r="G736" s="1610">
        <v>18</v>
      </c>
      <c r="H736" s="1611"/>
      <c r="I736" s="1611"/>
      <c r="J736" s="1612"/>
      <c r="K736" s="1613" t="s">
        <v>2768</v>
      </c>
      <c r="L736" s="1614"/>
      <c r="M736" s="1614"/>
      <c r="N736" s="1615"/>
      <c r="O736" s="1662">
        <v>2328</v>
      </c>
      <c r="P736" s="1663"/>
      <c r="Q736" s="1663"/>
      <c r="R736" s="1663"/>
      <c r="S736" s="1664"/>
      <c r="T736" s="1662">
        <v>0</v>
      </c>
      <c r="U736" s="1663"/>
      <c r="V736" s="1663"/>
      <c r="W736" s="1664"/>
      <c r="X736" s="1665">
        <f t="shared" si="11"/>
        <v>2328</v>
      </c>
      <c r="Y736" s="1661"/>
      <c r="Z736" s="1661"/>
      <c r="AA736" s="1661"/>
      <c r="AB736" s="1666"/>
      <c r="AC736" s="1667">
        <v>0.8</v>
      </c>
      <c r="AD736" s="1668"/>
      <c r="AE736" s="1668"/>
      <c r="AF736" s="1668"/>
      <c r="AG736" s="1669"/>
      <c r="AH736" s="1685">
        <f t="shared" si="39"/>
        <v>0.8</v>
      </c>
      <c r="AI736" s="1686"/>
      <c r="AJ736" s="1687"/>
      <c r="AK736" s="1616" t="s">
        <v>591</v>
      </c>
      <c r="AL736" s="1617"/>
      <c r="AM736" s="1617"/>
      <c r="AN736" s="1617"/>
      <c r="AO736" s="1618"/>
      <c r="AP736" s="3"/>
      <c r="AQ736" s="3"/>
      <c r="AR736" s="3"/>
      <c r="AS736" s="3"/>
      <c r="AY736" s="1080"/>
      <c r="AZ736" s="118">
        <f t="shared" si="12"/>
        <v>2910</v>
      </c>
      <c r="BA736" s="3"/>
      <c r="BB736" s="3"/>
      <c r="BC736" s="3"/>
      <c r="BD736" s="3"/>
      <c r="BE736" s="204"/>
      <c r="BF736" s="294">
        <f t="shared" si="13"/>
        <v>18</v>
      </c>
      <c r="BG736" s="297">
        <f t="shared" si="14"/>
        <v>0.17307692307692307</v>
      </c>
      <c r="BH736" s="298">
        <f t="shared" si="15"/>
        <v>0.13846153846153847</v>
      </c>
      <c r="BI736" s="3"/>
      <c r="BJ736" s="3"/>
      <c r="BK736" s="3"/>
      <c r="BL736" s="3"/>
      <c r="BM736" s="3"/>
      <c r="BN736" s="3"/>
      <c r="BS736" s="294">
        <f t="shared" si="16"/>
        <v>18</v>
      </c>
      <c r="BT736" s="297">
        <f t="shared" si="17"/>
        <v>0.17307692307692307</v>
      </c>
      <c r="BU736" s="298">
        <f t="shared" si="18"/>
        <v>0.13846153846153847</v>
      </c>
      <c r="BV736" s="3"/>
      <c r="BW736" s="3"/>
      <c r="BX736" s="3"/>
      <c r="BY736" s="3"/>
      <c r="BZ736" s="3"/>
      <c r="CA736" s="3"/>
      <c r="CB736" s="3"/>
      <c r="CC736" s="3"/>
      <c r="CE736" s="3"/>
      <c r="CF736" s="3"/>
      <c r="CG736" s="1788">
        <f t="shared" si="40"/>
        <v>0</v>
      </c>
      <c r="CH736" s="1789"/>
      <c r="CI736" s="1793">
        <f t="shared" si="41"/>
        <v>0</v>
      </c>
      <c r="CJ736" s="1794"/>
      <c r="CK736" s="1788">
        <f t="shared" si="19"/>
        <v>0</v>
      </c>
      <c r="CL736" s="1789"/>
      <c r="CM736" s="1793">
        <f t="shared" si="20"/>
        <v>0</v>
      </c>
      <c r="CN736" s="1794"/>
      <c r="CO736" s="3"/>
      <c r="CP736" s="1790">
        <f t="shared" si="21"/>
        <v>0</v>
      </c>
      <c r="CQ736" s="1791"/>
      <c r="CR736" s="1791"/>
      <c r="CS736" s="1791"/>
      <c r="CT736" s="1792"/>
      <c r="CU736" s="1787">
        <f t="shared" si="22"/>
        <v>0</v>
      </c>
      <c r="CV736" s="1787"/>
      <c r="CW736" s="1787"/>
      <c r="CX736" s="1787"/>
      <c r="CY736" s="1787"/>
      <c r="CZ736" s="1787">
        <f t="shared" si="23"/>
        <v>0</v>
      </c>
      <c r="DA736" s="1787"/>
      <c r="DB736" s="1787"/>
      <c r="DC736" s="1787"/>
      <c r="DD736" s="1787"/>
      <c r="DE736" s="1787">
        <f t="shared" si="24"/>
        <v>18</v>
      </c>
      <c r="DF736" s="1787"/>
      <c r="DG736" s="1787"/>
      <c r="DH736" s="1787"/>
      <c r="DI736" s="1787"/>
      <c r="DJ736" s="1787">
        <f t="shared" si="25"/>
        <v>0</v>
      </c>
      <c r="DK736" s="1787"/>
      <c r="DL736" s="1787"/>
      <c r="DM736" s="1787"/>
      <c r="DN736" s="1787"/>
      <c r="DO736" s="1787">
        <f t="shared" si="26"/>
        <v>0</v>
      </c>
      <c r="DP736" s="1787"/>
      <c r="DQ736" s="1787"/>
      <c r="DR736" s="1787"/>
      <c r="DS736" s="1787"/>
      <c r="DT736" s="6"/>
      <c r="DU736" s="1784">
        <f t="shared" si="27"/>
        <v>0</v>
      </c>
      <c r="DV736" s="1784"/>
      <c r="DW736" s="1784"/>
      <c r="DX736" s="1784"/>
      <c r="DY736" s="1784"/>
      <c r="DZ736" s="1784">
        <f t="shared" si="28"/>
        <v>0</v>
      </c>
      <c r="EA736" s="1784"/>
      <c r="EB736" s="1784"/>
      <c r="EC736" s="1784"/>
      <c r="ED736" s="1784"/>
      <c r="EE736" s="1784">
        <f t="shared" si="29"/>
        <v>0</v>
      </c>
      <c r="EF736" s="1784"/>
      <c r="EG736" s="1784"/>
      <c r="EH736" s="1784"/>
      <c r="EI736" s="1784"/>
      <c r="EJ736" s="1784">
        <f t="shared" si="30"/>
        <v>0</v>
      </c>
      <c r="EK736" s="1784"/>
      <c r="EL736" s="1784"/>
      <c r="EM736" s="1784"/>
      <c r="EN736" s="1784"/>
      <c r="EO736" s="1784">
        <f t="shared" si="31"/>
        <v>0</v>
      </c>
      <c r="EP736" s="1784"/>
      <c r="EQ736" s="1784"/>
      <c r="ER736" s="1784"/>
      <c r="ES736" s="1784"/>
      <c r="ET736" s="1784">
        <f t="shared" si="32"/>
        <v>0</v>
      </c>
      <c r="EU736" s="1784"/>
      <c r="EV736" s="1784"/>
      <c r="EW736" s="1784"/>
      <c r="EX736" s="1784"/>
      <c r="EY736" s="4"/>
      <c r="EZ736" s="1788" t="str">
        <f t="shared" si="33"/>
        <v/>
      </c>
      <c r="FA736" s="1795"/>
      <c r="FB736" s="1795"/>
      <c r="FC736" s="1795"/>
      <c r="FD736" s="1789"/>
      <c r="FE736" s="1788" t="str">
        <f t="shared" si="34"/>
        <v/>
      </c>
      <c r="FF736" s="1795"/>
      <c r="FG736" s="1795"/>
      <c r="FH736" s="1795"/>
      <c r="FI736" s="1789"/>
      <c r="FJ736" s="1788" t="str">
        <f t="shared" si="35"/>
        <v/>
      </c>
      <c r="FK736" s="1795"/>
      <c r="FL736" s="1795"/>
      <c r="FM736" s="1795"/>
      <c r="FN736" s="1789"/>
      <c r="FO736" s="1788">
        <f t="shared" si="36"/>
        <v>2328</v>
      </c>
      <c r="FP736" s="1795"/>
      <c r="FQ736" s="1795"/>
      <c r="FR736" s="1795"/>
      <c r="FS736" s="1789"/>
      <c r="FT736" s="1788" t="str">
        <f t="shared" si="37"/>
        <v/>
      </c>
      <c r="FU736" s="1795"/>
      <c r="FV736" s="1795"/>
      <c r="FW736" s="1795"/>
      <c r="FX736" s="1789"/>
      <c r="FY736" s="1788" t="str">
        <f t="shared" si="38"/>
        <v/>
      </c>
      <c r="FZ736" s="1795"/>
      <c r="GA736" s="1795"/>
      <c r="GB736" s="1795"/>
      <c r="GC736" s="1789"/>
    </row>
    <row r="737" spans="1:185" ht="12.95" customHeight="1">
      <c r="A737" s="4"/>
      <c r="B737" s="1616"/>
      <c r="C737" s="1617"/>
      <c r="D737" s="1617"/>
      <c r="E737" s="1617"/>
      <c r="F737" s="1618"/>
      <c r="G737" s="1610"/>
      <c r="H737" s="1611"/>
      <c r="I737" s="1611"/>
      <c r="J737" s="1612"/>
      <c r="K737" s="1613"/>
      <c r="L737" s="1614"/>
      <c r="M737" s="1614"/>
      <c r="N737" s="1615"/>
      <c r="O737" s="1662"/>
      <c r="P737" s="1663"/>
      <c r="Q737" s="1663"/>
      <c r="R737" s="1663"/>
      <c r="S737" s="1664"/>
      <c r="T737" s="1662"/>
      <c r="U737" s="1663"/>
      <c r="V737" s="1663"/>
      <c r="W737" s="1664"/>
      <c r="X737" s="1665">
        <f t="shared" si="11"/>
        <v>0</v>
      </c>
      <c r="Y737" s="1661"/>
      <c r="Z737" s="1661"/>
      <c r="AA737" s="1661"/>
      <c r="AB737" s="1666"/>
      <c r="AC737" s="1667"/>
      <c r="AD737" s="1668"/>
      <c r="AE737" s="1668"/>
      <c r="AF737" s="1668"/>
      <c r="AG737" s="1669"/>
      <c r="AH737" s="1685" t="str">
        <f t="shared" si="39"/>
        <v/>
      </c>
      <c r="AI737" s="1686"/>
      <c r="AJ737" s="1687"/>
      <c r="AK737" s="1616" t="s">
        <v>591</v>
      </c>
      <c r="AL737" s="1617"/>
      <c r="AM737" s="1617"/>
      <c r="AN737" s="1617"/>
      <c r="AO737" s="1618"/>
      <c r="AP737" s="3"/>
      <c r="AQ737" s="3"/>
      <c r="AR737" s="3"/>
      <c r="AS737" s="3"/>
      <c r="AY737" s="1080"/>
      <c r="AZ737" s="118" t="str">
        <f t="shared" si="12"/>
        <v>N/A</v>
      </c>
      <c r="BA737" s="3"/>
      <c r="BB737" s="3"/>
      <c r="BC737" s="3"/>
      <c r="BD737" s="3"/>
      <c r="BE737" s="204"/>
      <c r="BF737" s="294">
        <f t="shared" si="13"/>
        <v>0</v>
      </c>
      <c r="BG737" s="297">
        <f t="shared" si="14"/>
        <v>0</v>
      </c>
      <c r="BH737" s="298" t="str">
        <f t="shared" si="15"/>
        <v/>
      </c>
      <c r="BI737" s="3"/>
      <c r="BJ737" s="3"/>
      <c r="BK737" s="3"/>
      <c r="BL737" s="3"/>
      <c r="BM737" s="3"/>
      <c r="BN737" s="3"/>
      <c r="BS737" s="294">
        <f t="shared" si="16"/>
        <v>0</v>
      </c>
      <c r="BT737" s="297">
        <f t="shared" si="17"/>
        <v>0</v>
      </c>
      <c r="BU737" s="298" t="str">
        <f t="shared" si="18"/>
        <v/>
      </c>
      <c r="BV737" s="3"/>
      <c r="BW737" s="3"/>
      <c r="BX737" s="3"/>
      <c r="BY737" s="3"/>
      <c r="BZ737" s="3"/>
      <c r="CA737" s="3"/>
      <c r="CB737" s="3"/>
      <c r="CC737" s="3"/>
      <c r="CE737" s="3"/>
      <c r="CF737" s="3"/>
      <c r="CG737" s="1788">
        <f t="shared" si="40"/>
        <v>0</v>
      </c>
      <c r="CH737" s="1789"/>
      <c r="CI737" s="1793">
        <f t="shared" si="41"/>
        <v>0</v>
      </c>
      <c r="CJ737" s="1794"/>
      <c r="CK737" s="1788">
        <f t="shared" si="19"/>
        <v>0</v>
      </c>
      <c r="CL737" s="1789"/>
      <c r="CM737" s="1793">
        <f t="shared" si="20"/>
        <v>0</v>
      </c>
      <c r="CN737" s="1794"/>
      <c r="CO737" s="3"/>
      <c r="CP737" s="1790">
        <f t="shared" si="21"/>
        <v>0</v>
      </c>
      <c r="CQ737" s="1791"/>
      <c r="CR737" s="1791"/>
      <c r="CS737" s="1791"/>
      <c r="CT737" s="1792"/>
      <c r="CU737" s="1787">
        <f t="shared" si="22"/>
        <v>0</v>
      </c>
      <c r="CV737" s="1787"/>
      <c r="CW737" s="1787"/>
      <c r="CX737" s="1787"/>
      <c r="CY737" s="1787"/>
      <c r="CZ737" s="1787">
        <f t="shared" si="23"/>
        <v>0</v>
      </c>
      <c r="DA737" s="1787"/>
      <c r="DB737" s="1787"/>
      <c r="DC737" s="1787"/>
      <c r="DD737" s="1787"/>
      <c r="DE737" s="1787">
        <f t="shared" si="24"/>
        <v>0</v>
      </c>
      <c r="DF737" s="1787"/>
      <c r="DG737" s="1787"/>
      <c r="DH737" s="1787"/>
      <c r="DI737" s="1787"/>
      <c r="DJ737" s="1787">
        <f t="shared" si="25"/>
        <v>0</v>
      </c>
      <c r="DK737" s="1787"/>
      <c r="DL737" s="1787"/>
      <c r="DM737" s="1787"/>
      <c r="DN737" s="1787"/>
      <c r="DO737" s="1787">
        <f t="shared" si="26"/>
        <v>0</v>
      </c>
      <c r="DP737" s="1787"/>
      <c r="DQ737" s="1787"/>
      <c r="DR737" s="1787"/>
      <c r="DS737" s="1787"/>
      <c r="DT737" s="6"/>
      <c r="DU737" s="1784">
        <f t="shared" si="27"/>
        <v>0</v>
      </c>
      <c r="DV737" s="1784"/>
      <c r="DW737" s="1784"/>
      <c r="DX737" s="1784"/>
      <c r="DY737" s="1784"/>
      <c r="DZ737" s="1784">
        <f t="shared" si="28"/>
        <v>0</v>
      </c>
      <c r="EA737" s="1784"/>
      <c r="EB737" s="1784"/>
      <c r="EC737" s="1784"/>
      <c r="ED737" s="1784"/>
      <c r="EE737" s="1784">
        <f t="shared" si="29"/>
        <v>0</v>
      </c>
      <c r="EF737" s="1784"/>
      <c r="EG737" s="1784"/>
      <c r="EH737" s="1784"/>
      <c r="EI737" s="1784"/>
      <c r="EJ737" s="1784">
        <f t="shared" si="30"/>
        <v>0</v>
      </c>
      <c r="EK737" s="1784"/>
      <c r="EL737" s="1784"/>
      <c r="EM737" s="1784"/>
      <c r="EN737" s="1784"/>
      <c r="EO737" s="1784">
        <f t="shared" si="31"/>
        <v>0</v>
      </c>
      <c r="EP737" s="1784"/>
      <c r="EQ737" s="1784"/>
      <c r="ER737" s="1784"/>
      <c r="ES737" s="1784"/>
      <c r="ET737" s="1784">
        <f t="shared" si="32"/>
        <v>0</v>
      </c>
      <c r="EU737" s="1784"/>
      <c r="EV737" s="1784"/>
      <c r="EW737" s="1784"/>
      <c r="EX737" s="1784"/>
      <c r="EZ737" s="1788" t="str">
        <f t="shared" si="33"/>
        <v/>
      </c>
      <c r="FA737" s="1795"/>
      <c r="FB737" s="1795"/>
      <c r="FC737" s="1795"/>
      <c r="FD737" s="1789"/>
      <c r="FE737" s="1788" t="str">
        <f t="shared" si="34"/>
        <v/>
      </c>
      <c r="FF737" s="1795"/>
      <c r="FG737" s="1795"/>
      <c r="FH737" s="1795"/>
      <c r="FI737" s="1789"/>
      <c r="FJ737" s="1788" t="str">
        <f t="shared" si="35"/>
        <v/>
      </c>
      <c r="FK737" s="1795"/>
      <c r="FL737" s="1795"/>
      <c r="FM737" s="1795"/>
      <c r="FN737" s="1789"/>
      <c r="FO737" s="1788" t="str">
        <f t="shared" si="36"/>
        <v/>
      </c>
      <c r="FP737" s="1795"/>
      <c r="FQ737" s="1795"/>
      <c r="FR737" s="1795"/>
      <c r="FS737" s="1789"/>
      <c r="FT737" s="1788" t="str">
        <f t="shared" si="37"/>
        <v/>
      </c>
      <c r="FU737" s="1795"/>
      <c r="FV737" s="1795"/>
      <c r="FW737" s="1795"/>
      <c r="FX737" s="1789"/>
      <c r="FY737" s="1788" t="str">
        <f t="shared" si="38"/>
        <v/>
      </c>
      <c r="FZ737" s="1795"/>
      <c r="GA737" s="1795"/>
      <c r="GB737" s="1795"/>
      <c r="GC737" s="1789"/>
    </row>
    <row r="738" spans="1:185" ht="12.95" customHeight="1">
      <c r="B738" s="1616"/>
      <c r="C738" s="1617"/>
      <c r="D738" s="1617"/>
      <c r="E738" s="1617"/>
      <c r="F738" s="1618"/>
      <c r="G738" s="1610"/>
      <c r="H738" s="1611"/>
      <c r="I738" s="1611"/>
      <c r="J738" s="1612"/>
      <c r="K738" s="1613"/>
      <c r="L738" s="1614"/>
      <c r="M738" s="1614"/>
      <c r="N738" s="1615"/>
      <c r="O738" s="1662"/>
      <c r="P738" s="1663"/>
      <c r="Q738" s="1663"/>
      <c r="R738" s="1663"/>
      <c r="S738" s="1664"/>
      <c r="T738" s="1662"/>
      <c r="U738" s="1663"/>
      <c r="V738" s="1663"/>
      <c r="W738" s="1664"/>
      <c r="X738" s="1665">
        <f t="shared" si="11"/>
        <v>0</v>
      </c>
      <c r="Y738" s="1661"/>
      <c r="Z738" s="1661"/>
      <c r="AA738" s="1661"/>
      <c r="AB738" s="1666"/>
      <c r="AC738" s="1667"/>
      <c r="AD738" s="1668"/>
      <c r="AE738" s="1668"/>
      <c r="AF738" s="1668"/>
      <c r="AG738" s="1669"/>
      <c r="AH738" s="1685" t="str">
        <f t="shared" si="39"/>
        <v/>
      </c>
      <c r="AI738" s="1686"/>
      <c r="AJ738" s="1687"/>
      <c r="AK738" s="1616" t="s">
        <v>591</v>
      </c>
      <c r="AL738" s="1617"/>
      <c r="AM738" s="1617"/>
      <c r="AN738" s="1617"/>
      <c r="AO738" s="1618"/>
      <c r="AP738" s="3"/>
      <c r="AQ738" s="3"/>
      <c r="AR738" s="3"/>
      <c r="AS738" s="3"/>
      <c r="AY738" s="1080"/>
      <c r="AZ738" s="118" t="str">
        <f t="shared" si="12"/>
        <v>N/A</v>
      </c>
      <c r="BA738" s="3"/>
      <c r="BB738" s="3"/>
      <c r="BC738" s="3"/>
      <c r="BD738" s="3"/>
      <c r="BE738" s="204"/>
      <c r="BF738" s="294">
        <f t="shared" si="13"/>
        <v>0</v>
      </c>
      <c r="BG738" s="297">
        <f t="shared" si="14"/>
        <v>0</v>
      </c>
      <c r="BH738" s="298" t="str">
        <f t="shared" si="15"/>
        <v/>
      </c>
      <c r="BI738" s="3"/>
      <c r="BJ738" s="3"/>
      <c r="BK738" s="3"/>
      <c r="BL738" s="3"/>
      <c r="BM738" s="3"/>
      <c r="BN738" s="3"/>
      <c r="BS738" s="294">
        <f t="shared" si="16"/>
        <v>0</v>
      </c>
      <c r="BT738" s="297">
        <f t="shared" si="17"/>
        <v>0</v>
      </c>
      <c r="BU738" s="298" t="str">
        <f t="shared" si="18"/>
        <v/>
      </c>
      <c r="BV738" s="3"/>
      <c r="BW738" s="3"/>
      <c r="BX738" s="3"/>
      <c r="BY738" s="3"/>
      <c r="BZ738" s="3"/>
      <c r="CA738" s="3"/>
      <c r="CB738" s="3"/>
      <c r="CC738" s="3"/>
      <c r="CE738" s="3"/>
      <c r="CF738" s="3"/>
      <c r="CG738" s="1788">
        <f t="shared" si="40"/>
        <v>0</v>
      </c>
      <c r="CH738" s="1789"/>
      <c r="CI738" s="1793">
        <f t="shared" si="41"/>
        <v>0</v>
      </c>
      <c r="CJ738" s="1794"/>
      <c r="CK738" s="1788">
        <f t="shared" si="19"/>
        <v>0</v>
      </c>
      <c r="CL738" s="1789"/>
      <c r="CM738" s="1793">
        <f t="shared" si="20"/>
        <v>0</v>
      </c>
      <c r="CN738" s="1794"/>
      <c r="CO738" s="3"/>
      <c r="CP738" s="1790">
        <f t="shared" si="21"/>
        <v>0</v>
      </c>
      <c r="CQ738" s="1791"/>
      <c r="CR738" s="1791"/>
      <c r="CS738" s="1791"/>
      <c r="CT738" s="1792"/>
      <c r="CU738" s="1787">
        <f t="shared" si="22"/>
        <v>0</v>
      </c>
      <c r="CV738" s="1787"/>
      <c r="CW738" s="1787"/>
      <c r="CX738" s="1787"/>
      <c r="CY738" s="1787"/>
      <c r="CZ738" s="1787">
        <f t="shared" si="23"/>
        <v>0</v>
      </c>
      <c r="DA738" s="1787"/>
      <c r="DB738" s="1787"/>
      <c r="DC738" s="1787"/>
      <c r="DD738" s="1787"/>
      <c r="DE738" s="1787">
        <f t="shared" si="24"/>
        <v>0</v>
      </c>
      <c r="DF738" s="1787"/>
      <c r="DG738" s="1787"/>
      <c r="DH738" s="1787"/>
      <c r="DI738" s="1787"/>
      <c r="DJ738" s="1787">
        <f t="shared" si="25"/>
        <v>0</v>
      </c>
      <c r="DK738" s="1787"/>
      <c r="DL738" s="1787"/>
      <c r="DM738" s="1787"/>
      <c r="DN738" s="1787"/>
      <c r="DO738" s="1787">
        <f t="shared" si="26"/>
        <v>0</v>
      </c>
      <c r="DP738" s="1787"/>
      <c r="DQ738" s="1787"/>
      <c r="DR738" s="1787"/>
      <c r="DS738" s="1787"/>
      <c r="DT738" s="6"/>
      <c r="DU738" s="1784">
        <f t="shared" si="27"/>
        <v>0</v>
      </c>
      <c r="DV738" s="1784"/>
      <c r="DW738" s="1784"/>
      <c r="DX738" s="1784"/>
      <c r="DY738" s="1784"/>
      <c r="DZ738" s="1784">
        <f t="shared" si="28"/>
        <v>0</v>
      </c>
      <c r="EA738" s="1784"/>
      <c r="EB738" s="1784"/>
      <c r="EC738" s="1784"/>
      <c r="ED738" s="1784"/>
      <c r="EE738" s="1784">
        <f t="shared" si="29"/>
        <v>0</v>
      </c>
      <c r="EF738" s="1784"/>
      <c r="EG738" s="1784"/>
      <c r="EH738" s="1784"/>
      <c r="EI738" s="1784"/>
      <c r="EJ738" s="1784">
        <f t="shared" si="30"/>
        <v>0</v>
      </c>
      <c r="EK738" s="1784"/>
      <c r="EL738" s="1784"/>
      <c r="EM738" s="1784"/>
      <c r="EN738" s="1784"/>
      <c r="EO738" s="1784">
        <f t="shared" si="31"/>
        <v>0</v>
      </c>
      <c r="EP738" s="1784"/>
      <c r="EQ738" s="1784"/>
      <c r="ER738" s="1784"/>
      <c r="ES738" s="1784"/>
      <c r="ET738" s="1784">
        <f t="shared" si="32"/>
        <v>0</v>
      </c>
      <c r="EU738" s="1784"/>
      <c r="EV738" s="1784"/>
      <c r="EW738" s="1784"/>
      <c r="EX738" s="1784"/>
      <c r="EZ738" s="1788" t="str">
        <f t="shared" si="33"/>
        <v/>
      </c>
      <c r="FA738" s="1795"/>
      <c r="FB738" s="1795"/>
      <c r="FC738" s="1795"/>
      <c r="FD738" s="1789"/>
      <c r="FE738" s="1788" t="str">
        <f t="shared" si="34"/>
        <v/>
      </c>
      <c r="FF738" s="1795"/>
      <c r="FG738" s="1795"/>
      <c r="FH738" s="1795"/>
      <c r="FI738" s="1789"/>
      <c r="FJ738" s="1788" t="str">
        <f t="shared" si="35"/>
        <v/>
      </c>
      <c r="FK738" s="1795"/>
      <c r="FL738" s="1795"/>
      <c r="FM738" s="1795"/>
      <c r="FN738" s="1789"/>
      <c r="FO738" s="1788" t="str">
        <f t="shared" si="36"/>
        <v/>
      </c>
      <c r="FP738" s="1795"/>
      <c r="FQ738" s="1795"/>
      <c r="FR738" s="1795"/>
      <c r="FS738" s="1789"/>
      <c r="FT738" s="1788" t="str">
        <f t="shared" si="37"/>
        <v/>
      </c>
      <c r="FU738" s="1795"/>
      <c r="FV738" s="1795"/>
      <c r="FW738" s="1795"/>
      <c r="FX738" s="1789"/>
      <c r="FY738" s="1788" t="str">
        <f t="shared" si="38"/>
        <v/>
      </c>
      <c r="FZ738" s="1795"/>
      <c r="GA738" s="1795"/>
      <c r="GB738" s="1795"/>
      <c r="GC738" s="1789"/>
    </row>
    <row r="739" spans="1:185" ht="12.95" customHeight="1">
      <c r="B739" s="1616"/>
      <c r="C739" s="1617"/>
      <c r="D739" s="1617"/>
      <c r="E739" s="1617"/>
      <c r="F739" s="1618"/>
      <c r="G739" s="1610"/>
      <c r="H739" s="1611"/>
      <c r="I739" s="1611"/>
      <c r="J739" s="1612"/>
      <c r="K739" s="1613"/>
      <c r="L739" s="1614"/>
      <c r="M739" s="1614"/>
      <c r="N739" s="1615"/>
      <c r="O739" s="1662"/>
      <c r="P739" s="1663"/>
      <c r="Q739" s="1663"/>
      <c r="R739" s="1663"/>
      <c r="S739" s="1664"/>
      <c r="T739" s="1662"/>
      <c r="U739" s="1663"/>
      <c r="V739" s="1663"/>
      <c r="W739" s="1664"/>
      <c r="X739" s="1665">
        <f t="shared" si="11"/>
        <v>0</v>
      </c>
      <c r="Y739" s="1661"/>
      <c r="Z739" s="1661"/>
      <c r="AA739" s="1661"/>
      <c r="AB739" s="1666"/>
      <c r="AC739" s="1667"/>
      <c r="AD739" s="1668"/>
      <c r="AE739" s="1668"/>
      <c r="AF739" s="1668"/>
      <c r="AG739" s="1669"/>
      <c r="AH739" s="1685" t="str">
        <f t="shared" si="39"/>
        <v/>
      </c>
      <c r="AI739" s="1686"/>
      <c r="AJ739" s="1687"/>
      <c r="AK739" s="1616" t="s">
        <v>591</v>
      </c>
      <c r="AL739" s="1617"/>
      <c r="AM739" s="1617"/>
      <c r="AN739" s="1617"/>
      <c r="AO739" s="1618"/>
      <c r="AP739" s="3"/>
      <c r="AQ739" s="3"/>
      <c r="AR739" s="3"/>
      <c r="AS739" s="3"/>
      <c r="AY739" s="1080"/>
      <c r="AZ739" s="118" t="str">
        <f t="shared" si="12"/>
        <v>N/A</v>
      </c>
      <c r="BA739" s="3"/>
      <c r="BB739" s="3"/>
      <c r="BC739" s="3"/>
      <c r="BD739" s="3"/>
      <c r="BE739" s="204"/>
      <c r="BF739" s="294">
        <f t="shared" si="13"/>
        <v>0</v>
      </c>
      <c r="BG739" s="297">
        <f t="shared" si="14"/>
        <v>0</v>
      </c>
      <c r="BH739" s="298" t="str">
        <f t="shared" si="15"/>
        <v/>
      </c>
      <c r="BI739" s="3"/>
      <c r="BJ739" s="3"/>
      <c r="BK739" s="3"/>
      <c r="BL739" s="3"/>
      <c r="BM739" s="3"/>
      <c r="BN739" s="3"/>
      <c r="BS739" s="294">
        <f t="shared" si="16"/>
        <v>0</v>
      </c>
      <c r="BT739" s="297">
        <f t="shared" si="17"/>
        <v>0</v>
      </c>
      <c r="BU739" s="298" t="str">
        <f t="shared" si="18"/>
        <v/>
      </c>
      <c r="BV739" s="3"/>
      <c r="BW739" s="3"/>
      <c r="BX739" s="3"/>
      <c r="BY739" s="3"/>
      <c r="BZ739" s="3"/>
      <c r="CA739" s="3"/>
      <c r="CB739" s="3"/>
      <c r="CC739" s="3"/>
      <c r="CE739" s="3"/>
      <c r="CF739" s="3"/>
      <c r="CG739" s="1788">
        <f t="shared" si="40"/>
        <v>0</v>
      </c>
      <c r="CH739" s="1789"/>
      <c r="CI739" s="1793">
        <f t="shared" si="41"/>
        <v>0</v>
      </c>
      <c r="CJ739" s="1794"/>
      <c r="CK739" s="1788">
        <f t="shared" si="19"/>
        <v>0</v>
      </c>
      <c r="CL739" s="1789"/>
      <c r="CM739" s="1793">
        <f t="shared" si="20"/>
        <v>0</v>
      </c>
      <c r="CN739" s="1794"/>
      <c r="CO739" s="3"/>
      <c r="CP739" s="1790">
        <f t="shared" si="21"/>
        <v>0</v>
      </c>
      <c r="CQ739" s="1791"/>
      <c r="CR739" s="1791"/>
      <c r="CS739" s="1791"/>
      <c r="CT739" s="1792"/>
      <c r="CU739" s="1787">
        <f t="shared" si="22"/>
        <v>0</v>
      </c>
      <c r="CV739" s="1787"/>
      <c r="CW739" s="1787"/>
      <c r="CX739" s="1787"/>
      <c r="CY739" s="1787"/>
      <c r="CZ739" s="1787">
        <f t="shared" si="23"/>
        <v>0</v>
      </c>
      <c r="DA739" s="1787"/>
      <c r="DB739" s="1787"/>
      <c r="DC739" s="1787"/>
      <c r="DD739" s="1787"/>
      <c r="DE739" s="1787">
        <f t="shared" si="24"/>
        <v>0</v>
      </c>
      <c r="DF739" s="1787"/>
      <c r="DG739" s="1787"/>
      <c r="DH739" s="1787"/>
      <c r="DI739" s="1787"/>
      <c r="DJ739" s="1787">
        <f t="shared" si="25"/>
        <v>0</v>
      </c>
      <c r="DK739" s="1787"/>
      <c r="DL739" s="1787"/>
      <c r="DM739" s="1787"/>
      <c r="DN739" s="1787"/>
      <c r="DO739" s="1787">
        <f t="shared" si="26"/>
        <v>0</v>
      </c>
      <c r="DP739" s="1787"/>
      <c r="DQ739" s="1787"/>
      <c r="DR739" s="1787"/>
      <c r="DS739" s="1787"/>
      <c r="DT739" s="6"/>
      <c r="DU739" s="1784">
        <f t="shared" si="27"/>
        <v>0</v>
      </c>
      <c r="DV739" s="1784"/>
      <c r="DW739" s="1784"/>
      <c r="DX739" s="1784"/>
      <c r="DY739" s="1784"/>
      <c r="DZ739" s="1784">
        <f t="shared" si="28"/>
        <v>0</v>
      </c>
      <c r="EA739" s="1784"/>
      <c r="EB739" s="1784"/>
      <c r="EC739" s="1784"/>
      <c r="ED739" s="1784"/>
      <c r="EE739" s="1784">
        <f t="shared" si="29"/>
        <v>0</v>
      </c>
      <c r="EF739" s="1784"/>
      <c r="EG739" s="1784"/>
      <c r="EH739" s="1784"/>
      <c r="EI739" s="1784"/>
      <c r="EJ739" s="1784">
        <f t="shared" si="30"/>
        <v>0</v>
      </c>
      <c r="EK739" s="1784"/>
      <c r="EL739" s="1784"/>
      <c r="EM739" s="1784"/>
      <c r="EN739" s="1784"/>
      <c r="EO739" s="1784">
        <f t="shared" si="31"/>
        <v>0</v>
      </c>
      <c r="EP739" s="1784"/>
      <c r="EQ739" s="1784"/>
      <c r="ER739" s="1784"/>
      <c r="ES739" s="1784"/>
      <c r="ET739" s="1784">
        <f t="shared" si="32"/>
        <v>0</v>
      </c>
      <c r="EU739" s="1784"/>
      <c r="EV739" s="1784"/>
      <c r="EW739" s="1784"/>
      <c r="EX739" s="1784"/>
      <c r="EZ739" s="1788" t="str">
        <f t="shared" si="33"/>
        <v/>
      </c>
      <c r="FA739" s="1795"/>
      <c r="FB739" s="1795"/>
      <c r="FC739" s="1795"/>
      <c r="FD739" s="1789"/>
      <c r="FE739" s="1788" t="str">
        <f t="shared" si="34"/>
        <v/>
      </c>
      <c r="FF739" s="1795"/>
      <c r="FG739" s="1795"/>
      <c r="FH739" s="1795"/>
      <c r="FI739" s="1789"/>
      <c r="FJ739" s="1788" t="str">
        <f t="shared" si="35"/>
        <v/>
      </c>
      <c r="FK739" s="1795"/>
      <c r="FL739" s="1795"/>
      <c r="FM739" s="1795"/>
      <c r="FN739" s="1789"/>
      <c r="FO739" s="1788" t="str">
        <f t="shared" si="36"/>
        <v/>
      </c>
      <c r="FP739" s="1795"/>
      <c r="FQ739" s="1795"/>
      <c r="FR739" s="1795"/>
      <c r="FS739" s="1789"/>
      <c r="FT739" s="1788" t="str">
        <f t="shared" si="37"/>
        <v/>
      </c>
      <c r="FU739" s="1795"/>
      <c r="FV739" s="1795"/>
      <c r="FW739" s="1795"/>
      <c r="FX739" s="1789"/>
      <c r="FY739" s="1788" t="str">
        <f t="shared" si="38"/>
        <v/>
      </c>
      <c r="FZ739" s="1795"/>
      <c r="GA739" s="1795"/>
      <c r="GB739" s="1795"/>
      <c r="GC739" s="1789"/>
    </row>
    <row r="740" spans="1:185" ht="12.95" customHeight="1">
      <c r="B740" s="1616"/>
      <c r="C740" s="1617"/>
      <c r="D740" s="1617"/>
      <c r="E740" s="1617"/>
      <c r="F740" s="1618"/>
      <c r="G740" s="1610"/>
      <c r="H740" s="1611"/>
      <c r="I740" s="1611"/>
      <c r="J740" s="1612"/>
      <c r="K740" s="1613"/>
      <c r="L740" s="1614"/>
      <c r="M740" s="1614"/>
      <c r="N740" s="1615"/>
      <c r="O740" s="1662"/>
      <c r="P740" s="1663"/>
      <c r="Q740" s="1663"/>
      <c r="R740" s="1663"/>
      <c r="S740" s="1664"/>
      <c r="T740" s="1662"/>
      <c r="U740" s="1663"/>
      <c r="V740" s="1663"/>
      <c r="W740" s="1664"/>
      <c r="X740" s="1665">
        <f t="shared" si="11"/>
        <v>0</v>
      </c>
      <c r="Y740" s="1661"/>
      <c r="Z740" s="1661"/>
      <c r="AA740" s="1661"/>
      <c r="AB740" s="1666"/>
      <c r="AC740" s="1667"/>
      <c r="AD740" s="1668"/>
      <c r="AE740" s="1668"/>
      <c r="AF740" s="1668"/>
      <c r="AG740" s="1669"/>
      <c r="AH740" s="1685" t="str">
        <f t="shared" si="39"/>
        <v/>
      </c>
      <c r="AI740" s="1686"/>
      <c r="AJ740" s="1687"/>
      <c r="AK740" s="1616" t="s">
        <v>591</v>
      </c>
      <c r="AL740" s="1617"/>
      <c r="AM740" s="1617"/>
      <c r="AN740" s="1617"/>
      <c r="AO740" s="1618"/>
      <c r="AP740" s="3"/>
      <c r="AQ740" s="3"/>
      <c r="AR740" s="3"/>
      <c r="AS740" s="3"/>
      <c r="AY740" s="1080"/>
      <c r="AZ740" s="118" t="str">
        <f t="shared" si="12"/>
        <v>N/A</v>
      </c>
      <c r="BA740" s="3"/>
      <c r="BB740" s="3"/>
      <c r="BC740" s="3"/>
      <c r="BD740" s="3"/>
      <c r="BE740" s="204"/>
      <c r="BF740" s="294">
        <f t="shared" si="13"/>
        <v>0</v>
      </c>
      <c r="BG740" s="297">
        <f t="shared" si="14"/>
        <v>0</v>
      </c>
      <c r="BH740" s="298" t="str">
        <f t="shared" si="15"/>
        <v/>
      </c>
      <c r="BI740" s="3"/>
      <c r="BJ740" s="3"/>
      <c r="BK740" s="3"/>
      <c r="BL740" s="3"/>
      <c r="BM740" s="3"/>
      <c r="BN740" s="3"/>
      <c r="BS740" s="294">
        <f t="shared" si="16"/>
        <v>0</v>
      </c>
      <c r="BT740" s="297">
        <f t="shared" si="17"/>
        <v>0</v>
      </c>
      <c r="BU740" s="298" t="str">
        <f t="shared" si="18"/>
        <v/>
      </c>
      <c r="BV740" s="3"/>
      <c r="BW740" s="3"/>
      <c r="BX740" s="3"/>
      <c r="BY740" s="3"/>
      <c r="BZ740" s="3"/>
      <c r="CA740" s="3"/>
      <c r="CB740" s="3"/>
      <c r="CC740" s="3"/>
      <c r="CE740" s="3"/>
      <c r="CF740" s="3"/>
      <c r="CG740" s="1788">
        <f t="shared" si="40"/>
        <v>0</v>
      </c>
      <c r="CH740" s="1789"/>
      <c r="CI740" s="1793">
        <f t="shared" si="41"/>
        <v>0</v>
      </c>
      <c r="CJ740" s="1794"/>
      <c r="CK740" s="1788">
        <f t="shared" si="19"/>
        <v>0</v>
      </c>
      <c r="CL740" s="1789"/>
      <c r="CM740" s="1793">
        <f t="shared" si="20"/>
        <v>0</v>
      </c>
      <c r="CN740" s="1794"/>
      <c r="CO740" s="3"/>
      <c r="CP740" s="1790">
        <f t="shared" si="21"/>
        <v>0</v>
      </c>
      <c r="CQ740" s="1791"/>
      <c r="CR740" s="1791"/>
      <c r="CS740" s="1791"/>
      <c r="CT740" s="1792"/>
      <c r="CU740" s="1787">
        <f t="shared" si="22"/>
        <v>0</v>
      </c>
      <c r="CV740" s="1787"/>
      <c r="CW740" s="1787"/>
      <c r="CX740" s="1787"/>
      <c r="CY740" s="1787"/>
      <c r="CZ740" s="1787">
        <f t="shared" si="23"/>
        <v>0</v>
      </c>
      <c r="DA740" s="1787"/>
      <c r="DB740" s="1787"/>
      <c r="DC740" s="1787"/>
      <c r="DD740" s="1787"/>
      <c r="DE740" s="1787">
        <f t="shared" si="24"/>
        <v>0</v>
      </c>
      <c r="DF740" s="1787"/>
      <c r="DG740" s="1787"/>
      <c r="DH740" s="1787"/>
      <c r="DI740" s="1787"/>
      <c r="DJ740" s="1787">
        <f t="shared" si="25"/>
        <v>0</v>
      </c>
      <c r="DK740" s="1787"/>
      <c r="DL740" s="1787"/>
      <c r="DM740" s="1787"/>
      <c r="DN740" s="1787"/>
      <c r="DO740" s="1787">
        <f t="shared" si="26"/>
        <v>0</v>
      </c>
      <c r="DP740" s="1787"/>
      <c r="DQ740" s="1787"/>
      <c r="DR740" s="1787"/>
      <c r="DS740" s="1787"/>
      <c r="DT740" s="6"/>
      <c r="DU740" s="1784">
        <f t="shared" si="27"/>
        <v>0</v>
      </c>
      <c r="DV740" s="1784"/>
      <c r="DW740" s="1784"/>
      <c r="DX740" s="1784"/>
      <c r="DY740" s="1784"/>
      <c r="DZ740" s="1784">
        <f t="shared" si="28"/>
        <v>0</v>
      </c>
      <c r="EA740" s="1784"/>
      <c r="EB740" s="1784"/>
      <c r="EC740" s="1784"/>
      <c r="ED740" s="1784"/>
      <c r="EE740" s="1784">
        <f t="shared" si="29"/>
        <v>0</v>
      </c>
      <c r="EF740" s="1784"/>
      <c r="EG740" s="1784"/>
      <c r="EH740" s="1784"/>
      <c r="EI740" s="1784"/>
      <c r="EJ740" s="1784">
        <f t="shared" si="30"/>
        <v>0</v>
      </c>
      <c r="EK740" s="1784"/>
      <c r="EL740" s="1784"/>
      <c r="EM740" s="1784"/>
      <c r="EN740" s="1784"/>
      <c r="EO740" s="1784">
        <f t="shared" si="31"/>
        <v>0</v>
      </c>
      <c r="EP740" s="1784"/>
      <c r="EQ740" s="1784"/>
      <c r="ER740" s="1784"/>
      <c r="ES740" s="1784"/>
      <c r="ET740" s="1784">
        <f t="shared" si="32"/>
        <v>0</v>
      </c>
      <c r="EU740" s="1784"/>
      <c r="EV740" s="1784"/>
      <c r="EW740" s="1784"/>
      <c r="EX740" s="1784"/>
      <c r="EZ740" s="1788" t="str">
        <f t="shared" si="33"/>
        <v/>
      </c>
      <c r="FA740" s="1795"/>
      <c r="FB740" s="1795"/>
      <c r="FC740" s="1795"/>
      <c r="FD740" s="1789"/>
      <c r="FE740" s="1788" t="str">
        <f t="shared" si="34"/>
        <v/>
      </c>
      <c r="FF740" s="1795"/>
      <c r="FG740" s="1795"/>
      <c r="FH740" s="1795"/>
      <c r="FI740" s="1789"/>
      <c r="FJ740" s="1788" t="str">
        <f t="shared" si="35"/>
        <v/>
      </c>
      <c r="FK740" s="1795"/>
      <c r="FL740" s="1795"/>
      <c r="FM740" s="1795"/>
      <c r="FN740" s="1789"/>
      <c r="FO740" s="1788" t="str">
        <f t="shared" si="36"/>
        <v/>
      </c>
      <c r="FP740" s="1795"/>
      <c r="FQ740" s="1795"/>
      <c r="FR740" s="1795"/>
      <c r="FS740" s="1789"/>
      <c r="FT740" s="1788" t="str">
        <f t="shared" si="37"/>
        <v/>
      </c>
      <c r="FU740" s="1795"/>
      <c r="FV740" s="1795"/>
      <c r="FW740" s="1795"/>
      <c r="FX740" s="1789"/>
      <c r="FY740" s="1788" t="str">
        <f t="shared" si="38"/>
        <v/>
      </c>
      <c r="FZ740" s="1795"/>
      <c r="GA740" s="1795"/>
      <c r="GB740" s="1795"/>
      <c r="GC740" s="1789"/>
    </row>
    <row r="741" spans="1:185" ht="12.95" customHeight="1">
      <c r="B741" s="1616"/>
      <c r="C741" s="1617"/>
      <c r="D741" s="1617"/>
      <c r="E741" s="1617"/>
      <c r="F741" s="1618"/>
      <c r="G741" s="1610"/>
      <c r="H741" s="1611"/>
      <c r="I741" s="1611"/>
      <c r="J741" s="1612"/>
      <c r="K741" s="1613"/>
      <c r="L741" s="1614"/>
      <c r="M741" s="1614"/>
      <c r="N741" s="1615"/>
      <c r="O741" s="1662"/>
      <c r="P741" s="1663"/>
      <c r="Q741" s="1663"/>
      <c r="R741" s="1663"/>
      <c r="S741" s="1664"/>
      <c r="T741" s="1662"/>
      <c r="U741" s="1663"/>
      <c r="V741" s="1663"/>
      <c r="W741" s="1664"/>
      <c r="X741" s="1665">
        <f t="shared" si="11"/>
        <v>0</v>
      </c>
      <c r="Y741" s="1661"/>
      <c r="Z741" s="1661"/>
      <c r="AA741" s="1661"/>
      <c r="AB741" s="1666"/>
      <c r="AC741" s="1667"/>
      <c r="AD741" s="1668"/>
      <c r="AE741" s="1668"/>
      <c r="AF741" s="1668"/>
      <c r="AG741" s="1669"/>
      <c r="AH741" s="1685" t="str">
        <f t="shared" si="39"/>
        <v/>
      </c>
      <c r="AI741" s="1686"/>
      <c r="AJ741" s="1687"/>
      <c r="AK741" s="1616" t="s">
        <v>591</v>
      </c>
      <c r="AL741" s="1617"/>
      <c r="AM741" s="1617"/>
      <c r="AN741" s="1617"/>
      <c r="AO741" s="1618"/>
      <c r="AP741" s="3"/>
      <c r="AQ741" s="3"/>
      <c r="AR741" s="3"/>
      <c r="AS741" s="3"/>
      <c r="AY741" s="1080"/>
      <c r="AZ741" s="118" t="str">
        <f t="shared" si="12"/>
        <v>N/A</v>
      </c>
      <c r="BA741" s="3"/>
      <c r="BB741" s="3"/>
      <c r="BC741" s="3"/>
      <c r="BD741" s="3"/>
      <c r="BE741" s="204"/>
      <c r="BF741" s="294">
        <f t="shared" si="13"/>
        <v>0</v>
      </c>
      <c r="BG741" s="297">
        <f t="shared" si="14"/>
        <v>0</v>
      </c>
      <c r="BH741" s="298" t="str">
        <f t="shared" si="15"/>
        <v/>
      </c>
      <c r="BI741" s="3"/>
      <c r="BJ741" s="3"/>
      <c r="BK741" s="3"/>
      <c r="BL741" s="3"/>
      <c r="BM741" s="3"/>
      <c r="BN741" s="3"/>
      <c r="BS741" s="294">
        <f t="shared" si="16"/>
        <v>0</v>
      </c>
      <c r="BT741" s="297">
        <f t="shared" si="17"/>
        <v>0</v>
      </c>
      <c r="BU741" s="298" t="str">
        <f t="shared" si="18"/>
        <v/>
      </c>
      <c r="BV741" s="3"/>
      <c r="BW741" s="3"/>
      <c r="BX741" s="3"/>
      <c r="BY741" s="3"/>
      <c r="BZ741" s="3"/>
      <c r="CA741" s="3"/>
      <c r="CB741" s="3"/>
      <c r="CC741" s="3"/>
      <c r="CE741" s="3"/>
      <c r="CF741" s="3"/>
      <c r="CG741" s="1788">
        <f t="shared" si="40"/>
        <v>0</v>
      </c>
      <c r="CH741" s="1789"/>
      <c r="CI741" s="1793">
        <f t="shared" si="41"/>
        <v>0</v>
      </c>
      <c r="CJ741" s="1794"/>
      <c r="CK741" s="1788">
        <f t="shared" si="19"/>
        <v>0</v>
      </c>
      <c r="CL741" s="1789"/>
      <c r="CM741" s="1793">
        <f t="shared" si="20"/>
        <v>0</v>
      </c>
      <c r="CN741" s="1794"/>
      <c r="CO741" s="3"/>
      <c r="CP741" s="1790">
        <f t="shared" si="21"/>
        <v>0</v>
      </c>
      <c r="CQ741" s="1791"/>
      <c r="CR741" s="1791"/>
      <c r="CS741" s="1791"/>
      <c r="CT741" s="1792"/>
      <c r="CU741" s="1787">
        <f t="shared" si="22"/>
        <v>0</v>
      </c>
      <c r="CV741" s="1787"/>
      <c r="CW741" s="1787"/>
      <c r="CX741" s="1787"/>
      <c r="CY741" s="1787"/>
      <c r="CZ741" s="1787">
        <f t="shared" si="23"/>
        <v>0</v>
      </c>
      <c r="DA741" s="1787"/>
      <c r="DB741" s="1787"/>
      <c r="DC741" s="1787"/>
      <c r="DD741" s="1787"/>
      <c r="DE741" s="1787">
        <f t="shared" si="24"/>
        <v>0</v>
      </c>
      <c r="DF741" s="1787"/>
      <c r="DG741" s="1787"/>
      <c r="DH741" s="1787"/>
      <c r="DI741" s="1787"/>
      <c r="DJ741" s="1787">
        <f t="shared" si="25"/>
        <v>0</v>
      </c>
      <c r="DK741" s="1787"/>
      <c r="DL741" s="1787"/>
      <c r="DM741" s="1787"/>
      <c r="DN741" s="1787"/>
      <c r="DO741" s="1787">
        <f t="shared" si="26"/>
        <v>0</v>
      </c>
      <c r="DP741" s="1787"/>
      <c r="DQ741" s="1787"/>
      <c r="DR741" s="1787"/>
      <c r="DS741" s="1787"/>
      <c r="DT741" s="6"/>
      <c r="DU741" s="1784">
        <f t="shared" si="27"/>
        <v>0</v>
      </c>
      <c r="DV741" s="1784"/>
      <c r="DW741" s="1784"/>
      <c r="DX741" s="1784"/>
      <c r="DY741" s="1784"/>
      <c r="DZ741" s="1784">
        <f t="shared" si="28"/>
        <v>0</v>
      </c>
      <c r="EA741" s="1784"/>
      <c r="EB741" s="1784"/>
      <c r="EC741" s="1784"/>
      <c r="ED741" s="1784"/>
      <c r="EE741" s="1784">
        <f t="shared" si="29"/>
        <v>0</v>
      </c>
      <c r="EF741" s="1784"/>
      <c r="EG741" s="1784"/>
      <c r="EH741" s="1784"/>
      <c r="EI741" s="1784"/>
      <c r="EJ741" s="1784">
        <f t="shared" si="30"/>
        <v>0</v>
      </c>
      <c r="EK741" s="1784"/>
      <c r="EL741" s="1784"/>
      <c r="EM741" s="1784"/>
      <c r="EN741" s="1784"/>
      <c r="EO741" s="1784">
        <f t="shared" si="31"/>
        <v>0</v>
      </c>
      <c r="EP741" s="1784"/>
      <c r="EQ741" s="1784"/>
      <c r="ER741" s="1784"/>
      <c r="ES741" s="1784"/>
      <c r="ET741" s="1784">
        <f t="shared" si="32"/>
        <v>0</v>
      </c>
      <c r="EU741" s="1784"/>
      <c r="EV741" s="1784"/>
      <c r="EW741" s="1784"/>
      <c r="EX741" s="1784"/>
      <c r="EZ741" s="1788" t="str">
        <f t="shared" si="33"/>
        <v/>
      </c>
      <c r="FA741" s="1795"/>
      <c r="FB741" s="1795"/>
      <c r="FC741" s="1795"/>
      <c r="FD741" s="1789"/>
      <c r="FE741" s="1788" t="str">
        <f t="shared" si="34"/>
        <v/>
      </c>
      <c r="FF741" s="1795"/>
      <c r="FG741" s="1795"/>
      <c r="FH741" s="1795"/>
      <c r="FI741" s="1789"/>
      <c r="FJ741" s="1788" t="str">
        <f t="shared" si="35"/>
        <v/>
      </c>
      <c r="FK741" s="1795"/>
      <c r="FL741" s="1795"/>
      <c r="FM741" s="1795"/>
      <c r="FN741" s="1789"/>
      <c r="FO741" s="1788" t="str">
        <f t="shared" si="36"/>
        <v/>
      </c>
      <c r="FP741" s="1795"/>
      <c r="FQ741" s="1795"/>
      <c r="FR741" s="1795"/>
      <c r="FS741" s="1789"/>
      <c r="FT741" s="1788" t="str">
        <f t="shared" si="37"/>
        <v/>
      </c>
      <c r="FU741" s="1795"/>
      <c r="FV741" s="1795"/>
      <c r="FW741" s="1795"/>
      <c r="FX741" s="1789"/>
      <c r="FY741" s="1788" t="str">
        <f t="shared" si="38"/>
        <v/>
      </c>
      <c r="FZ741" s="1795"/>
      <c r="GA741" s="1795"/>
      <c r="GB741" s="1795"/>
      <c r="GC741" s="1789"/>
    </row>
    <row r="742" spans="1:185" ht="12.95" customHeight="1">
      <c r="B742" s="1616"/>
      <c r="C742" s="1617"/>
      <c r="D742" s="1617"/>
      <c r="E742" s="1617"/>
      <c r="F742" s="1618"/>
      <c r="G742" s="1610"/>
      <c r="H742" s="1611"/>
      <c r="I742" s="1611"/>
      <c r="J742" s="1612"/>
      <c r="K742" s="1613"/>
      <c r="L742" s="1614"/>
      <c r="M742" s="1614"/>
      <c r="N742" s="1615"/>
      <c r="O742" s="1662"/>
      <c r="P742" s="1663"/>
      <c r="Q742" s="1663"/>
      <c r="R742" s="1663"/>
      <c r="S742" s="1664"/>
      <c r="T742" s="1662"/>
      <c r="U742" s="1663"/>
      <c r="V742" s="1663"/>
      <c r="W742" s="1664"/>
      <c r="X742" s="1665">
        <f t="shared" si="11"/>
        <v>0</v>
      </c>
      <c r="Y742" s="1661"/>
      <c r="Z742" s="1661"/>
      <c r="AA742" s="1661"/>
      <c r="AB742" s="1666"/>
      <c r="AC742" s="1667"/>
      <c r="AD742" s="1668"/>
      <c r="AE742" s="1668"/>
      <c r="AF742" s="1668"/>
      <c r="AG742" s="1669"/>
      <c r="AH742" s="1685" t="str">
        <f t="shared" si="39"/>
        <v/>
      </c>
      <c r="AI742" s="1686"/>
      <c r="AJ742" s="1687"/>
      <c r="AK742" s="1616" t="s">
        <v>591</v>
      </c>
      <c r="AL742" s="1617"/>
      <c r="AM742" s="1617"/>
      <c r="AN742" s="1617"/>
      <c r="AO742" s="1618"/>
      <c r="AP742" s="3"/>
      <c r="AQ742" s="3"/>
      <c r="AR742" s="3"/>
      <c r="AS742" s="3"/>
      <c r="AY742" s="1080"/>
      <c r="AZ742" s="118" t="str">
        <f t="shared" si="12"/>
        <v>N/A</v>
      </c>
      <c r="BA742" s="3"/>
      <c r="BB742" s="3"/>
      <c r="BC742" s="3"/>
      <c r="BD742" s="3"/>
      <c r="BE742" s="204"/>
      <c r="BF742" s="294">
        <f t="shared" si="13"/>
        <v>0</v>
      </c>
      <c r="BG742" s="297">
        <f t="shared" si="14"/>
        <v>0</v>
      </c>
      <c r="BH742" s="298" t="str">
        <f t="shared" si="15"/>
        <v/>
      </c>
      <c r="BI742" s="3"/>
      <c r="BJ742" s="3"/>
      <c r="BK742" s="3"/>
      <c r="BL742" s="3"/>
      <c r="BM742" s="3"/>
      <c r="BN742" s="3"/>
      <c r="BS742" s="294">
        <f t="shared" si="16"/>
        <v>0</v>
      </c>
      <c r="BT742" s="297">
        <f t="shared" si="17"/>
        <v>0</v>
      </c>
      <c r="BU742" s="298" t="str">
        <f t="shared" si="18"/>
        <v/>
      </c>
      <c r="BV742" s="3"/>
      <c r="BW742" s="3"/>
      <c r="BX742" s="3"/>
      <c r="BY742" s="3"/>
      <c r="BZ742" s="3"/>
      <c r="CA742" s="3"/>
      <c r="CB742" s="3"/>
      <c r="CC742" s="3"/>
      <c r="CE742" s="3"/>
      <c r="CF742" s="3"/>
      <c r="CG742" s="1788">
        <f t="shared" si="40"/>
        <v>0</v>
      </c>
      <c r="CH742" s="1789"/>
      <c r="CI742" s="1793">
        <f t="shared" si="41"/>
        <v>0</v>
      </c>
      <c r="CJ742" s="1794"/>
      <c r="CK742" s="1788">
        <f t="shared" si="19"/>
        <v>0</v>
      </c>
      <c r="CL742" s="1789"/>
      <c r="CM742" s="1793">
        <f t="shared" si="20"/>
        <v>0</v>
      </c>
      <c r="CN742" s="1794"/>
      <c r="CO742" s="3"/>
      <c r="CP742" s="1790">
        <f t="shared" si="21"/>
        <v>0</v>
      </c>
      <c r="CQ742" s="1791"/>
      <c r="CR742" s="1791"/>
      <c r="CS742" s="1791"/>
      <c r="CT742" s="1792"/>
      <c r="CU742" s="1787">
        <f t="shared" si="22"/>
        <v>0</v>
      </c>
      <c r="CV742" s="1787"/>
      <c r="CW742" s="1787"/>
      <c r="CX742" s="1787"/>
      <c r="CY742" s="1787"/>
      <c r="CZ742" s="1787">
        <f t="shared" si="23"/>
        <v>0</v>
      </c>
      <c r="DA742" s="1787"/>
      <c r="DB742" s="1787"/>
      <c r="DC742" s="1787"/>
      <c r="DD742" s="1787"/>
      <c r="DE742" s="1787">
        <f t="shared" si="24"/>
        <v>0</v>
      </c>
      <c r="DF742" s="1787"/>
      <c r="DG742" s="1787"/>
      <c r="DH742" s="1787"/>
      <c r="DI742" s="1787"/>
      <c r="DJ742" s="1787">
        <f t="shared" si="25"/>
        <v>0</v>
      </c>
      <c r="DK742" s="1787"/>
      <c r="DL742" s="1787"/>
      <c r="DM742" s="1787"/>
      <c r="DN742" s="1787"/>
      <c r="DO742" s="1787">
        <f t="shared" si="26"/>
        <v>0</v>
      </c>
      <c r="DP742" s="1787"/>
      <c r="DQ742" s="1787"/>
      <c r="DR742" s="1787"/>
      <c r="DS742" s="1787"/>
      <c r="DT742" s="6"/>
      <c r="DU742" s="1784">
        <f t="shared" si="27"/>
        <v>0</v>
      </c>
      <c r="DV742" s="1784"/>
      <c r="DW742" s="1784"/>
      <c r="DX742" s="1784"/>
      <c r="DY742" s="1784"/>
      <c r="DZ742" s="1784">
        <f t="shared" si="28"/>
        <v>0</v>
      </c>
      <c r="EA742" s="1784"/>
      <c r="EB742" s="1784"/>
      <c r="EC742" s="1784"/>
      <c r="ED742" s="1784"/>
      <c r="EE742" s="1784">
        <f t="shared" si="29"/>
        <v>0</v>
      </c>
      <c r="EF742" s="1784"/>
      <c r="EG742" s="1784"/>
      <c r="EH742" s="1784"/>
      <c r="EI742" s="1784"/>
      <c r="EJ742" s="1784">
        <f t="shared" si="30"/>
        <v>0</v>
      </c>
      <c r="EK742" s="1784"/>
      <c r="EL742" s="1784"/>
      <c r="EM742" s="1784"/>
      <c r="EN742" s="1784"/>
      <c r="EO742" s="1784">
        <f t="shared" si="31"/>
        <v>0</v>
      </c>
      <c r="EP742" s="1784"/>
      <c r="EQ742" s="1784"/>
      <c r="ER742" s="1784"/>
      <c r="ES742" s="1784"/>
      <c r="ET742" s="1784">
        <f t="shared" si="32"/>
        <v>0</v>
      </c>
      <c r="EU742" s="1784"/>
      <c r="EV742" s="1784"/>
      <c r="EW742" s="1784"/>
      <c r="EX742" s="1784"/>
      <c r="EZ742" s="1788" t="str">
        <f t="shared" si="33"/>
        <v/>
      </c>
      <c r="FA742" s="1795"/>
      <c r="FB742" s="1795"/>
      <c r="FC742" s="1795"/>
      <c r="FD742" s="1789"/>
      <c r="FE742" s="1788" t="str">
        <f t="shared" si="34"/>
        <v/>
      </c>
      <c r="FF742" s="1795"/>
      <c r="FG742" s="1795"/>
      <c r="FH742" s="1795"/>
      <c r="FI742" s="1789"/>
      <c r="FJ742" s="1788" t="str">
        <f t="shared" si="35"/>
        <v/>
      </c>
      <c r="FK742" s="1795"/>
      <c r="FL742" s="1795"/>
      <c r="FM742" s="1795"/>
      <c r="FN742" s="1789"/>
      <c r="FO742" s="1788" t="str">
        <f t="shared" si="36"/>
        <v/>
      </c>
      <c r="FP742" s="1795"/>
      <c r="FQ742" s="1795"/>
      <c r="FR742" s="1795"/>
      <c r="FS742" s="1789"/>
      <c r="FT742" s="1788" t="str">
        <f t="shared" si="37"/>
        <v/>
      </c>
      <c r="FU742" s="1795"/>
      <c r="FV742" s="1795"/>
      <c r="FW742" s="1795"/>
      <c r="FX742" s="1789"/>
      <c r="FY742" s="1788" t="str">
        <f t="shared" si="38"/>
        <v/>
      </c>
      <c r="FZ742" s="1795"/>
      <c r="GA742" s="1795"/>
      <c r="GB742" s="1795"/>
      <c r="GC742" s="1789"/>
    </row>
    <row r="743" spans="1:185" ht="12.95" customHeight="1">
      <c r="B743" s="1616"/>
      <c r="C743" s="1617"/>
      <c r="D743" s="1617"/>
      <c r="E743" s="1617"/>
      <c r="F743" s="1618"/>
      <c r="G743" s="1610"/>
      <c r="H743" s="1611"/>
      <c r="I743" s="1611"/>
      <c r="J743" s="1612"/>
      <c r="K743" s="1613"/>
      <c r="L743" s="1614"/>
      <c r="M743" s="1614"/>
      <c r="N743" s="1615"/>
      <c r="O743" s="1662"/>
      <c r="P743" s="1663"/>
      <c r="Q743" s="1663"/>
      <c r="R743" s="1663"/>
      <c r="S743" s="1664"/>
      <c r="T743" s="1662"/>
      <c r="U743" s="1663"/>
      <c r="V743" s="1663"/>
      <c r="W743" s="1664"/>
      <c r="X743" s="1665">
        <f t="shared" si="11"/>
        <v>0</v>
      </c>
      <c r="Y743" s="1661"/>
      <c r="Z743" s="1661"/>
      <c r="AA743" s="1661"/>
      <c r="AB743" s="1666"/>
      <c r="AC743" s="1667"/>
      <c r="AD743" s="1668"/>
      <c r="AE743" s="1668"/>
      <c r="AF743" s="1668"/>
      <c r="AG743" s="1669"/>
      <c r="AH743" s="1685" t="str">
        <f t="shared" si="39"/>
        <v/>
      </c>
      <c r="AI743" s="1686"/>
      <c r="AJ743" s="1687"/>
      <c r="AK743" s="1616" t="s">
        <v>591</v>
      </c>
      <c r="AL743" s="1617"/>
      <c r="AM743" s="1617"/>
      <c r="AN743" s="1617"/>
      <c r="AO743" s="1618"/>
      <c r="AP743" s="3"/>
      <c r="AQ743" s="3"/>
      <c r="AR743" s="3"/>
      <c r="AS743" s="3"/>
      <c r="AY743" s="1080"/>
      <c r="AZ743" s="118" t="str">
        <f t="shared" si="12"/>
        <v>N/A</v>
      </c>
      <c r="BA743" s="3"/>
      <c r="BB743" s="3"/>
      <c r="BC743" s="3"/>
      <c r="BD743" s="3"/>
      <c r="BE743" s="204"/>
      <c r="BF743" s="294">
        <f t="shared" si="13"/>
        <v>0</v>
      </c>
      <c r="BG743" s="297">
        <f t="shared" si="14"/>
        <v>0</v>
      </c>
      <c r="BH743" s="298" t="str">
        <f t="shared" si="15"/>
        <v/>
      </c>
      <c r="BI743" s="3"/>
      <c r="BJ743" s="3"/>
      <c r="BK743" s="3"/>
      <c r="BL743" s="3"/>
      <c r="BM743" s="3"/>
      <c r="BN743" s="3"/>
      <c r="BS743" s="294">
        <f t="shared" si="16"/>
        <v>0</v>
      </c>
      <c r="BT743" s="297">
        <f t="shared" si="17"/>
        <v>0</v>
      </c>
      <c r="BU743" s="298" t="str">
        <f t="shared" si="18"/>
        <v/>
      </c>
      <c r="BV743" s="3"/>
      <c r="BW743" s="3"/>
      <c r="BX743" s="3"/>
      <c r="BY743" s="3"/>
      <c r="BZ743" s="3"/>
      <c r="CA743" s="3"/>
      <c r="CB743" s="3"/>
      <c r="CC743" s="3"/>
      <c r="CE743" s="3"/>
      <c r="CF743" s="3"/>
      <c r="CG743" s="1788">
        <f t="shared" si="40"/>
        <v>0</v>
      </c>
      <c r="CH743" s="1789"/>
      <c r="CI743" s="1793">
        <f t="shared" si="41"/>
        <v>0</v>
      </c>
      <c r="CJ743" s="1794"/>
      <c r="CK743" s="1788">
        <f t="shared" si="19"/>
        <v>0</v>
      </c>
      <c r="CL743" s="1789"/>
      <c r="CM743" s="1793">
        <f t="shared" si="20"/>
        <v>0</v>
      </c>
      <c r="CN743" s="1794"/>
      <c r="CO743" s="3"/>
      <c r="CP743" s="1790">
        <f t="shared" si="21"/>
        <v>0</v>
      </c>
      <c r="CQ743" s="1791"/>
      <c r="CR743" s="1791"/>
      <c r="CS743" s="1791"/>
      <c r="CT743" s="1792"/>
      <c r="CU743" s="1787">
        <f t="shared" si="22"/>
        <v>0</v>
      </c>
      <c r="CV743" s="1787"/>
      <c r="CW743" s="1787"/>
      <c r="CX743" s="1787"/>
      <c r="CY743" s="1787"/>
      <c r="CZ743" s="1787">
        <f t="shared" si="23"/>
        <v>0</v>
      </c>
      <c r="DA743" s="1787"/>
      <c r="DB743" s="1787"/>
      <c r="DC743" s="1787"/>
      <c r="DD743" s="1787"/>
      <c r="DE743" s="1787">
        <f t="shared" si="24"/>
        <v>0</v>
      </c>
      <c r="DF743" s="1787"/>
      <c r="DG743" s="1787"/>
      <c r="DH743" s="1787"/>
      <c r="DI743" s="1787"/>
      <c r="DJ743" s="1787">
        <f t="shared" si="25"/>
        <v>0</v>
      </c>
      <c r="DK743" s="1787"/>
      <c r="DL743" s="1787"/>
      <c r="DM743" s="1787"/>
      <c r="DN743" s="1787"/>
      <c r="DO743" s="1787">
        <f t="shared" si="26"/>
        <v>0</v>
      </c>
      <c r="DP743" s="1787"/>
      <c r="DQ743" s="1787"/>
      <c r="DR743" s="1787"/>
      <c r="DS743" s="1787"/>
      <c r="DT743" s="6"/>
      <c r="DU743" s="1784">
        <f t="shared" si="27"/>
        <v>0</v>
      </c>
      <c r="DV743" s="1784"/>
      <c r="DW743" s="1784"/>
      <c r="DX743" s="1784"/>
      <c r="DY743" s="1784"/>
      <c r="DZ743" s="1784">
        <f t="shared" si="28"/>
        <v>0</v>
      </c>
      <c r="EA743" s="1784"/>
      <c r="EB743" s="1784"/>
      <c r="EC743" s="1784"/>
      <c r="ED743" s="1784"/>
      <c r="EE743" s="1784">
        <f t="shared" si="29"/>
        <v>0</v>
      </c>
      <c r="EF743" s="1784"/>
      <c r="EG743" s="1784"/>
      <c r="EH743" s="1784"/>
      <c r="EI743" s="1784"/>
      <c r="EJ743" s="1784">
        <f t="shared" si="30"/>
        <v>0</v>
      </c>
      <c r="EK743" s="1784"/>
      <c r="EL743" s="1784"/>
      <c r="EM743" s="1784"/>
      <c r="EN743" s="1784"/>
      <c r="EO743" s="1784">
        <f t="shared" si="31"/>
        <v>0</v>
      </c>
      <c r="EP743" s="1784"/>
      <c r="EQ743" s="1784"/>
      <c r="ER743" s="1784"/>
      <c r="ES743" s="1784"/>
      <c r="ET743" s="1784">
        <f t="shared" si="32"/>
        <v>0</v>
      </c>
      <c r="EU743" s="1784"/>
      <c r="EV743" s="1784"/>
      <c r="EW743" s="1784"/>
      <c r="EX743" s="1784"/>
      <c r="EZ743" s="1788" t="str">
        <f t="shared" si="33"/>
        <v/>
      </c>
      <c r="FA743" s="1795"/>
      <c r="FB743" s="1795"/>
      <c r="FC743" s="1795"/>
      <c r="FD743" s="1789"/>
      <c r="FE743" s="1788" t="str">
        <f t="shared" si="34"/>
        <v/>
      </c>
      <c r="FF743" s="1795"/>
      <c r="FG743" s="1795"/>
      <c r="FH743" s="1795"/>
      <c r="FI743" s="1789"/>
      <c r="FJ743" s="1788" t="str">
        <f t="shared" si="35"/>
        <v/>
      </c>
      <c r="FK743" s="1795"/>
      <c r="FL743" s="1795"/>
      <c r="FM743" s="1795"/>
      <c r="FN743" s="1789"/>
      <c r="FO743" s="1788" t="str">
        <f t="shared" si="36"/>
        <v/>
      </c>
      <c r="FP743" s="1795"/>
      <c r="FQ743" s="1795"/>
      <c r="FR743" s="1795"/>
      <c r="FS743" s="1789"/>
      <c r="FT743" s="1788" t="str">
        <f t="shared" si="37"/>
        <v/>
      </c>
      <c r="FU743" s="1795"/>
      <c r="FV743" s="1795"/>
      <c r="FW743" s="1795"/>
      <c r="FX743" s="1789"/>
      <c r="FY743" s="1788" t="str">
        <f t="shared" si="38"/>
        <v/>
      </c>
      <c r="FZ743" s="1795"/>
      <c r="GA743" s="1795"/>
      <c r="GB743" s="1795"/>
      <c r="GC743" s="1789"/>
    </row>
    <row r="744" spans="1:185" ht="12.95" customHeight="1">
      <c r="B744" s="1616"/>
      <c r="C744" s="1617"/>
      <c r="D744" s="1617"/>
      <c r="E744" s="1617"/>
      <c r="F744" s="1618"/>
      <c r="G744" s="1610"/>
      <c r="H744" s="1611"/>
      <c r="I744" s="1611"/>
      <c r="J744" s="1612"/>
      <c r="K744" s="1613"/>
      <c r="L744" s="1614"/>
      <c r="M744" s="1614"/>
      <c r="N744" s="1615"/>
      <c r="O744" s="1662"/>
      <c r="P744" s="1663"/>
      <c r="Q744" s="1663"/>
      <c r="R744" s="1663"/>
      <c r="S744" s="1664"/>
      <c r="T744" s="1662"/>
      <c r="U744" s="1663"/>
      <c r="V744" s="1663"/>
      <c r="W744" s="1664"/>
      <c r="X744" s="1665">
        <f t="shared" si="11"/>
        <v>0</v>
      </c>
      <c r="Y744" s="1661"/>
      <c r="Z744" s="1661"/>
      <c r="AA744" s="1661"/>
      <c r="AB744" s="1666"/>
      <c r="AC744" s="1667"/>
      <c r="AD744" s="1668"/>
      <c r="AE744" s="1668"/>
      <c r="AF744" s="1668"/>
      <c r="AG744" s="1669"/>
      <c r="AH744" s="1685" t="str">
        <f t="shared" si="39"/>
        <v/>
      </c>
      <c r="AI744" s="1686"/>
      <c r="AJ744" s="1687"/>
      <c r="AK744" s="1616" t="s">
        <v>591</v>
      </c>
      <c r="AL744" s="1617"/>
      <c r="AM744" s="1617"/>
      <c r="AN744" s="1617"/>
      <c r="AO744" s="1618"/>
      <c r="AP744" s="3"/>
      <c r="AQ744" s="3"/>
      <c r="AR744" s="3"/>
      <c r="AS744" s="3"/>
      <c r="AY744" s="1080"/>
      <c r="AZ744" s="118" t="str">
        <f t="shared" si="12"/>
        <v>N/A</v>
      </c>
      <c r="BA744" s="3"/>
      <c r="BB744" s="3"/>
      <c r="BC744" s="3"/>
      <c r="BD744" s="3"/>
      <c r="BE744" s="204"/>
      <c r="BF744" s="294">
        <f t="shared" si="13"/>
        <v>0</v>
      </c>
      <c r="BG744" s="297">
        <f t="shared" si="14"/>
        <v>0</v>
      </c>
      <c r="BH744" s="298" t="str">
        <f t="shared" si="15"/>
        <v/>
      </c>
      <c r="BI744" s="3"/>
      <c r="BJ744" s="3"/>
      <c r="BK744" s="3"/>
      <c r="BL744" s="3"/>
      <c r="BM744" s="3"/>
      <c r="BN744" s="3"/>
      <c r="BS744" s="294">
        <f t="shared" si="16"/>
        <v>0</v>
      </c>
      <c r="BT744" s="297">
        <f t="shared" si="17"/>
        <v>0</v>
      </c>
      <c r="BU744" s="298" t="str">
        <f t="shared" si="18"/>
        <v/>
      </c>
      <c r="BV744" s="3"/>
      <c r="BW744" s="3"/>
      <c r="BX744" s="3"/>
      <c r="BY744" s="3"/>
      <c r="BZ744" s="3"/>
      <c r="CA744" s="3"/>
      <c r="CB744" s="3"/>
      <c r="CC744" s="3"/>
      <c r="CE744" s="3"/>
      <c r="CF744" s="3"/>
      <c r="CG744" s="1788">
        <f t="shared" si="40"/>
        <v>0</v>
      </c>
      <c r="CH744" s="1789"/>
      <c r="CI744" s="1793">
        <f t="shared" si="41"/>
        <v>0</v>
      </c>
      <c r="CJ744" s="1794"/>
      <c r="CK744" s="1788">
        <f t="shared" si="19"/>
        <v>0</v>
      </c>
      <c r="CL744" s="1789"/>
      <c r="CM744" s="1793">
        <f t="shared" si="20"/>
        <v>0</v>
      </c>
      <c r="CN744" s="1794"/>
      <c r="CO744" s="3"/>
      <c r="CP744" s="1790">
        <f t="shared" si="21"/>
        <v>0</v>
      </c>
      <c r="CQ744" s="1791"/>
      <c r="CR744" s="1791"/>
      <c r="CS744" s="1791"/>
      <c r="CT744" s="1792"/>
      <c r="CU744" s="1787">
        <f t="shared" si="22"/>
        <v>0</v>
      </c>
      <c r="CV744" s="1787"/>
      <c r="CW744" s="1787"/>
      <c r="CX744" s="1787"/>
      <c r="CY744" s="1787"/>
      <c r="CZ744" s="1787">
        <f t="shared" si="23"/>
        <v>0</v>
      </c>
      <c r="DA744" s="1787"/>
      <c r="DB744" s="1787"/>
      <c r="DC744" s="1787"/>
      <c r="DD744" s="1787"/>
      <c r="DE744" s="1787">
        <f t="shared" si="24"/>
        <v>0</v>
      </c>
      <c r="DF744" s="1787"/>
      <c r="DG744" s="1787"/>
      <c r="DH744" s="1787"/>
      <c r="DI744" s="1787"/>
      <c r="DJ744" s="1787">
        <f t="shared" si="25"/>
        <v>0</v>
      </c>
      <c r="DK744" s="1787"/>
      <c r="DL744" s="1787"/>
      <c r="DM744" s="1787"/>
      <c r="DN744" s="1787"/>
      <c r="DO744" s="1787">
        <f t="shared" si="26"/>
        <v>0</v>
      </c>
      <c r="DP744" s="1787"/>
      <c r="DQ744" s="1787"/>
      <c r="DR744" s="1787"/>
      <c r="DS744" s="1787"/>
      <c r="DT744" s="6"/>
      <c r="DU744" s="1784">
        <f t="shared" si="27"/>
        <v>0</v>
      </c>
      <c r="DV744" s="1784"/>
      <c r="DW744" s="1784"/>
      <c r="DX744" s="1784"/>
      <c r="DY744" s="1784"/>
      <c r="DZ744" s="1784">
        <f t="shared" si="28"/>
        <v>0</v>
      </c>
      <c r="EA744" s="1784"/>
      <c r="EB744" s="1784"/>
      <c r="EC744" s="1784"/>
      <c r="ED744" s="1784"/>
      <c r="EE744" s="1784">
        <f t="shared" si="29"/>
        <v>0</v>
      </c>
      <c r="EF744" s="1784"/>
      <c r="EG744" s="1784"/>
      <c r="EH744" s="1784"/>
      <c r="EI744" s="1784"/>
      <c r="EJ744" s="1784">
        <f t="shared" si="30"/>
        <v>0</v>
      </c>
      <c r="EK744" s="1784"/>
      <c r="EL744" s="1784"/>
      <c r="EM744" s="1784"/>
      <c r="EN744" s="1784"/>
      <c r="EO744" s="1784">
        <f t="shared" si="31"/>
        <v>0</v>
      </c>
      <c r="EP744" s="1784"/>
      <c r="EQ744" s="1784"/>
      <c r="ER744" s="1784"/>
      <c r="ES744" s="1784"/>
      <c r="ET744" s="1784">
        <f t="shared" si="32"/>
        <v>0</v>
      </c>
      <c r="EU744" s="1784"/>
      <c r="EV744" s="1784"/>
      <c r="EW744" s="1784"/>
      <c r="EX744" s="1784"/>
      <c r="EZ744" s="1788" t="str">
        <f t="shared" si="33"/>
        <v/>
      </c>
      <c r="FA744" s="1795"/>
      <c r="FB744" s="1795"/>
      <c r="FC744" s="1795"/>
      <c r="FD744" s="1789"/>
      <c r="FE744" s="1788" t="str">
        <f t="shared" si="34"/>
        <v/>
      </c>
      <c r="FF744" s="1795"/>
      <c r="FG744" s="1795"/>
      <c r="FH744" s="1795"/>
      <c r="FI744" s="1789"/>
      <c r="FJ744" s="1788" t="str">
        <f t="shared" si="35"/>
        <v/>
      </c>
      <c r="FK744" s="1795"/>
      <c r="FL744" s="1795"/>
      <c r="FM744" s="1795"/>
      <c r="FN744" s="1789"/>
      <c r="FO744" s="1788" t="str">
        <f t="shared" si="36"/>
        <v/>
      </c>
      <c r="FP744" s="1795"/>
      <c r="FQ744" s="1795"/>
      <c r="FR744" s="1795"/>
      <c r="FS744" s="1789"/>
      <c r="FT744" s="1788" t="str">
        <f t="shared" si="37"/>
        <v/>
      </c>
      <c r="FU744" s="1795"/>
      <c r="FV744" s="1795"/>
      <c r="FW744" s="1795"/>
      <c r="FX744" s="1789"/>
      <c r="FY744" s="1788" t="str">
        <f t="shared" si="38"/>
        <v/>
      </c>
      <c r="FZ744" s="1795"/>
      <c r="GA744" s="1795"/>
      <c r="GB744" s="1795"/>
      <c r="GC744" s="1789"/>
    </row>
    <row r="745" spans="1:185" ht="12.95" customHeight="1">
      <c r="B745" s="1616"/>
      <c r="C745" s="1617"/>
      <c r="D745" s="1617"/>
      <c r="E745" s="1617"/>
      <c r="F745" s="1618"/>
      <c r="G745" s="1610"/>
      <c r="H745" s="1611"/>
      <c r="I745" s="1611"/>
      <c r="J745" s="1612"/>
      <c r="K745" s="1613"/>
      <c r="L745" s="1614"/>
      <c r="M745" s="1614"/>
      <c r="N745" s="1615"/>
      <c r="O745" s="1662"/>
      <c r="P745" s="1663"/>
      <c r="Q745" s="1663"/>
      <c r="R745" s="1663"/>
      <c r="S745" s="1664"/>
      <c r="T745" s="1662"/>
      <c r="U745" s="1663"/>
      <c r="V745" s="1663"/>
      <c r="W745" s="1664"/>
      <c r="X745" s="1665">
        <f t="shared" si="11"/>
        <v>0</v>
      </c>
      <c r="Y745" s="1661"/>
      <c r="Z745" s="1661"/>
      <c r="AA745" s="1661"/>
      <c r="AB745" s="1666"/>
      <c r="AC745" s="1667"/>
      <c r="AD745" s="1668"/>
      <c r="AE745" s="1668"/>
      <c r="AF745" s="1668"/>
      <c r="AG745" s="1669"/>
      <c r="AH745" s="1685" t="str">
        <f t="shared" si="39"/>
        <v/>
      </c>
      <c r="AI745" s="1686"/>
      <c r="AJ745" s="1687"/>
      <c r="AK745" s="1616" t="s">
        <v>591</v>
      </c>
      <c r="AL745" s="1617"/>
      <c r="AM745" s="1617"/>
      <c r="AN745" s="1617"/>
      <c r="AO745" s="1618"/>
      <c r="AP745" s="3"/>
      <c r="AQ745" s="3"/>
      <c r="AR745" s="3"/>
      <c r="AS745" s="3"/>
      <c r="AY745" s="1080"/>
      <c r="AZ745" s="118" t="str">
        <f t="shared" si="12"/>
        <v>N/A</v>
      </c>
      <c r="BA745" s="3"/>
      <c r="BB745" s="3"/>
      <c r="BC745" s="3"/>
      <c r="BD745" s="3"/>
      <c r="BE745" s="204"/>
      <c r="BF745" s="294">
        <f t="shared" si="13"/>
        <v>0</v>
      </c>
      <c r="BG745" s="297">
        <f t="shared" si="14"/>
        <v>0</v>
      </c>
      <c r="BH745" s="298" t="str">
        <f t="shared" si="15"/>
        <v/>
      </c>
      <c r="BI745" s="3"/>
      <c r="BJ745" s="3"/>
      <c r="BK745" s="3"/>
      <c r="BL745" s="3"/>
      <c r="BM745" s="3"/>
      <c r="BN745" s="3"/>
      <c r="BS745" s="294">
        <f t="shared" si="16"/>
        <v>0</v>
      </c>
      <c r="BT745" s="297">
        <f t="shared" si="17"/>
        <v>0</v>
      </c>
      <c r="BU745" s="298" t="str">
        <f t="shared" si="18"/>
        <v/>
      </c>
      <c r="BV745" s="3"/>
      <c r="BW745" s="3"/>
      <c r="BX745" s="3"/>
      <c r="BY745" s="3"/>
      <c r="BZ745" s="3"/>
      <c r="CA745" s="3"/>
      <c r="CB745" s="3"/>
      <c r="CC745" s="3"/>
      <c r="CE745" s="3"/>
      <c r="CF745" s="3"/>
      <c r="CG745" s="1788">
        <f t="shared" si="40"/>
        <v>0</v>
      </c>
      <c r="CH745" s="1789"/>
      <c r="CI745" s="1793">
        <f t="shared" si="41"/>
        <v>0</v>
      </c>
      <c r="CJ745" s="1794"/>
      <c r="CK745" s="1788">
        <f t="shared" si="19"/>
        <v>0</v>
      </c>
      <c r="CL745" s="1789"/>
      <c r="CM745" s="1793">
        <f t="shared" si="20"/>
        <v>0</v>
      </c>
      <c r="CN745" s="1794"/>
      <c r="CO745" s="3"/>
      <c r="CP745" s="1790">
        <f t="shared" si="21"/>
        <v>0</v>
      </c>
      <c r="CQ745" s="1791"/>
      <c r="CR745" s="1791"/>
      <c r="CS745" s="1791"/>
      <c r="CT745" s="1792"/>
      <c r="CU745" s="1787">
        <f t="shared" si="22"/>
        <v>0</v>
      </c>
      <c r="CV745" s="1787"/>
      <c r="CW745" s="1787"/>
      <c r="CX745" s="1787"/>
      <c r="CY745" s="1787"/>
      <c r="CZ745" s="1787">
        <f t="shared" si="23"/>
        <v>0</v>
      </c>
      <c r="DA745" s="1787"/>
      <c r="DB745" s="1787"/>
      <c r="DC745" s="1787"/>
      <c r="DD745" s="1787"/>
      <c r="DE745" s="1787">
        <f t="shared" si="24"/>
        <v>0</v>
      </c>
      <c r="DF745" s="1787"/>
      <c r="DG745" s="1787"/>
      <c r="DH745" s="1787"/>
      <c r="DI745" s="1787"/>
      <c r="DJ745" s="1787">
        <f t="shared" si="25"/>
        <v>0</v>
      </c>
      <c r="DK745" s="1787"/>
      <c r="DL745" s="1787"/>
      <c r="DM745" s="1787"/>
      <c r="DN745" s="1787"/>
      <c r="DO745" s="1787">
        <f t="shared" si="26"/>
        <v>0</v>
      </c>
      <c r="DP745" s="1787"/>
      <c r="DQ745" s="1787"/>
      <c r="DR745" s="1787"/>
      <c r="DS745" s="1787"/>
      <c r="DT745" s="6"/>
      <c r="DU745" s="1784">
        <f t="shared" si="27"/>
        <v>0</v>
      </c>
      <c r="DV745" s="1784"/>
      <c r="DW745" s="1784"/>
      <c r="DX745" s="1784"/>
      <c r="DY745" s="1784"/>
      <c r="DZ745" s="1784">
        <f t="shared" si="28"/>
        <v>0</v>
      </c>
      <c r="EA745" s="1784"/>
      <c r="EB745" s="1784"/>
      <c r="EC745" s="1784"/>
      <c r="ED745" s="1784"/>
      <c r="EE745" s="1784">
        <f t="shared" si="29"/>
        <v>0</v>
      </c>
      <c r="EF745" s="1784"/>
      <c r="EG745" s="1784"/>
      <c r="EH745" s="1784"/>
      <c r="EI745" s="1784"/>
      <c r="EJ745" s="1784">
        <f t="shared" si="30"/>
        <v>0</v>
      </c>
      <c r="EK745" s="1784"/>
      <c r="EL745" s="1784"/>
      <c r="EM745" s="1784"/>
      <c r="EN745" s="1784"/>
      <c r="EO745" s="1784">
        <f t="shared" si="31"/>
        <v>0</v>
      </c>
      <c r="EP745" s="1784"/>
      <c r="EQ745" s="1784"/>
      <c r="ER745" s="1784"/>
      <c r="ES745" s="1784"/>
      <c r="ET745" s="1784">
        <f t="shared" si="32"/>
        <v>0</v>
      </c>
      <c r="EU745" s="1784"/>
      <c r="EV745" s="1784"/>
      <c r="EW745" s="1784"/>
      <c r="EX745" s="1784"/>
      <c r="EZ745" s="1788" t="str">
        <f t="shared" si="33"/>
        <v/>
      </c>
      <c r="FA745" s="1795"/>
      <c r="FB745" s="1795"/>
      <c r="FC745" s="1795"/>
      <c r="FD745" s="1789"/>
      <c r="FE745" s="1788" t="str">
        <f t="shared" si="34"/>
        <v/>
      </c>
      <c r="FF745" s="1795"/>
      <c r="FG745" s="1795"/>
      <c r="FH745" s="1795"/>
      <c r="FI745" s="1789"/>
      <c r="FJ745" s="1788" t="str">
        <f t="shared" si="35"/>
        <v/>
      </c>
      <c r="FK745" s="1795"/>
      <c r="FL745" s="1795"/>
      <c r="FM745" s="1795"/>
      <c r="FN745" s="1789"/>
      <c r="FO745" s="1788" t="str">
        <f t="shared" si="36"/>
        <v/>
      </c>
      <c r="FP745" s="1795"/>
      <c r="FQ745" s="1795"/>
      <c r="FR745" s="1795"/>
      <c r="FS745" s="1789"/>
      <c r="FT745" s="1788" t="str">
        <f t="shared" si="37"/>
        <v/>
      </c>
      <c r="FU745" s="1795"/>
      <c r="FV745" s="1795"/>
      <c r="FW745" s="1795"/>
      <c r="FX745" s="1789"/>
      <c r="FY745" s="1788" t="str">
        <f t="shared" si="38"/>
        <v/>
      </c>
      <c r="FZ745" s="1795"/>
      <c r="GA745" s="1795"/>
      <c r="GB745" s="1795"/>
      <c r="GC745" s="1789"/>
    </row>
    <row r="746" spans="1:185" ht="12.95" customHeight="1">
      <c r="B746" s="1616"/>
      <c r="C746" s="1617"/>
      <c r="D746" s="1617"/>
      <c r="E746" s="1617"/>
      <c r="F746" s="1618"/>
      <c r="G746" s="1610"/>
      <c r="H746" s="1611"/>
      <c r="I746" s="1611"/>
      <c r="J746" s="1612"/>
      <c r="K746" s="1613"/>
      <c r="L746" s="1614"/>
      <c r="M746" s="1614"/>
      <c r="N746" s="1615"/>
      <c r="O746" s="1662"/>
      <c r="P746" s="1663"/>
      <c r="Q746" s="1663"/>
      <c r="R746" s="1663"/>
      <c r="S746" s="1664"/>
      <c r="T746" s="1662"/>
      <c r="U746" s="1663"/>
      <c r="V746" s="1663"/>
      <c r="W746" s="1664"/>
      <c r="X746" s="1665">
        <f t="shared" si="11"/>
        <v>0</v>
      </c>
      <c r="Y746" s="1661"/>
      <c r="Z746" s="1661"/>
      <c r="AA746" s="1661"/>
      <c r="AB746" s="1666"/>
      <c r="AC746" s="1667"/>
      <c r="AD746" s="1668"/>
      <c r="AE746" s="1668"/>
      <c r="AF746" s="1668"/>
      <c r="AG746" s="1669"/>
      <c r="AH746" s="1685" t="str">
        <f t="shared" si="39"/>
        <v/>
      </c>
      <c r="AI746" s="1686"/>
      <c r="AJ746" s="1687"/>
      <c r="AK746" s="1616" t="s">
        <v>591</v>
      </c>
      <c r="AL746" s="1617"/>
      <c r="AM746" s="1617"/>
      <c r="AN746" s="1617"/>
      <c r="AO746" s="1618"/>
      <c r="AP746" s="3"/>
      <c r="AQ746" s="3"/>
      <c r="AR746" s="3"/>
      <c r="AS746" s="3"/>
      <c r="AY746" s="1080"/>
      <c r="AZ746" s="118" t="str">
        <f t="shared" si="12"/>
        <v>N/A</v>
      </c>
      <c r="BA746" s="3"/>
      <c r="BE746" s="204"/>
      <c r="BF746" s="294">
        <f t="shared" si="13"/>
        <v>0</v>
      </c>
      <c r="BG746" s="297">
        <f t="shared" si="14"/>
        <v>0</v>
      </c>
      <c r="BH746" s="298" t="str">
        <f t="shared" si="15"/>
        <v/>
      </c>
      <c r="BK746" s="3"/>
      <c r="BL746" s="3"/>
      <c r="BM746" s="3"/>
      <c r="BN746" s="3"/>
      <c r="BS746" s="294">
        <f t="shared" si="16"/>
        <v>0</v>
      </c>
      <c r="BT746" s="297">
        <f t="shared" si="17"/>
        <v>0</v>
      </c>
      <c r="BU746" s="298" t="str">
        <f t="shared" si="18"/>
        <v/>
      </c>
      <c r="BV746" s="3"/>
      <c r="BW746" s="3"/>
      <c r="BX746" s="3"/>
      <c r="BY746" s="3"/>
      <c r="BZ746" s="3"/>
      <c r="CA746" s="3"/>
      <c r="CB746" s="3"/>
      <c r="CC746" s="3"/>
      <c r="CE746" s="3"/>
      <c r="CF746" s="3"/>
      <c r="CG746" s="1788">
        <f t="shared" si="40"/>
        <v>0</v>
      </c>
      <c r="CH746" s="1789"/>
      <c r="CI746" s="1793">
        <f t="shared" si="41"/>
        <v>0</v>
      </c>
      <c r="CJ746" s="1794"/>
      <c r="CK746" s="1788">
        <f t="shared" si="19"/>
        <v>0</v>
      </c>
      <c r="CL746" s="1789"/>
      <c r="CM746" s="1793">
        <f t="shared" si="20"/>
        <v>0</v>
      </c>
      <c r="CN746" s="1794"/>
      <c r="CO746" s="3"/>
      <c r="CP746" s="1790">
        <f t="shared" si="21"/>
        <v>0</v>
      </c>
      <c r="CQ746" s="1791"/>
      <c r="CR746" s="1791"/>
      <c r="CS746" s="1791"/>
      <c r="CT746" s="1792"/>
      <c r="CU746" s="1787">
        <f t="shared" si="22"/>
        <v>0</v>
      </c>
      <c r="CV746" s="1787"/>
      <c r="CW746" s="1787"/>
      <c r="CX746" s="1787"/>
      <c r="CY746" s="1787"/>
      <c r="CZ746" s="1787">
        <f t="shared" si="23"/>
        <v>0</v>
      </c>
      <c r="DA746" s="1787"/>
      <c r="DB746" s="1787"/>
      <c r="DC746" s="1787"/>
      <c r="DD746" s="1787"/>
      <c r="DE746" s="1787">
        <f t="shared" si="24"/>
        <v>0</v>
      </c>
      <c r="DF746" s="1787"/>
      <c r="DG746" s="1787"/>
      <c r="DH746" s="1787"/>
      <c r="DI746" s="1787"/>
      <c r="DJ746" s="1787">
        <f t="shared" si="25"/>
        <v>0</v>
      </c>
      <c r="DK746" s="1787"/>
      <c r="DL746" s="1787"/>
      <c r="DM746" s="1787"/>
      <c r="DN746" s="1787"/>
      <c r="DO746" s="1787">
        <f t="shared" si="26"/>
        <v>0</v>
      </c>
      <c r="DP746" s="1787"/>
      <c r="DQ746" s="1787"/>
      <c r="DR746" s="1787"/>
      <c r="DS746" s="1787"/>
      <c r="DT746" s="6"/>
      <c r="DU746" s="1784">
        <f t="shared" si="27"/>
        <v>0</v>
      </c>
      <c r="DV746" s="1784"/>
      <c r="DW746" s="1784"/>
      <c r="DX746" s="1784"/>
      <c r="DY746" s="1784"/>
      <c r="DZ746" s="1784">
        <f t="shared" si="28"/>
        <v>0</v>
      </c>
      <c r="EA746" s="1784"/>
      <c r="EB746" s="1784"/>
      <c r="EC746" s="1784"/>
      <c r="ED746" s="1784"/>
      <c r="EE746" s="1784">
        <f t="shared" si="29"/>
        <v>0</v>
      </c>
      <c r="EF746" s="1784"/>
      <c r="EG746" s="1784"/>
      <c r="EH746" s="1784"/>
      <c r="EI746" s="1784"/>
      <c r="EJ746" s="1784">
        <f t="shared" si="30"/>
        <v>0</v>
      </c>
      <c r="EK746" s="1784"/>
      <c r="EL746" s="1784"/>
      <c r="EM746" s="1784"/>
      <c r="EN746" s="1784"/>
      <c r="EO746" s="1784">
        <f t="shared" si="31"/>
        <v>0</v>
      </c>
      <c r="EP746" s="1784"/>
      <c r="EQ746" s="1784"/>
      <c r="ER746" s="1784"/>
      <c r="ES746" s="1784"/>
      <c r="ET746" s="1784">
        <f t="shared" si="32"/>
        <v>0</v>
      </c>
      <c r="EU746" s="1784"/>
      <c r="EV746" s="1784"/>
      <c r="EW746" s="1784"/>
      <c r="EX746" s="1784"/>
      <c r="EZ746" s="1788" t="str">
        <f t="shared" si="33"/>
        <v/>
      </c>
      <c r="FA746" s="1795"/>
      <c r="FB746" s="1795"/>
      <c r="FC746" s="1795"/>
      <c r="FD746" s="1789"/>
      <c r="FE746" s="1788" t="str">
        <f t="shared" si="34"/>
        <v/>
      </c>
      <c r="FF746" s="1795"/>
      <c r="FG746" s="1795"/>
      <c r="FH746" s="1795"/>
      <c r="FI746" s="1789"/>
      <c r="FJ746" s="1788" t="str">
        <f t="shared" si="35"/>
        <v/>
      </c>
      <c r="FK746" s="1795"/>
      <c r="FL746" s="1795"/>
      <c r="FM746" s="1795"/>
      <c r="FN746" s="1789"/>
      <c r="FO746" s="1788" t="str">
        <f t="shared" si="36"/>
        <v/>
      </c>
      <c r="FP746" s="1795"/>
      <c r="FQ746" s="1795"/>
      <c r="FR746" s="1795"/>
      <c r="FS746" s="1789"/>
      <c r="FT746" s="1788" t="str">
        <f t="shared" si="37"/>
        <v/>
      </c>
      <c r="FU746" s="1795"/>
      <c r="FV746" s="1795"/>
      <c r="FW746" s="1795"/>
      <c r="FX746" s="1789"/>
      <c r="FY746" s="1788" t="str">
        <f t="shared" si="38"/>
        <v/>
      </c>
      <c r="FZ746" s="1795"/>
      <c r="GA746" s="1795"/>
      <c r="GB746" s="1795"/>
      <c r="GC746" s="1789"/>
    </row>
    <row r="747" spans="1:185" ht="12.95" customHeight="1">
      <c r="B747" s="1616"/>
      <c r="C747" s="1617"/>
      <c r="D747" s="1617"/>
      <c r="E747" s="1617"/>
      <c r="F747" s="1618"/>
      <c r="G747" s="1610"/>
      <c r="H747" s="1611"/>
      <c r="I747" s="1611"/>
      <c r="J747" s="1612"/>
      <c r="K747" s="1613"/>
      <c r="L747" s="1614"/>
      <c r="M747" s="1614"/>
      <c r="N747" s="1615"/>
      <c r="O747" s="1662"/>
      <c r="P747" s="1663"/>
      <c r="Q747" s="1663"/>
      <c r="R747" s="1663"/>
      <c r="S747" s="1664"/>
      <c r="T747" s="1662"/>
      <c r="U747" s="1663"/>
      <c r="V747" s="1663"/>
      <c r="W747" s="1664"/>
      <c r="X747" s="1665">
        <f t="shared" si="11"/>
        <v>0</v>
      </c>
      <c r="Y747" s="1661"/>
      <c r="Z747" s="1661"/>
      <c r="AA747" s="1661"/>
      <c r="AB747" s="1666"/>
      <c r="AC747" s="1667"/>
      <c r="AD747" s="1668"/>
      <c r="AE747" s="1668"/>
      <c r="AF747" s="1668"/>
      <c r="AG747" s="1669"/>
      <c r="AH747" s="1685" t="str">
        <f t="shared" si="39"/>
        <v/>
      </c>
      <c r="AI747" s="1686"/>
      <c r="AJ747" s="1687"/>
      <c r="AK747" s="1616" t="s">
        <v>591</v>
      </c>
      <c r="AL747" s="1617"/>
      <c r="AM747" s="1617"/>
      <c r="AN747" s="1617"/>
      <c r="AO747" s="1618"/>
      <c r="AP747" s="3"/>
      <c r="AQ747" s="3"/>
      <c r="AR747" s="3"/>
      <c r="AS747" s="3"/>
      <c r="AY747" s="1080"/>
      <c r="AZ747" s="118" t="str">
        <f t="shared" si="12"/>
        <v>N/A</v>
      </c>
      <c r="BA747" s="3"/>
      <c r="BE747" s="204"/>
      <c r="BF747" s="294">
        <f t="shared" si="13"/>
        <v>0</v>
      </c>
      <c r="BG747" s="297">
        <f t="shared" si="14"/>
        <v>0</v>
      </c>
      <c r="BH747" s="298" t="str">
        <f t="shared" si="15"/>
        <v/>
      </c>
      <c r="BK747" s="3"/>
      <c r="BL747" s="3"/>
      <c r="BM747" s="3"/>
      <c r="BN747" s="3"/>
      <c r="BS747" s="294">
        <f t="shared" si="16"/>
        <v>0</v>
      </c>
      <c r="BT747" s="297">
        <f t="shared" si="17"/>
        <v>0</v>
      </c>
      <c r="BU747" s="298" t="str">
        <f t="shared" si="18"/>
        <v/>
      </c>
      <c r="BV747" s="3"/>
      <c r="BW747" s="3"/>
      <c r="BX747" s="3"/>
      <c r="BY747" s="3"/>
      <c r="BZ747" s="3"/>
      <c r="CA747" s="3"/>
      <c r="CB747" s="3"/>
      <c r="CC747" s="3"/>
      <c r="CE747" s="3"/>
      <c r="CF747" s="3"/>
      <c r="CG747" s="1788">
        <f t="shared" si="40"/>
        <v>0</v>
      </c>
      <c r="CH747" s="1789"/>
      <c r="CI747" s="1793">
        <f t="shared" si="41"/>
        <v>0</v>
      </c>
      <c r="CJ747" s="1794"/>
      <c r="CK747" s="1788">
        <f t="shared" si="19"/>
        <v>0</v>
      </c>
      <c r="CL747" s="1789"/>
      <c r="CM747" s="1793">
        <f t="shared" si="20"/>
        <v>0</v>
      </c>
      <c r="CN747" s="1794"/>
      <c r="CO747" s="3"/>
      <c r="CP747" s="1790">
        <f t="shared" si="21"/>
        <v>0</v>
      </c>
      <c r="CQ747" s="1791"/>
      <c r="CR747" s="1791"/>
      <c r="CS747" s="1791"/>
      <c r="CT747" s="1792"/>
      <c r="CU747" s="1787">
        <f t="shared" si="22"/>
        <v>0</v>
      </c>
      <c r="CV747" s="1787"/>
      <c r="CW747" s="1787"/>
      <c r="CX747" s="1787"/>
      <c r="CY747" s="1787"/>
      <c r="CZ747" s="1787">
        <f t="shared" si="23"/>
        <v>0</v>
      </c>
      <c r="DA747" s="1787"/>
      <c r="DB747" s="1787"/>
      <c r="DC747" s="1787"/>
      <c r="DD747" s="1787"/>
      <c r="DE747" s="1787">
        <f t="shared" si="24"/>
        <v>0</v>
      </c>
      <c r="DF747" s="1787"/>
      <c r="DG747" s="1787"/>
      <c r="DH747" s="1787"/>
      <c r="DI747" s="1787"/>
      <c r="DJ747" s="1787">
        <f t="shared" si="25"/>
        <v>0</v>
      </c>
      <c r="DK747" s="1787"/>
      <c r="DL747" s="1787"/>
      <c r="DM747" s="1787"/>
      <c r="DN747" s="1787"/>
      <c r="DO747" s="1787">
        <f t="shared" si="26"/>
        <v>0</v>
      </c>
      <c r="DP747" s="1787"/>
      <c r="DQ747" s="1787"/>
      <c r="DR747" s="1787"/>
      <c r="DS747" s="1787"/>
      <c r="DT747" s="6"/>
      <c r="DU747" s="1784">
        <f t="shared" si="27"/>
        <v>0</v>
      </c>
      <c r="DV747" s="1784"/>
      <c r="DW747" s="1784"/>
      <c r="DX747" s="1784"/>
      <c r="DY747" s="1784"/>
      <c r="DZ747" s="1784">
        <f t="shared" si="28"/>
        <v>0</v>
      </c>
      <c r="EA747" s="1784"/>
      <c r="EB747" s="1784"/>
      <c r="EC747" s="1784"/>
      <c r="ED747" s="1784"/>
      <c r="EE747" s="1784">
        <f t="shared" si="29"/>
        <v>0</v>
      </c>
      <c r="EF747" s="1784"/>
      <c r="EG747" s="1784"/>
      <c r="EH747" s="1784"/>
      <c r="EI747" s="1784"/>
      <c r="EJ747" s="1784">
        <f t="shared" si="30"/>
        <v>0</v>
      </c>
      <c r="EK747" s="1784"/>
      <c r="EL747" s="1784"/>
      <c r="EM747" s="1784"/>
      <c r="EN747" s="1784"/>
      <c r="EO747" s="1784">
        <f t="shared" si="31"/>
        <v>0</v>
      </c>
      <c r="EP747" s="1784"/>
      <c r="EQ747" s="1784"/>
      <c r="ER747" s="1784"/>
      <c r="ES747" s="1784"/>
      <c r="ET747" s="1784">
        <f t="shared" si="32"/>
        <v>0</v>
      </c>
      <c r="EU747" s="1784"/>
      <c r="EV747" s="1784"/>
      <c r="EW747" s="1784"/>
      <c r="EX747" s="1784"/>
      <c r="EZ747" s="1788" t="str">
        <f t="shared" si="33"/>
        <v/>
      </c>
      <c r="FA747" s="1795"/>
      <c r="FB747" s="1795"/>
      <c r="FC747" s="1795"/>
      <c r="FD747" s="1789"/>
      <c r="FE747" s="1788" t="str">
        <f t="shared" si="34"/>
        <v/>
      </c>
      <c r="FF747" s="1795"/>
      <c r="FG747" s="1795"/>
      <c r="FH747" s="1795"/>
      <c r="FI747" s="1789"/>
      <c r="FJ747" s="1788" t="str">
        <f t="shared" si="35"/>
        <v/>
      </c>
      <c r="FK747" s="1795"/>
      <c r="FL747" s="1795"/>
      <c r="FM747" s="1795"/>
      <c r="FN747" s="1789"/>
      <c r="FO747" s="1788" t="str">
        <f t="shared" si="36"/>
        <v/>
      </c>
      <c r="FP747" s="1795"/>
      <c r="FQ747" s="1795"/>
      <c r="FR747" s="1795"/>
      <c r="FS747" s="1789"/>
      <c r="FT747" s="1788" t="str">
        <f t="shared" si="37"/>
        <v/>
      </c>
      <c r="FU747" s="1795"/>
      <c r="FV747" s="1795"/>
      <c r="FW747" s="1795"/>
      <c r="FX747" s="1789"/>
      <c r="FY747" s="1788" t="str">
        <f t="shared" si="38"/>
        <v/>
      </c>
      <c r="FZ747" s="1795"/>
      <c r="GA747" s="1795"/>
      <c r="GB747" s="1795"/>
      <c r="GC747" s="1789"/>
    </row>
    <row r="748" spans="1:185" ht="12.95" customHeight="1">
      <c r="B748" s="1616"/>
      <c r="C748" s="1617"/>
      <c r="D748" s="1617"/>
      <c r="E748" s="1617"/>
      <c r="F748" s="1618"/>
      <c r="G748" s="1610"/>
      <c r="H748" s="1611"/>
      <c r="I748" s="1611"/>
      <c r="J748" s="1612"/>
      <c r="K748" s="1613"/>
      <c r="L748" s="1614"/>
      <c r="M748" s="1614"/>
      <c r="N748" s="1615"/>
      <c r="O748" s="1662"/>
      <c r="P748" s="1663"/>
      <c r="Q748" s="1663"/>
      <c r="R748" s="1663"/>
      <c r="S748" s="1664"/>
      <c r="T748" s="1662"/>
      <c r="U748" s="1663"/>
      <c r="V748" s="1663"/>
      <c r="W748" s="1664"/>
      <c r="X748" s="1665">
        <f t="shared" si="11"/>
        <v>0</v>
      </c>
      <c r="Y748" s="1661"/>
      <c r="Z748" s="1661"/>
      <c r="AA748" s="1661"/>
      <c r="AB748" s="1666"/>
      <c r="AC748" s="1667"/>
      <c r="AD748" s="1668"/>
      <c r="AE748" s="1668"/>
      <c r="AF748" s="1668"/>
      <c r="AG748" s="1669"/>
      <c r="AH748" s="1685" t="str">
        <f t="shared" si="39"/>
        <v/>
      </c>
      <c r="AI748" s="1686"/>
      <c r="AJ748" s="1687"/>
      <c r="AK748" s="1616" t="s">
        <v>591</v>
      </c>
      <c r="AL748" s="1617"/>
      <c r="AM748" s="1617"/>
      <c r="AN748" s="1617"/>
      <c r="AO748" s="1618"/>
      <c r="AP748" s="3"/>
      <c r="AQ748" s="3"/>
      <c r="AR748" s="3"/>
      <c r="AS748" s="3"/>
      <c r="AY748" s="1080"/>
      <c r="AZ748" s="118" t="str">
        <f t="shared" si="12"/>
        <v>N/A</v>
      </c>
      <c r="BA748" s="3"/>
      <c r="BE748" s="204"/>
      <c r="BF748" s="294">
        <f t="shared" si="13"/>
        <v>0</v>
      </c>
      <c r="BG748" s="297">
        <f t="shared" si="14"/>
        <v>0</v>
      </c>
      <c r="BH748" s="298" t="str">
        <f t="shared" si="15"/>
        <v/>
      </c>
      <c r="BK748" s="3"/>
      <c r="BL748" s="3"/>
      <c r="BM748" s="3"/>
      <c r="BN748" s="3"/>
      <c r="BS748" s="294">
        <f t="shared" si="16"/>
        <v>0</v>
      </c>
      <c r="BT748" s="297">
        <f t="shared" si="17"/>
        <v>0</v>
      </c>
      <c r="BU748" s="298" t="str">
        <f t="shared" si="18"/>
        <v/>
      </c>
      <c r="BV748" s="3"/>
      <c r="BW748" s="3"/>
      <c r="BX748" s="3"/>
      <c r="BY748" s="3"/>
      <c r="BZ748" s="3"/>
      <c r="CA748" s="3"/>
      <c r="CB748" s="3"/>
      <c r="CC748" s="3"/>
      <c r="CE748" s="3"/>
      <c r="CF748" s="3"/>
      <c r="CG748" s="1788">
        <f t="shared" si="40"/>
        <v>0</v>
      </c>
      <c r="CH748" s="1789"/>
      <c r="CI748" s="1793">
        <f t="shared" si="41"/>
        <v>0</v>
      </c>
      <c r="CJ748" s="1794"/>
      <c r="CK748" s="1788">
        <f t="shared" si="19"/>
        <v>0</v>
      </c>
      <c r="CL748" s="1789"/>
      <c r="CM748" s="1793">
        <f t="shared" si="20"/>
        <v>0</v>
      </c>
      <c r="CN748" s="1794"/>
      <c r="CO748" s="3"/>
      <c r="CP748" s="1790">
        <f t="shared" si="21"/>
        <v>0</v>
      </c>
      <c r="CQ748" s="1791"/>
      <c r="CR748" s="1791"/>
      <c r="CS748" s="1791"/>
      <c r="CT748" s="1792"/>
      <c r="CU748" s="1787">
        <f t="shared" si="22"/>
        <v>0</v>
      </c>
      <c r="CV748" s="1787"/>
      <c r="CW748" s="1787"/>
      <c r="CX748" s="1787"/>
      <c r="CY748" s="1787"/>
      <c r="CZ748" s="1787">
        <f t="shared" si="23"/>
        <v>0</v>
      </c>
      <c r="DA748" s="1787"/>
      <c r="DB748" s="1787"/>
      <c r="DC748" s="1787"/>
      <c r="DD748" s="1787"/>
      <c r="DE748" s="1787">
        <f t="shared" si="24"/>
        <v>0</v>
      </c>
      <c r="DF748" s="1787"/>
      <c r="DG748" s="1787"/>
      <c r="DH748" s="1787"/>
      <c r="DI748" s="1787"/>
      <c r="DJ748" s="1787">
        <f t="shared" si="25"/>
        <v>0</v>
      </c>
      <c r="DK748" s="1787"/>
      <c r="DL748" s="1787"/>
      <c r="DM748" s="1787"/>
      <c r="DN748" s="1787"/>
      <c r="DO748" s="1787">
        <f t="shared" si="26"/>
        <v>0</v>
      </c>
      <c r="DP748" s="1787"/>
      <c r="DQ748" s="1787"/>
      <c r="DR748" s="1787"/>
      <c r="DS748" s="1787"/>
      <c r="DT748" s="6"/>
      <c r="DU748" s="1784">
        <f t="shared" si="27"/>
        <v>0</v>
      </c>
      <c r="DV748" s="1784"/>
      <c r="DW748" s="1784"/>
      <c r="DX748" s="1784"/>
      <c r="DY748" s="1784"/>
      <c r="DZ748" s="1784">
        <f t="shared" si="28"/>
        <v>0</v>
      </c>
      <c r="EA748" s="1784"/>
      <c r="EB748" s="1784"/>
      <c r="EC748" s="1784"/>
      <c r="ED748" s="1784"/>
      <c r="EE748" s="1784">
        <f t="shared" si="29"/>
        <v>0</v>
      </c>
      <c r="EF748" s="1784"/>
      <c r="EG748" s="1784"/>
      <c r="EH748" s="1784"/>
      <c r="EI748" s="1784"/>
      <c r="EJ748" s="1784">
        <f t="shared" si="30"/>
        <v>0</v>
      </c>
      <c r="EK748" s="1784"/>
      <c r="EL748" s="1784"/>
      <c r="EM748" s="1784"/>
      <c r="EN748" s="1784"/>
      <c r="EO748" s="1784">
        <f t="shared" si="31"/>
        <v>0</v>
      </c>
      <c r="EP748" s="1784"/>
      <c r="EQ748" s="1784"/>
      <c r="ER748" s="1784"/>
      <c r="ES748" s="1784"/>
      <c r="ET748" s="1784">
        <f t="shared" si="32"/>
        <v>0</v>
      </c>
      <c r="EU748" s="1784"/>
      <c r="EV748" s="1784"/>
      <c r="EW748" s="1784"/>
      <c r="EX748" s="1784"/>
      <c r="EZ748" s="1788" t="str">
        <f t="shared" si="33"/>
        <v/>
      </c>
      <c r="FA748" s="1795"/>
      <c r="FB748" s="1795"/>
      <c r="FC748" s="1795"/>
      <c r="FD748" s="1789"/>
      <c r="FE748" s="1788" t="str">
        <f t="shared" si="34"/>
        <v/>
      </c>
      <c r="FF748" s="1795"/>
      <c r="FG748" s="1795"/>
      <c r="FH748" s="1795"/>
      <c r="FI748" s="1789"/>
      <c r="FJ748" s="1788" t="str">
        <f t="shared" si="35"/>
        <v/>
      </c>
      <c r="FK748" s="1795"/>
      <c r="FL748" s="1795"/>
      <c r="FM748" s="1795"/>
      <c r="FN748" s="1789"/>
      <c r="FO748" s="1788" t="str">
        <f t="shared" si="36"/>
        <v/>
      </c>
      <c r="FP748" s="1795"/>
      <c r="FQ748" s="1795"/>
      <c r="FR748" s="1795"/>
      <c r="FS748" s="1789"/>
      <c r="FT748" s="1788" t="str">
        <f t="shared" si="37"/>
        <v/>
      </c>
      <c r="FU748" s="1795"/>
      <c r="FV748" s="1795"/>
      <c r="FW748" s="1795"/>
      <c r="FX748" s="1789"/>
      <c r="FY748" s="1788" t="str">
        <f t="shared" si="38"/>
        <v/>
      </c>
      <c r="FZ748" s="1795"/>
      <c r="GA748" s="1795"/>
      <c r="GB748" s="1795"/>
      <c r="GC748" s="1789"/>
    </row>
    <row r="749" spans="1:185" ht="12.95" customHeight="1">
      <c r="B749" s="1616"/>
      <c r="C749" s="1617"/>
      <c r="D749" s="1617"/>
      <c r="E749" s="1617"/>
      <c r="F749" s="1618"/>
      <c r="G749" s="1610"/>
      <c r="H749" s="1611"/>
      <c r="I749" s="1611"/>
      <c r="J749" s="1612"/>
      <c r="K749" s="1613"/>
      <c r="L749" s="1614"/>
      <c r="M749" s="1614"/>
      <c r="N749" s="1615"/>
      <c r="O749" s="1662"/>
      <c r="P749" s="1663"/>
      <c r="Q749" s="1663"/>
      <c r="R749" s="1663"/>
      <c r="S749" s="1664"/>
      <c r="T749" s="1662"/>
      <c r="U749" s="1663"/>
      <c r="V749" s="1663"/>
      <c r="W749" s="1664"/>
      <c r="X749" s="1665">
        <f t="shared" si="11"/>
        <v>0</v>
      </c>
      <c r="Y749" s="1661"/>
      <c r="Z749" s="1661"/>
      <c r="AA749" s="1661"/>
      <c r="AB749" s="1666"/>
      <c r="AC749" s="1667"/>
      <c r="AD749" s="1668"/>
      <c r="AE749" s="1668"/>
      <c r="AF749" s="1668"/>
      <c r="AG749" s="1669"/>
      <c r="AH749" s="1685" t="str">
        <f t="shared" si="39"/>
        <v/>
      </c>
      <c r="AI749" s="1686"/>
      <c r="AJ749" s="1687"/>
      <c r="AK749" s="1616" t="s">
        <v>591</v>
      </c>
      <c r="AL749" s="1617"/>
      <c r="AM749" s="1617"/>
      <c r="AN749" s="1617"/>
      <c r="AO749" s="1618"/>
      <c r="AP749" s="3"/>
      <c r="AQ749" s="3"/>
      <c r="AR749" s="3"/>
      <c r="AS749" s="3"/>
      <c r="AY749" s="1080"/>
      <c r="AZ749" s="118" t="str">
        <f t="shared" si="12"/>
        <v>N/A</v>
      </c>
      <c r="BA749" s="3"/>
      <c r="BE749" s="204"/>
      <c r="BF749" s="294">
        <f t="shared" si="13"/>
        <v>0</v>
      </c>
      <c r="BG749" s="297">
        <f t="shared" si="14"/>
        <v>0</v>
      </c>
      <c r="BH749" s="298" t="str">
        <f t="shared" si="15"/>
        <v/>
      </c>
      <c r="BK749" s="3"/>
      <c r="BL749" s="3"/>
      <c r="BM749" s="3"/>
      <c r="BN749" s="3"/>
      <c r="BS749" s="294">
        <f t="shared" si="16"/>
        <v>0</v>
      </c>
      <c r="BT749" s="297">
        <f t="shared" si="17"/>
        <v>0</v>
      </c>
      <c r="BU749" s="298" t="str">
        <f t="shared" si="18"/>
        <v/>
      </c>
      <c r="BV749" s="3"/>
      <c r="BW749" s="3"/>
      <c r="BX749" s="3"/>
      <c r="BY749" s="3"/>
      <c r="BZ749" s="3"/>
      <c r="CA749" s="3"/>
      <c r="CB749" s="3"/>
      <c r="CC749" s="3"/>
      <c r="CE749" s="3"/>
      <c r="CF749" s="3"/>
      <c r="CG749" s="1788">
        <f t="shared" si="40"/>
        <v>0</v>
      </c>
      <c r="CH749" s="1789"/>
      <c r="CI749" s="1793">
        <f t="shared" si="41"/>
        <v>0</v>
      </c>
      <c r="CJ749" s="1794"/>
      <c r="CK749" s="1788">
        <f t="shared" si="19"/>
        <v>0</v>
      </c>
      <c r="CL749" s="1789"/>
      <c r="CM749" s="1793">
        <f t="shared" si="20"/>
        <v>0</v>
      </c>
      <c r="CN749" s="1794"/>
      <c r="CO749" s="3"/>
      <c r="CP749" s="1790">
        <f t="shared" si="21"/>
        <v>0</v>
      </c>
      <c r="CQ749" s="1791"/>
      <c r="CR749" s="1791"/>
      <c r="CS749" s="1791"/>
      <c r="CT749" s="1792"/>
      <c r="CU749" s="1787">
        <f t="shared" si="22"/>
        <v>0</v>
      </c>
      <c r="CV749" s="1787"/>
      <c r="CW749" s="1787"/>
      <c r="CX749" s="1787"/>
      <c r="CY749" s="1787"/>
      <c r="CZ749" s="1787">
        <f t="shared" si="23"/>
        <v>0</v>
      </c>
      <c r="DA749" s="1787"/>
      <c r="DB749" s="1787"/>
      <c r="DC749" s="1787"/>
      <c r="DD749" s="1787"/>
      <c r="DE749" s="1787">
        <f t="shared" si="24"/>
        <v>0</v>
      </c>
      <c r="DF749" s="1787"/>
      <c r="DG749" s="1787"/>
      <c r="DH749" s="1787"/>
      <c r="DI749" s="1787"/>
      <c r="DJ749" s="1787">
        <f t="shared" si="25"/>
        <v>0</v>
      </c>
      <c r="DK749" s="1787"/>
      <c r="DL749" s="1787"/>
      <c r="DM749" s="1787"/>
      <c r="DN749" s="1787"/>
      <c r="DO749" s="1787">
        <f t="shared" si="26"/>
        <v>0</v>
      </c>
      <c r="DP749" s="1787"/>
      <c r="DQ749" s="1787"/>
      <c r="DR749" s="1787"/>
      <c r="DS749" s="1787"/>
      <c r="DT749" s="6"/>
      <c r="DU749" s="1784">
        <f t="shared" si="27"/>
        <v>0</v>
      </c>
      <c r="DV749" s="1784"/>
      <c r="DW749" s="1784"/>
      <c r="DX749" s="1784"/>
      <c r="DY749" s="1784"/>
      <c r="DZ749" s="1784">
        <f t="shared" si="28"/>
        <v>0</v>
      </c>
      <c r="EA749" s="1784"/>
      <c r="EB749" s="1784"/>
      <c r="EC749" s="1784"/>
      <c r="ED749" s="1784"/>
      <c r="EE749" s="1784">
        <f t="shared" si="29"/>
        <v>0</v>
      </c>
      <c r="EF749" s="1784"/>
      <c r="EG749" s="1784"/>
      <c r="EH749" s="1784"/>
      <c r="EI749" s="1784"/>
      <c r="EJ749" s="1784">
        <f t="shared" si="30"/>
        <v>0</v>
      </c>
      <c r="EK749" s="1784"/>
      <c r="EL749" s="1784"/>
      <c r="EM749" s="1784"/>
      <c r="EN749" s="1784"/>
      <c r="EO749" s="1784">
        <f t="shared" si="31"/>
        <v>0</v>
      </c>
      <c r="EP749" s="1784"/>
      <c r="EQ749" s="1784"/>
      <c r="ER749" s="1784"/>
      <c r="ES749" s="1784"/>
      <c r="ET749" s="1784">
        <f t="shared" si="32"/>
        <v>0</v>
      </c>
      <c r="EU749" s="1784"/>
      <c r="EV749" s="1784"/>
      <c r="EW749" s="1784"/>
      <c r="EX749" s="1784"/>
      <c r="EZ749" s="1788" t="str">
        <f t="shared" si="33"/>
        <v/>
      </c>
      <c r="FA749" s="1795"/>
      <c r="FB749" s="1795"/>
      <c r="FC749" s="1795"/>
      <c r="FD749" s="1789"/>
      <c r="FE749" s="1788" t="str">
        <f t="shared" si="34"/>
        <v/>
      </c>
      <c r="FF749" s="1795"/>
      <c r="FG749" s="1795"/>
      <c r="FH749" s="1795"/>
      <c r="FI749" s="1789"/>
      <c r="FJ749" s="1788" t="str">
        <f t="shared" si="35"/>
        <v/>
      </c>
      <c r="FK749" s="1795"/>
      <c r="FL749" s="1795"/>
      <c r="FM749" s="1795"/>
      <c r="FN749" s="1789"/>
      <c r="FO749" s="1788" t="str">
        <f t="shared" si="36"/>
        <v/>
      </c>
      <c r="FP749" s="1795"/>
      <c r="FQ749" s="1795"/>
      <c r="FR749" s="1795"/>
      <c r="FS749" s="1789"/>
      <c r="FT749" s="1788" t="str">
        <f t="shared" si="37"/>
        <v/>
      </c>
      <c r="FU749" s="1795"/>
      <c r="FV749" s="1795"/>
      <c r="FW749" s="1795"/>
      <c r="FX749" s="1789"/>
      <c r="FY749" s="1788" t="str">
        <f t="shared" si="38"/>
        <v/>
      </c>
      <c r="FZ749" s="1795"/>
      <c r="GA749" s="1795"/>
      <c r="GB749" s="1795"/>
      <c r="GC749" s="1789"/>
    </row>
    <row r="750" spans="1:185" ht="12.95" customHeight="1">
      <c r="B750" s="1616"/>
      <c r="C750" s="1617"/>
      <c r="D750" s="1617"/>
      <c r="E750" s="1617"/>
      <c r="F750" s="1618"/>
      <c r="G750" s="1610"/>
      <c r="H750" s="1611"/>
      <c r="I750" s="1611"/>
      <c r="J750" s="1612"/>
      <c r="K750" s="1613"/>
      <c r="L750" s="1614"/>
      <c r="M750" s="1614"/>
      <c r="N750" s="1615"/>
      <c r="O750" s="1662"/>
      <c r="P750" s="1663"/>
      <c r="Q750" s="1663"/>
      <c r="R750" s="1663"/>
      <c r="S750" s="1664"/>
      <c r="T750" s="1662"/>
      <c r="U750" s="1663"/>
      <c r="V750" s="1663"/>
      <c r="W750" s="1664"/>
      <c r="X750" s="1665">
        <f t="shared" ref="X750:X759" si="42">O750+T750</f>
        <v>0</v>
      </c>
      <c r="Y750" s="1661"/>
      <c r="Z750" s="1661"/>
      <c r="AA750" s="1661"/>
      <c r="AB750" s="1666"/>
      <c r="AC750" s="1667"/>
      <c r="AD750" s="1668"/>
      <c r="AE750" s="1668"/>
      <c r="AF750" s="1668"/>
      <c r="AG750" s="1669"/>
      <c r="AH750" s="1685" t="str">
        <f t="shared" si="39"/>
        <v/>
      </c>
      <c r="AI750" s="1686"/>
      <c r="AJ750" s="1687"/>
      <c r="AK750" s="1616" t="s">
        <v>591</v>
      </c>
      <c r="AL750" s="1617"/>
      <c r="AM750" s="1617"/>
      <c r="AN750" s="1617"/>
      <c r="AO750" s="1618"/>
      <c r="AP750" s="3"/>
      <c r="AQ750" s="3"/>
      <c r="AR750" s="3"/>
      <c r="AS750" s="3"/>
      <c r="AY750" s="1080"/>
      <c r="AZ750" s="118" t="str">
        <f t="shared" si="12"/>
        <v>N/A</v>
      </c>
      <c r="BA750" s="3"/>
      <c r="BB750" s="3"/>
      <c r="BE750" s="204"/>
      <c r="BF750" s="294">
        <f t="shared" si="13"/>
        <v>0</v>
      </c>
      <c r="BG750" s="297">
        <f t="shared" si="14"/>
        <v>0</v>
      </c>
      <c r="BH750" s="298" t="str">
        <f t="shared" si="15"/>
        <v/>
      </c>
      <c r="BL750" s="3"/>
      <c r="BM750" s="3"/>
      <c r="BN750" s="3"/>
      <c r="BS750" s="294">
        <f t="shared" si="16"/>
        <v>0</v>
      </c>
      <c r="BT750" s="297">
        <f t="shared" si="17"/>
        <v>0</v>
      </c>
      <c r="BU750" s="298" t="str">
        <f t="shared" si="18"/>
        <v/>
      </c>
      <c r="BV750" s="3"/>
      <c r="BW750" s="3"/>
      <c r="BX750" s="3"/>
      <c r="BY750" s="3"/>
      <c r="BZ750" s="3"/>
      <c r="CA750" s="3"/>
      <c r="CB750" s="3"/>
      <c r="CC750" s="3"/>
      <c r="CE750" s="3"/>
      <c r="CF750" s="3"/>
      <c r="CG750" s="1788">
        <f t="shared" si="40"/>
        <v>0</v>
      </c>
      <c r="CH750" s="1789"/>
      <c r="CI750" s="1793">
        <f t="shared" si="41"/>
        <v>0</v>
      </c>
      <c r="CJ750" s="1794"/>
      <c r="CK750" s="1788">
        <f t="shared" si="19"/>
        <v>0</v>
      </c>
      <c r="CL750" s="1789"/>
      <c r="CM750" s="1793">
        <f t="shared" si="20"/>
        <v>0</v>
      </c>
      <c r="CN750" s="1794"/>
      <c r="CO750" s="3"/>
      <c r="CP750" s="1790">
        <f t="shared" si="21"/>
        <v>0</v>
      </c>
      <c r="CQ750" s="1791"/>
      <c r="CR750" s="1791"/>
      <c r="CS750" s="1791"/>
      <c r="CT750" s="1792"/>
      <c r="CU750" s="1787">
        <f t="shared" si="22"/>
        <v>0</v>
      </c>
      <c r="CV750" s="1787"/>
      <c r="CW750" s="1787"/>
      <c r="CX750" s="1787"/>
      <c r="CY750" s="1787"/>
      <c r="CZ750" s="1787">
        <f t="shared" si="23"/>
        <v>0</v>
      </c>
      <c r="DA750" s="1787"/>
      <c r="DB750" s="1787"/>
      <c r="DC750" s="1787"/>
      <c r="DD750" s="1787"/>
      <c r="DE750" s="1787">
        <f t="shared" si="24"/>
        <v>0</v>
      </c>
      <c r="DF750" s="1787"/>
      <c r="DG750" s="1787"/>
      <c r="DH750" s="1787"/>
      <c r="DI750" s="1787"/>
      <c r="DJ750" s="1787">
        <f t="shared" si="25"/>
        <v>0</v>
      </c>
      <c r="DK750" s="1787"/>
      <c r="DL750" s="1787"/>
      <c r="DM750" s="1787"/>
      <c r="DN750" s="1787"/>
      <c r="DO750" s="1787">
        <f t="shared" si="26"/>
        <v>0</v>
      </c>
      <c r="DP750" s="1787"/>
      <c r="DQ750" s="1787"/>
      <c r="DR750" s="1787"/>
      <c r="DS750" s="1787"/>
      <c r="DT750" s="6"/>
      <c r="DU750" s="1784">
        <f t="shared" si="27"/>
        <v>0</v>
      </c>
      <c r="DV750" s="1784"/>
      <c r="DW750" s="1784"/>
      <c r="DX750" s="1784"/>
      <c r="DY750" s="1784"/>
      <c r="DZ750" s="1784">
        <f t="shared" si="28"/>
        <v>0</v>
      </c>
      <c r="EA750" s="1784"/>
      <c r="EB750" s="1784"/>
      <c r="EC750" s="1784"/>
      <c r="ED750" s="1784"/>
      <c r="EE750" s="1784">
        <f t="shared" si="29"/>
        <v>0</v>
      </c>
      <c r="EF750" s="1784"/>
      <c r="EG750" s="1784"/>
      <c r="EH750" s="1784"/>
      <c r="EI750" s="1784"/>
      <c r="EJ750" s="1784">
        <f t="shared" si="30"/>
        <v>0</v>
      </c>
      <c r="EK750" s="1784"/>
      <c r="EL750" s="1784"/>
      <c r="EM750" s="1784"/>
      <c r="EN750" s="1784"/>
      <c r="EO750" s="1784">
        <f t="shared" si="31"/>
        <v>0</v>
      </c>
      <c r="EP750" s="1784"/>
      <c r="EQ750" s="1784"/>
      <c r="ER750" s="1784"/>
      <c r="ES750" s="1784"/>
      <c r="ET750" s="1784">
        <f t="shared" si="32"/>
        <v>0</v>
      </c>
      <c r="EU750" s="1784"/>
      <c r="EV750" s="1784"/>
      <c r="EW750" s="1784"/>
      <c r="EX750" s="1784"/>
      <c r="EZ750" s="1788" t="str">
        <f t="shared" si="33"/>
        <v/>
      </c>
      <c r="FA750" s="1795"/>
      <c r="FB750" s="1795"/>
      <c r="FC750" s="1795"/>
      <c r="FD750" s="1789"/>
      <c r="FE750" s="1788" t="str">
        <f t="shared" si="34"/>
        <v/>
      </c>
      <c r="FF750" s="1795"/>
      <c r="FG750" s="1795"/>
      <c r="FH750" s="1795"/>
      <c r="FI750" s="1789"/>
      <c r="FJ750" s="1788" t="str">
        <f t="shared" si="35"/>
        <v/>
      </c>
      <c r="FK750" s="1795"/>
      <c r="FL750" s="1795"/>
      <c r="FM750" s="1795"/>
      <c r="FN750" s="1789"/>
      <c r="FO750" s="1788" t="str">
        <f t="shared" si="36"/>
        <v/>
      </c>
      <c r="FP750" s="1795"/>
      <c r="FQ750" s="1795"/>
      <c r="FR750" s="1795"/>
      <c r="FS750" s="1789"/>
      <c r="FT750" s="1788" t="str">
        <f t="shared" si="37"/>
        <v/>
      </c>
      <c r="FU750" s="1795"/>
      <c r="FV750" s="1795"/>
      <c r="FW750" s="1795"/>
      <c r="FX750" s="1789"/>
      <c r="FY750" s="1788" t="str">
        <f t="shared" si="38"/>
        <v/>
      </c>
      <c r="FZ750" s="1795"/>
      <c r="GA750" s="1795"/>
      <c r="GB750" s="1795"/>
      <c r="GC750" s="1789"/>
    </row>
    <row r="751" spans="1:185" s="3" customFormat="1" ht="12.95" customHeight="1">
      <c r="A751"/>
      <c r="B751" s="1616"/>
      <c r="C751" s="1617"/>
      <c r="D751" s="1617"/>
      <c r="E751" s="1617"/>
      <c r="F751" s="1618"/>
      <c r="G751" s="1610"/>
      <c r="H751" s="1611"/>
      <c r="I751" s="1611"/>
      <c r="J751" s="1612"/>
      <c r="K751" s="1613"/>
      <c r="L751" s="1614"/>
      <c r="M751" s="1614"/>
      <c r="N751" s="1615"/>
      <c r="O751" s="1662"/>
      <c r="P751" s="1663"/>
      <c r="Q751" s="1663"/>
      <c r="R751" s="1663"/>
      <c r="S751" s="1664"/>
      <c r="T751" s="1662"/>
      <c r="U751" s="1663"/>
      <c r="V751" s="1663"/>
      <c r="W751" s="1664"/>
      <c r="X751" s="1665">
        <f t="shared" si="42"/>
        <v>0</v>
      </c>
      <c r="Y751" s="1661"/>
      <c r="Z751" s="1661"/>
      <c r="AA751" s="1661"/>
      <c r="AB751" s="1666"/>
      <c r="AC751" s="1667"/>
      <c r="AD751" s="1668"/>
      <c r="AE751" s="1668"/>
      <c r="AF751" s="1668"/>
      <c r="AG751" s="1669"/>
      <c r="AH751" s="1685" t="str">
        <f t="shared" si="39"/>
        <v/>
      </c>
      <c r="AI751" s="1686"/>
      <c r="AJ751" s="1687"/>
      <c r="AK751" s="1616" t="s">
        <v>591</v>
      </c>
      <c r="AL751" s="1617"/>
      <c r="AM751" s="1617"/>
      <c r="AN751" s="1617"/>
      <c r="AO751" s="1618"/>
      <c r="AT751"/>
      <c r="AU751"/>
      <c r="AV751"/>
      <c r="AW751"/>
      <c r="AX751"/>
      <c r="AY751" s="1080"/>
      <c r="AZ751" s="118" t="str">
        <f t="shared" si="12"/>
        <v>N/A</v>
      </c>
      <c r="BD751"/>
      <c r="BE751"/>
      <c r="BF751" s="294">
        <f t="shared" si="13"/>
        <v>0</v>
      </c>
      <c r="BG751" s="297">
        <f t="shared" si="14"/>
        <v>0</v>
      </c>
      <c r="BH751" s="298" t="str">
        <f t="shared" si="15"/>
        <v/>
      </c>
      <c r="BI751"/>
      <c r="BJ751"/>
      <c r="BK751"/>
      <c r="BL751"/>
      <c r="BM751"/>
      <c r="BN751"/>
      <c r="BO751"/>
      <c r="BP751"/>
      <c r="BQ751"/>
      <c r="BR751"/>
      <c r="BS751" s="294">
        <f t="shared" si="16"/>
        <v>0</v>
      </c>
      <c r="BT751" s="297">
        <f t="shared" si="17"/>
        <v>0</v>
      </c>
      <c r="BU751" s="298" t="str">
        <f t="shared" si="18"/>
        <v/>
      </c>
      <c r="CD751"/>
      <c r="CG751" s="1788">
        <f t="shared" si="40"/>
        <v>0</v>
      </c>
      <c r="CH751" s="1789"/>
      <c r="CI751" s="1793">
        <f t="shared" si="41"/>
        <v>0</v>
      </c>
      <c r="CJ751" s="1794"/>
      <c r="CK751" s="1788">
        <f t="shared" si="19"/>
        <v>0</v>
      </c>
      <c r="CL751" s="1789"/>
      <c r="CM751" s="1793">
        <f t="shared" si="20"/>
        <v>0</v>
      </c>
      <c r="CN751" s="1794"/>
      <c r="CP751" s="1790">
        <f t="shared" si="21"/>
        <v>0</v>
      </c>
      <c r="CQ751" s="1791"/>
      <c r="CR751" s="1791"/>
      <c r="CS751" s="1791"/>
      <c r="CT751" s="1792"/>
      <c r="CU751" s="1787">
        <f t="shared" si="22"/>
        <v>0</v>
      </c>
      <c r="CV751" s="1787"/>
      <c r="CW751" s="1787"/>
      <c r="CX751" s="1787"/>
      <c r="CY751" s="1787"/>
      <c r="CZ751" s="1787">
        <f t="shared" si="23"/>
        <v>0</v>
      </c>
      <c r="DA751" s="1787"/>
      <c r="DB751" s="1787"/>
      <c r="DC751" s="1787"/>
      <c r="DD751" s="1787"/>
      <c r="DE751" s="1787">
        <f t="shared" si="24"/>
        <v>0</v>
      </c>
      <c r="DF751" s="1787"/>
      <c r="DG751" s="1787"/>
      <c r="DH751" s="1787"/>
      <c r="DI751" s="1787"/>
      <c r="DJ751" s="1787">
        <f t="shared" si="25"/>
        <v>0</v>
      </c>
      <c r="DK751" s="1787"/>
      <c r="DL751" s="1787"/>
      <c r="DM751" s="1787"/>
      <c r="DN751" s="1787"/>
      <c r="DO751" s="1787">
        <f t="shared" si="26"/>
        <v>0</v>
      </c>
      <c r="DP751" s="1787"/>
      <c r="DQ751" s="1787"/>
      <c r="DR751" s="1787"/>
      <c r="DS751" s="1787"/>
      <c r="DT751" s="6"/>
      <c r="DU751" s="1784">
        <f t="shared" si="27"/>
        <v>0</v>
      </c>
      <c r="DV751" s="1784"/>
      <c r="DW751" s="1784"/>
      <c r="DX751" s="1784"/>
      <c r="DY751" s="1784"/>
      <c r="DZ751" s="1784">
        <f t="shared" si="28"/>
        <v>0</v>
      </c>
      <c r="EA751" s="1784"/>
      <c r="EB751" s="1784"/>
      <c r="EC751" s="1784"/>
      <c r="ED751" s="1784"/>
      <c r="EE751" s="1784">
        <f t="shared" si="29"/>
        <v>0</v>
      </c>
      <c r="EF751" s="1784"/>
      <c r="EG751" s="1784"/>
      <c r="EH751" s="1784"/>
      <c r="EI751" s="1784"/>
      <c r="EJ751" s="1784">
        <f t="shared" si="30"/>
        <v>0</v>
      </c>
      <c r="EK751" s="1784"/>
      <c r="EL751" s="1784"/>
      <c r="EM751" s="1784"/>
      <c r="EN751" s="1784"/>
      <c r="EO751" s="1784">
        <f t="shared" si="31"/>
        <v>0</v>
      </c>
      <c r="EP751" s="1784"/>
      <c r="EQ751" s="1784"/>
      <c r="ER751" s="1784"/>
      <c r="ES751" s="1784"/>
      <c r="ET751" s="1784">
        <f t="shared" si="32"/>
        <v>0</v>
      </c>
      <c r="EU751" s="1784"/>
      <c r="EV751" s="1784"/>
      <c r="EW751" s="1784"/>
      <c r="EX751" s="1784"/>
      <c r="EY751"/>
      <c r="EZ751" s="1788" t="str">
        <f t="shared" si="33"/>
        <v/>
      </c>
      <c r="FA751" s="1795"/>
      <c r="FB751" s="1795"/>
      <c r="FC751" s="1795"/>
      <c r="FD751" s="1789"/>
      <c r="FE751" s="1788" t="str">
        <f t="shared" si="34"/>
        <v/>
      </c>
      <c r="FF751" s="1795"/>
      <c r="FG751" s="1795"/>
      <c r="FH751" s="1795"/>
      <c r="FI751" s="1789"/>
      <c r="FJ751" s="1788" t="str">
        <f t="shared" si="35"/>
        <v/>
      </c>
      <c r="FK751" s="1795"/>
      <c r="FL751" s="1795"/>
      <c r="FM751" s="1795"/>
      <c r="FN751" s="1789"/>
      <c r="FO751" s="1788" t="str">
        <f t="shared" si="36"/>
        <v/>
      </c>
      <c r="FP751" s="1795"/>
      <c r="FQ751" s="1795"/>
      <c r="FR751" s="1795"/>
      <c r="FS751" s="1789"/>
      <c r="FT751" s="1788" t="str">
        <f t="shared" si="37"/>
        <v/>
      </c>
      <c r="FU751" s="1795"/>
      <c r="FV751" s="1795"/>
      <c r="FW751" s="1795"/>
      <c r="FX751" s="1789"/>
      <c r="FY751" s="1788" t="str">
        <f t="shared" si="38"/>
        <v/>
      </c>
      <c r="FZ751" s="1795"/>
      <c r="GA751" s="1795"/>
      <c r="GB751" s="1795"/>
      <c r="GC751" s="1789"/>
    </row>
    <row r="752" spans="1:185" ht="12.95" customHeight="1">
      <c r="B752" s="1616"/>
      <c r="C752" s="1617"/>
      <c r="D752" s="1617"/>
      <c r="E752" s="1617"/>
      <c r="F752" s="1618"/>
      <c r="G752" s="1610"/>
      <c r="H752" s="1611"/>
      <c r="I752" s="1611"/>
      <c r="J752" s="1612"/>
      <c r="K752" s="1613"/>
      <c r="L752" s="1614"/>
      <c r="M752" s="1614"/>
      <c r="N752" s="1615"/>
      <c r="O752" s="1662"/>
      <c r="P752" s="1663"/>
      <c r="Q752" s="1663"/>
      <c r="R752" s="1663"/>
      <c r="S752" s="1664"/>
      <c r="T752" s="1662"/>
      <c r="U752" s="1663"/>
      <c r="V752" s="1663"/>
      <c r="W752" s="1664"/>
      <c r="X752" s="1665">
        <f t="shared" si="42"/>
        <v>0</v>
      </c>
      <c r="Y752" s="1661"/>
      <c r="Z752" s="1661"/>
      <c r="AA752" s="1661"/>
      <c r="AB752" s="1666"/>
      <c r="AC752" s="1667"/>
      <c r="AD752" s="1668"/>
      <c r="AE752" s="1668"/>
      <c r="AF752" s="1668"/>
      <c r="AG752" s="1669"/>
      <c r="AH752" s="1685" t="str">
        <f t="shared" si="39"/>
        <v/>
      </c>
      <c r="AI752" s="1686"/>
      <c r="AJ752" s="1687"/>
      <c r="AK752" s="1616" t="s">
        <v>591</v>
      </c>
      <c r="AL752" s="1617"/>
      <c r="AM752" s="1617"/>
      <c r="AN752" s="1617"/>
      <c r="AO752" s="1618"/>
      <c r="AP752" s="3"/>
      <c r="AQ752" s="3"/>
      <c r="AR752" s="3"/>
      <c r="AS752" s="3"/>
      <c r="AY752" s="1080"/>
      <c r="AZ752" s="118" t="str">
        <f t="shared" si="12"/>
        <v>N/A</v>
      </c>
      <c r="BA752" s="3"/>
      <c r="BB752" s="3"/>
      <c r="BC752" s="3"/>
      <c r="BD752" s="3"/>
      <c r="BE752" s="3"/>
      <c r="BF752" s="294">
        <f t="shared" si="13"/>
        <v>0</v>
      </c>
      <c r="BG752" s="297">
        <f t="shared" si="14"/>
        <v>0</v>
      </c>
      <c r="BH752" s="298" t="str">
        <f t="shared" si="15"/>
        <v/>
      </c>
      <c r="BI752" s="3"/>
      <c r="BJ752" s="3"/>
      <c r="BK752" s="3"/>
      <c r="BL752" s="3"/>
      <c r="BM752" s="3"/>
      <c r="BN752" s="3"/>
      <c r="BS752" s="294">
        <f t="shared" si="16"/>
        <v>0</v>
      </c>
      <c r="BT752" s="297">
        <f t="shared" si="17"/>
        <v>0</v>
      </c>
      <c r="BU752" s="298" t="str">
        <f t="shared" si="18"/>
        <v/>
      </c>
      <c r="BV752" s="3"/>
      <c r="BW752" s="3"/>
      <c r="BX752" s="3"/>
      <c r="BY752" s="3"/>
      <c r="BZ752" s="3"/>
      <c r="CA752" s="3"/>
      <c r="CB752" s="3"/>
      <c r="CC752" s="3"/>
      <c r="CE752" s="3"/>
      <c r="CF752" s="3"/>
      <c r="CG752" s="1788">
        <f t="shared" si="40"/>
        <v>0</v>
      </c>
      <c r="CH752" s="1789"/>
      <c r="CI752" s="1793">
        <f t="shared" si="41"/>
        <v>0</v>
      </c>
      <c r="CJ752" s="1794"/>
      <c r="CK752" s="1788">
        <f t="shared" si="19"/>
        <v>0</v>
      </c>
      <c r="CL752" s="1789"/>
      <c r="CM752" s="1793">
        <f t="shared" si="20"/>
        <v>0</v>
      </c>
      <c r="CN752" s="1794"/>
      <c r="CO752" s="3"/>
      <c r="CP752" s="1790">
        <f t="shared" si="21"/>
        <v>0</v>
      </c>
      <c r="CQ752" s="1791"/>
      <c r="CR752" s="1791"/>
      <c r="CS752" s="1791"/>
      <c r="CT752" s="1792"/>
      <c r="CU752" s="1787">
        <f t="shared" si="22"/>
        <v>0</v>
      </c>
      <c r="CV752" s="1787"/>
      <c r="CW752" s="1787"/>
      <c r="CX752" s="1787"/>
      <c r="CY752" s="1787"/>
      <c r="CZ752" s="1787">
        <f t="shared" si="23"/>
        <v>0</v>
      </c>
      <c r="DA752" s="1787"/>
      <c r="DB752" s="1787"/>
      <c r="DC752" s="1787"/>
      <c r="DD752" s="1787"/>
      <c r="DE752" s="1787">
        <f t="shared" si="24"/>
        <v>0</v>
      </c>
      <c r="DF752" s="1787"/>
      <c r="DG752" s="1787"/>
      <c r="DH752" s="1787"/>
      <c r="DI752" s="1787"/>
      <c r="DJ752" s="1787">
        <f t="shared" si="25"/>
        <v>0</v>
      </c>
      <c r="DK752" s="1787"/>
      <c r="DL752" s="1787"/>
      <c r="DM752" s="1787"/>
      <c r="DN752" s="1787"/>
      <c r="DO752" s="1787">
        <f t="shared" si="26"/>
        <v>0</v>
      </c>
      <c r="DP752" s="1787"/>
      <c r="DQ752" s="1787"/>
      <c r="DR752" s="1787"/>
      <c r="DS752" s="1787"/>
      <c r="DT752" s="6"/>
      <c r="DU752" s="1784">
        <f t="shared" si="27"/>
        <v>0</v>
      </c>
      <c r="DV752" s="1784"/>
      <c r="DW752" s="1784"/>
      <c r="DX752" s="1784"/>
      <c r="DY752" s="1784"/>
      <c r="DZ752" s="1784">
        <f t="shared" si="28"/>
        <v>0</v>
      </c>
      <c r="EA752" s="1784"/>
      <c r="EB752" s="1784"/>
      <c r="EC752" s="1784"/>
      <c r="ED752" s="1784"/>
      <c r="EE752" s="1784">
        <f t="shared" si="29"/>
        <v>0</v>
      </c>
      <c r="EF752" s="1784"/>
      <c r="EG752" s="1784"/>
      <c r="EH752" s="1784"/>
      <c r="EI752" s="1784"/>
      <c r="EJ752" s="1784">
        <f t="shared" si="30"/>
        <v>0</v>
      </c>
      <c r="EK752" s="1784"/>
      <c r="EL752" s="1784"/>
      <c r="EM752" s="1784"/>
      <c r="EN752" s="1784"/>
      <c r="EO752" s="1784">
        <f t="shared" si="31"/>
        <v>0</v>
      </c>
      <c r="EP752" s="1784"/>
      <c r="EQ752" s="1784"/>
      <c r="ER752" s="1784"/>
      <c r="ES752" s="1784"/>
      <c r="ET752" s="1784">
        <f t="shared" si="32"/>
        <v>0</v>
      </c>
      <c r="EU752" s="1784"/>
      <c r="EV752" s="1784"/>
      <c r="EW752" s="1784"/>
      <c r="EX752" s="1784"/>
      <c r="EZ752" s="1788" t="str">
        <f t="shared" si="33"/>
        <v/>
      </c>
      <c r="FA752" s="1795"/>
      <c r="FB752" s="1795"/>
      <c r="FC752" s="1795"/>
      <c r="FD752" s="1789"/>
      <c r="FE752" s="1788" t="str">
        <f t="shared" si="34"/>
        <v/>
      </c>
      <c r="FF752" s="1795"/>
      <c r="FG752" s="1795"/>
      <c r="FH752" s="1795"/>
      <c r="FI752" s="1789"/>
      <c r="FJ752" s="1788" t="str">
        <f t="shared" si="35"/>
        <v/>
      </c>
      <c r="FK752" s="1795"/>
      <c r="FL752" s="1795"/>
      <c r="FM752" s="1795"/>
      <c r="FN752" s="1789"/>
      <c r="FO752" s="1788" t="str">
        <f t="shared" si="36"/>
        <v/>
      </c>
      <c r="FP752" s="1795"/>
      <c r="FQ752" s="1795"/>
      <c r="FR752" s="1795"/>
      <c r="FS752" s="1789"/>
      <c r="FT752" s="1788" t="str">
        <f t="shared" si="37"/>
        <v/>
      </c>
      <c r="FU752" s="1795"/>
      <c r="FV752" s="1795"/>
      <c r="FW752" s="1795"/>
      <c r="FX752" s="1789"/>
      <c r="FY752" s="1788" t="str">
        <f t="shared" si="38"/>
        <v/>
      </c>
      <c r="FZ752" s="1795"/>
      <c r="GA752" s="1795"/>
      <c r="GB752" s="1795"/>
      <c r="GC752" s="1789"/>
    </row>
    <row r="753" spans="1:185" ht="12.95" customHeight="1">
      <c r="B753" s="1616"/>
      <c r="C753" s="1617"/>
      <c r="D753" s="1617"/>
      <c r="E753" s="1617"/>
      <c r="F753" s="1618"/>
      <c r="G753" s="1610"/>
      <c r="H753" s="1611"/>
      <c r="I753" s="1611"/>
      <c r="J753" s="1612"/>
      <c r="K753" s="1613"/>
      <c r="L753" s="1614"/>
      <c r="M753" s="1614"/>
      <c r="N753" s="1615"/>
      <c r="O753" s="1662"/>
      <c r="P753" s="1663"/>
      <c r="Q753" s="1663"/>
      <c r="R753" s="1663"/>
      <c r="S753" s="1664"/>
      <c r="T753" s="1662"/>
      <c r="U753" s="1663"/>
      <c r="V753" s="1663"/>
      <c r="W753" s="1664"/>
      <c r="X753" s="1665">
        <f t="shared" si="42"/>
        <v>0</v>
      </c>
      <c r="Y753" s="1661"/>
      <c r="Z753" s="1661"/>
      <c r="AA753" s="1661"/>
      <c r="AB753" s="1666"/>
      <c r="AC753" s="1667"/>
      <c r="AD753" s="1668"/>
      <c r="AE753" s="1668"/>
      <c r="AF753" s="1668"/>
      <c r="AG753" s="1669"/>
      <c r="AH753" s="1685" t="str">
        <f t="shared" si="39"/>
        <v/>
      </c>
      <c r="AI753" s="1686"/>
      <c r="AJ753" s="1687"/>
      <c r="AK753" s="1616" t="s">
        <v>591</v>
      </c>
      <c r="AL753" s="1617"/>
      <c r="AM753" s="1617"/>
      <c r="AN753" s="1617"/>
      <c r="AO753" s="1618"/>
      <c r="AP753" s="3"/>
      <c r="AQ753" s="3"/>
      <c r="AR753" s="3"/>
      <c r="AS753" s="3"/>
      <c r="AY753" s="1080"/>
      <c r="AZ753" s="118" t="str">
        <f t="shared" si="12"/>
        <v>N/A</v>
      </c>
      <c r="BA753" s="3"/>
      <c r="BB753" s="3"/>
      <c r="BC753" s="3"/>
      <c r="BD753" s="3"/>
      <c r="BE753" s="3"/>
      <c r="BF753" s="294">
        <f t="shared" si="13"/>
        <v>0</v>
      </c>
      <c r="BG753" s="297">
        <f t="shared" si="14"/>
        <v>0</v>
      </c>
      <c r="BH753" s="298" t="str">
        <f t="shared" si="15"/>
        <v/>
      </c>
      <c r="BI753" s="3"/>
      <c r="BJ753" s="3"/>
      <c r="BK753" s="3"/>
      <c r="BL753" s="3"/>
      <c r="BM753" s="3"/>
      <c r="BN753" s="3"/>
      <c r="BS753" s="294">
        <f t="shared" si="16"/>
        <v>0</v>
      </c>
      <c r="BT753" s="297">
        <f t="shared" si="17"/>
        <v>0</v>
      </c>
      <c r="BU753" s="298" t="str">
        <f t="shared" si="18"/>
        <v/>
      </c>
      <c r="BV753" s="3"/>
      <c r="BW753" s="3"/>
      <c r="BX753" s="3"/>
      <c r="BY753" s="3"/>
      <c r="BZ753" s="3"/>
      <c r="CA753" s="3"/>
      <c r="CB753" s="3"/>
      <c r="CC753" s="3"/>
      <c r="CE753" s="3"/>
      <c r="CF753" s="3"/>
      <c r="CG753" s="1788">
        <f t="shared" si="40"/>
        <v>0</v>
      </c>
      <c r="CH753" s="1789"/>
      <c r="CI753" s="1793">
        <f t="shared" si="41"/>
        <v>0</v>
      </c>
      <c r="CJ753" s="1794"/>
      <c r="CK753" s="1788">
        <f t="shared" si="19"/>
        <v>0</v>
      </c>
      <c r="CL753" s="1789"/>
      <c r="CM753" s="1793">
        <f t="shared" si="20"/>
        <v>0</v>
      </c>
      <c r="CN753" s="1794"/>
      <c r="CO753" s="3"/>
      <c r="CP753" s="1790">
        <f t="shared" si="21"/>
        <v>0</v>
      </c>
      <c r="CQ753" s="1791"/>
      <c r="CR753" s="1791"/>
      <c r="CS753" s="1791"/>
      <c r="CT753" s="1792"/>
      <c r="CU753" s="1787">
        <f t="shared" si="22"/>
        <v>0</v>
      </c>
      <c r="CV753" s="1787"/>
      <c r="CW753" s="1787"/>
      <c r="CX753" s="1787"/>
      <c r="CY753" s="1787"/>
      <c r="CZ753" s="1787">
        <f t="shared" si="23"/>
        <v>0</v>
      </c>
      <c r="DA753" s="1787"/>
      <c r="DB753" s="1787"/>
      <c r="DC753" s="1787"/>
      <c r="DD753" s="1787"/>
      <c r="DE753" s="1787">
        <f t="shared" si="24"/>
        <v>0</v>
      </c>
      <c r="DF753" s="1787"/>
      <c r="DG753" s="1787"/>
      <c r="DH753" s="1787"/>
      <c r="DI753" s="1787"/>
      <c r="DJ753" s="1787">
        <f t="shared" si="25"/>
        <v>0</v>
      </c>
      <c r="DK753" s="1787"/>
      <c r="DL753" s="1787"/>
      <c r="DM753" s="1787"/>
      <c r="DN753" s="1787"/>
      <c r="DO753" s="1787">
        <f t="shared" si="26"/>
        <v>0</v>
      </c>
      <c r="DP753" s="1787"/>
      <c r="DQ753" s="1787"/>
      <c r="DR753" s="1787"/>
      <c r="DS753" s="1787"/>
      <c r="DT753" s="6"/>
      <c r="DU753" s="1784">
        <f t="shared" si="27"/>
        <v>0</v>
      </c>
      <c r="DV753" s="1784"/>
      <c r="DW753" s="1784"/>
      <c r="DX753" s="1784"/>
      <c r="DY753" s="1784"/>
      <c r="DZ753" s="1784">
        <f t="shared" si="28"/>
        <v>0</v>
      </c>
      <c r="EA753" s="1784"/>
      <c r="EB753" s="1784"/>
      <c r="EC753" s="1784"/>
      <c r="ED753" s="1784"/>
      <c r="EE753" s="1784">
        <f t="shared" si="29"/>
        <v>0</v>
      </c>
      <c r="EF753" s="1784"/>
      <c r="EG753" s="1784"/>
      <c r="EH753" s="1784"/>
      <c r="EI753" s="1784"/>
      <c r="EJ753" s="1784">
        <f t="shared" si="30"/>
        <v>0</v>
      </c>
      <c r="EK753" s="1784"/>
      <c r="EL753" s="1784"/>
      <c r="EM753" s="1784"/>
      <c r="EN753" s="1784"/>
      <c r="EO753" s="1784">
        <f t="shared" si="31"/>
        <v>0</v>
      </c>
      <c r="EP753" s="1784"/>
      <c r="EQ753" s="1784"/>
      <c r="ER753" s="1784"/>
      <c r="ES753" s="1784"/>
      <c r="ET753" s="1784">
        <f t="shared" si="32"/>
        <v>0</v>
      </c>
      <c r="EU753" s="1784"/>
      <c r="EV753" s="1784"/>
      <c r="EW753" s="1784"/>
      <c r="EX753" s="1784"/>
      <c r="EZ753" s="1788" t="str">
        <f t="shared" si="33"/>
        <v/>
      </c>
      <c r="FA753" s="1795"/>
      <c r="FB753" s="1795"/>
      <c r="FC753" s="1795"/>
      <c r="FD753" s="1789"/>
      <c r="FE753" s="1788" t="str">
        <f t="shared" si="34"/>
        <v/>
      </c>
      <c r="FF753" s="1795"/>
      <c r="FG753" s="1795"/>
      <c r="FH753" s="1795"/>
      <c r="FI753" s="1789"/>
      <c r="FJ753" s="1788" t="str">
        <f t="shared" si="35"/>
        <v/>
      </c>
      <c r="FK753" s="1795"/>
      <c r="FL753" s="1795"/>
      <c r="FM753" s="1795"/>
      <c r="FN753" s="1789"/>
      <c r="FO753" s="1788" t="str">
        <f t="shared" si="36"/>
        <v/>
      </c>
      <c r="FP753" s="1795"/>
      <c r="FQ753" s="1795"/>
      <c r="FR753" s="1795"/>
      <c r="FS753" s="1789"/>
      <c r="FT753" s="1788" t="str">
        <f t="shared" si="37"/>
        <v/>
      </c>
      <c r="FU753" s="1795"/>
      <c r="FV753" s="1795"/>
      <c r="FW753" s="1795"/>
      <c r="FX753" s="1789"/>
      <c r="FY753" s="1788" t="str">
        <f t="shared" si="38"/>
        <v/>
      </c>
      <c r="FZ753" s="1795"/>
      <c r="GA753" s="1795"/>
      <c r="GB753" s="1795"/>
      <c r="GC753" s="1789"/>
    </row>
    <row r="754" spans="1:185" ht="12.95" customHeight="1">
      <c r="B754" s="1616"/>
      <c r="C754" s="1617"/>
      <c r="D754" s="1617"/>
      <c r="E754" s="1617"/>
      <c r="F754" s="1618"/>
      <c r="G754" s="1610"/>
      <c r="H754" s="1611"/>
      <c r="I754" s="1611"/>
      <c r="J754" s="1612"/>
      <c r="K754" s="1613"/>
      <c r="L754" s="1614"/>
      <c r="M754" s="1614"/>
      <c r="N754" s="1615"/>
      <c r="O754" s="1662"/>
      <c r="P754" s="1663"/>
      <c r="Q754" s="1663"/>
      <c r="R754" s="1663"/>
      <c r="S754" s="1664"/>
      <c r="T754" s="1662"/>
      <c r="U754" s="1663"/>
      <c r="V754" s="1663"/>
      <c r="W754" s="1664"/>
      <c r="X754" s="1665">
        <f t="shared" si="42"/>
        <v>0</v>
      </c>
      <c r="Y754" s="1661"/>
      <c r="Z754" s="1661"/>
      <c r="AA754" s="1661"/>
      <c r="AB754" s="1666"/>
      <c r="AC754" s="1667"/>
      <c r="AD754" s="1668"/>
      <c r="AE754" s="1668"/>
      <c r="AF754" s="1668"/>
      <c r="AG754" s="1669"/>
      <c r="AH754" s="1685" t="str">
        <f t="shared" si="39"/>
        <v/>
      </c>
      <c r="AI754" s="1686"/>
      <c r="AJ754" s="1687"/>
      <c r="AK754" s="1616" t="s">
        <v>591</v>
      </c>
      <c r="AL754" s="1617"/>
      <c r="AM754" s="1617"/>
      <c r="AN754" s="1617"/>
      <c r="AO754" s="1618"/>
      <c r="AP754" s="3"/>
      <c r="AQ754" s="3"/>
      <c r="AR754" s="3"/>
      <c r="AS754" s="3"/>
      <c r="AY754" s="1080"/>
      <c r="AZ754" s="118" t="str">
        <f t="shared" si="12"/>
        <v>N/A</v>
      </c>
      <c r="BA754" s="34"/>
      <c r="BB754" s="34"/>
      <c r="BC754" s="34"/>
      <c r="BD754" s="34"/>
      <c r="BE754" s="34"/>
      <c r="BF754" s="294">
        <f t="shared" si="13"/>
        <v>0</v>
      </c>
      <c r="BG754" s="297">
        <f t="shared" si="14"/>
        <v>0</v>
      </c>
      <c r="BH754" s="298" t="str">
        <f t="shared" si="15"/>
        <v/>
      </c>
      <c r="BI754" s="34"/>
      <c r="BJ754" s="34"/>
      <c r="BK754" s="34"/>
      <c r="BL754" s="34"/>
      <c r="BM754" s="34"/>
      <c r="BN754" s="34"/>
      <c r="BS754" s="294">
        <f t="shared" si="16"/>
        <v>0</v>
      </c>
      <c r="BT754" s="297">
        <f t="shared" si="17"/>
        <v>0</v>
      </c>
      <c r="BU754" s="298" t="str">
        <f t="shared" si="18"/>
        <v/>
      </c>
      <c r="BV754" s="3"/>
      <c r="BW754" s="3"/>
      <c r="BX754" s="3"/>
      <c r="BY754" s="3"/>
      <c r="BZ754" s="3"/>
      <c r="CA754" s="3"/>
      <c r="CB754" s="3"/>
      <c r="CC754" s="3"/>
      <c r="CE754" s="3"/>
      <c r="CF754" s="3"/>
      <c r="CG754" s="1788">
        <f t="shared" si="40"/>
        <v>0</v>
      </c>
      <c r="CH754" s="1789"/>
      <c r="CI754" s="1793">
        <f t="shared" si="41"/>
        <v>0</v>
      </c>
      <c r="CJ754" s="1794"/>
      <c r="CK754" s="1788">
        <f t="shared" si="19"/>
        <v>0</v>
      </c>
      <c r="CL754" s="1789"/>
      <c r="CM754" s="1793">
        <f t="shared" si="20"/>
        <v>0</v>
      </c>
      <c r="CN754" s="1794"/>
      <c r="CO754" s="3"/>
      <c r="CP754" s="1790">
        <f t="shared" si="21"/>
        <v>0</v>
      </c>
      <c r="CQ754" s="1791"/>
      <c r="CR754" s="1791"/>
      <c r="CS754" s="1791"/>
      <c r="CT754" s="1792"/>
      <c r="CU754" s="1787">
        <f t="shared" si="22"/>
        <v>0</v>
      </c>
      <c r="CV754" s="1787"/>
      <c r="CW754" s="1787"/>
      <c r="CX754" s="1787"/>
      <c r="CY754" s="1787"/>
      <c r="CZ754" s="1787">
        <f t="shared" si="23"/>
        <v>0</v>
      </c>
      <c r="DA754" s="1787"/>
      <c r="DB754" s="1787"/>
      <c r="DC754" s="1787"/>
      <c r="DD754" s="1787"/>
      <c r="DE754" s="1787">
        <f t="shared" si="24"/>
        <v>0</v>
      </c>
      <c r="DF754" s="1787"/>
      <c r="DG754" s="1787"/>
      <c r="DH754" s="1787"/>
      <c r="DI754" s="1787"/>
      <c r="DJ754" s="1787">
        <f t="shared" si="25"/>
        <v>0</v>
      </c>
      <c r="DK754" s="1787"/>
      <c r="DL754" s="1787"/>
      <c r="DM754" s="1787"/>
      <c r="DN754" s="1787"/>
      <c r="DO754" s="1787">
        <f t="shared" si="26"/>
        <v>0</v>
      </c>
      <c r="DP754" s="1787"/>
      <c r="DQ754" s="1787"/>
      <c r="DR754" s="1787"/>
      <c r="DS754" s="1787"/>
      <c r="DT754" s="6"/>
      <c r="DU754" s="1784">
        <f t="shared" si="27"/>
        <v>0</v>
      </c>
      <c r="DV754" s="1784"/>
      <c r="DW754" s="1784"/>
      <c r="DX754" s="1784"/>
      <c r="DY754" s="1784"/>
      <c r="DZ754" s="1784">
        <f t="shared" si="28"/>
        <v>0</v>
      </c>
      <c r="EA754" s="1784"/>
      <c r="EB754" s="1784"/>
      <c r="EC754" s="1784"/>
      <c r="ED754" s="1784"/>
      <c r="EE754" s="1784">
        <f t="shared" si="29"/>
        <v>0</v>
      </c>
      <c r="EF754" s="1784"/>
      <c r="EG754" s="1784"/>
      <c r="EH754" s="1784"/>
      <c r="EI754" s="1784"/>
      <c r="EJ754" s="1784">
        <f t="shared" si="30"/>
        <v>0</v>
      </c>
      <c r="EK754" s="1784"/>
      <c r="EL754" s="1784"/>
      <c r="EM754" s="1784"/>
      <c r="EN754" s="1784"/>
      <c r="EO754" s="1784">
        <f t="shared" si="31"/>
        <v>0</v>
      </c>
      <c r="EP754" s="1784"/>
      <c r="EQ754" s="1784"/>
      <c r="ER754" s="1784"/>
      <c r="ES754" s="1784"/>
      <c r="ET754" s="1784">
        <f t="shared" si="32"/>
        <v>0</v>
      </c>
      <c r="EU754" s="1784"/>
      <c r="EV754" s="1784"/>
      <c r="EW754" s="1784"/>
      <c r="EX754" s="1784"/>
      <c r="EZ754" s="1788" t="str">
        <f t="shared" si="33"/>
        <v/>
      </c>
      <c r="FA754" s="1795"/>
      <c r="FB754" s="1795"/>
      <c r="FC754" s="1795"/>
      <c r="FD754" s="1789"/>
      <c r="FE754" s="1788" t="str">
        <f t="shared" si="34"/>
        <v/>
      </c>
      <c r="FF754" s="1795"/>
      <c r="FG754" s="1795"/>
      <c r="FH754" s="1795"/>
      <c r="FI754" s="1789"/>
      <c r="FJ754" s="1788" t="str">
        <f t="shared" si="35"/>
        <v/>
      </c>
      <c r="FK754" s="1795"/>
      <c r="FL754" s="1795"/>
      <c r="FM754" s="1795"/>
      <c r="FN754" s="1789"/>
      <c r="FO754" s="1788" t="str">
        <f t="shared" si="36"/>
        <v/>
      </c>
      <c r="FP754" s="1795"/>
      <c r="FQ754" s="1795"/>
      <c r="FR754" s="1795"/>
      <c r="FS754" s="1789"/>
      <c r="FT754" s="1788" t="str">
        <f t="shared" si="37"/>
        <v/>
      </c>
      <c r="FU754" s="1795"/>
      <c r="FV754" s="1795"/>
      <c r="FW754" s="1795"/>
      <c r="FX754" s="1789"/>
      <c r="FY754" s="1788" t="str">
        <f t="shared" si="38"/>
        <v/>
      </c>
      <c r="FZ754" s="1795"/>
      <c r="GA754" s="1795"/>
      <c r="GB754" s="1795"/>
      <c r="GC754" s="1789"/>
    </row>
    <row r="755" spans="1:185" ht="12.95" customHeight="1">
      <c r="B755" s="1616"/>
      <c r="C755" s="1617"/>
      <c r="D755" s="1617"/>
      <c r="E755" s="1617"/>
      <c r="F755" s="1618"/>
      <c r="G755" s="1610"/>
      <c r="H755" s="1611"/>
      <c r="I755" s="1611"/>
      <c r="J755" s="1612"/>
      <c r="K755" s="1613"/>
      <c r="L755" s="1614"/>
      <c r="M755" s="1614"/>
      <c r="N755" s="1615"/>
      <c r="O755" s="1662"/>
      <c r="P755" s="1663"/>
      <c r="Q755" s="1663"/>
      <c r="R755" s="1663"/>
      <c r="S755" s="1664"/>
      <c r="T755" s="1662"/>
      <c r="U755" s="1663"/>
      <c r="V755" s="1663"/>
      <c r="W755" s="1664"/>
      <c r="X755" s="1665">
        <f t="shared" si="42"/>
        <v>0</v>
      </c>
      <c r="Y755" s="1661"/>
      <c r="Z755" s="1661"/>
      <c r="AA755" s="1661"/>
      <c r="AB755" s="1666"/>
      <c r="AC755" s="1667"/>
      <c r="AD755" s="1668"/>
      <c r="AE755" s="1668"/>
      <c r="AF755" s="1668"/>
      <c r="AG755" s="1669"/>
      <c r="AH755" s="1685" t="str">
        <f t="shared" si="39"/>
        <v/>
      </c>
      <c r="AI755" s="1686"/>
      <c r="AJ755" s="1687"/>
      <c r="AK755" s="1616" t="s">
        <v>591</v>
      </c>
      <c r="AL755" s="1617"/>
      <c r="AM755" s="1617"/>
      <c r="AN755" s="1617"/>
      <c r="AO755" s="1618"/>
      <c r="AP755" s="3"/>
      <c r="AQ755" s="3"/>
      <c r="AR755" s="3"/>
      <c r="AS755" s="3"/>
      <c r="AY755" s="1080"/>
      <c r="AZ755" s="118" t="str">
        <f t="shared" si="12"/>
        <v>N/A</v>
      </c>
      <c r="BA755" s="34"/>
      <c r="BB755" s="34"/>
      <c r="BC755" s="34"/>
      <c r="BD755" s="34"/>
      <c r="BE755" s="34"/>
      <c r="BF755" s="294">
        <f t="shared" si="13"/>
        <v>0</v>
      </c>
      <c r="BG755" s="297">
        <f t="shared" si="14"/>
        <v>0</v>
      </c>
      <c r="BH755" s="298" t="str">
        <f t="shared" si="15"/>
        <v/>
      </c>
      <c r="BI755" s="34"/>
      <c r="BJ755" s="34"/>
      <c r="BK755" s="34"/>
      <c r="BL755" s="34"/>
      <c r="BM755" s="34"/>
      <c r="BN755" s="34"/>
      <c r="BS755" s="294">
        <f t="shared" si="16"/>
        <v>0</v>
      </c>
      <c r="BT755" s="297">
        <f t="shared" si="17"/>
        <v>0</v>
      </c>
      <c r="BU755" s="298" t="str">
        <f t="shared" si="18"/>
        <v/>
      </c>
      <c r="BV755" s="3"/>
      <c r="BW755" s="3"/>
      <c r="BX755" s="3"/>
      <c r="BY755" s="3"/>
      <c r="BZ755" s="3"/>
      <c r="CA755" s="3"/>
      <c r="CB755" s="3"/>
      <c r="CC755" s="3"/>
      <c r="CE755" s="3"/>
      <c r="CF755" s="3"/>
      <c r="CG755" s="1788">
        <f t="shared" si="40"/>
        <v>0</v>
      </c>
      <c r="CH755" s="1789"/>
      <c r="CI755" s="1793">
        <f t="shared" si="41"/>
        <v>0</v>
      </c>
      <c r="CJ755" s="1794"/>
      <c r="CK755" s="1788">
        <f t="shared" si="19"/>
        <v>0</v>
      </c>
      <c r="CL755" s="1789"/>
      <c r="CM755" s="1793">
        <f t="shared" si="20"/>
        <v>0</v>
      </c>
      <c r="CN755" s="1794"/>
      <c r="CO755" s="3"/>
      <c r="CP755" s="1790">
        <f t="shared" si="21"/>
        <v>0</v>
      </c>
      <c r="CQ755" s="1791"/>
      <c r="CR755" s="1791"/>
      <c r="CS755" s="1791"/>
      <c r="CT755" s="1792"/>
      <c r="CU755" s="1787">
        <f t="shared" si="22"/>
        <v>0</v>
      </c>
      <c r="CV755" s="1787"/>
      <c r="CW755" s="1787"/>
      <c r="CX755" s="1787"/>
      <c r="CY755" s="1787"/>
      <c r="CZ755" s="1787">
        <f t="shared" si="23"/>
        <v>0</v>
      </c>
      <c r="DA755" s="1787"/>
      <c r="DB755" s="1787"/>
      <c r="DC755" s="1787"/>
      <c r="DD755" s="1787"/>
      <c r="DE755" s="1787">
        <f t="shared" si="24"/>
        <v>0</v>
      </c>
      <c r="DF755" s="1787"/>
      <c r="DG755" s="1787"/>
      <c r="DH755" s="1787"/>
      <c r="DI755" s="1787"/>
      <c r="DJ755" s="1787">
        <f t="shared" si="25"/>
        <v>0</v>
      </c>
      <c r="DK755" s="1787"/>
      <c r="DL755" s="1787"/>
      <c r="DM755" s="1787"/>
      <c r="DN755" s="1787"/>
      <c r="DO755" s="1787">
        <f t="shared" si="26"/>
        <v>0</v>
      </c>
      <c r="DP755" s="1787"/>
      <c r="DQ755" s="1787"/>
      <c r="DR755" s="1787"/>
      <c r="DS755" s="1787"/>
      <c r="DT755" s="6"/>
      <c r="DU755" s="1784">
        <f t="shared" si="27"/>
        <v>0</v>
      </c>
      <c r="DV755" s="1784"/>
      <c r="DW755" s="1784"/>
      <c r="DX755" s="1784"/>
      <c r="DY755" s="1784"/>
      <c r="DZ755" s="1784">
        <f t="shared" si="28"/>
        <v>0</v>
      </c>
      <c r="EA755" s="1784"/>
      <c r="EB755" s="1784"/>
      <c r="EC755" s="1784"/>
      <c r="ED755" s="1784"/>
      <c r="EE755" s="1784">
        <f t="shared" si="29"/>
        <v>0</v>
      </c>
      <c r="EF755" s="1784"/>
      <c r="EG755" s="1784"/>
      <c r="EH755" s="1784"/>
      <c r="EI755" s="1784"/>
      <c r="EJ755" s="1784">
        <f t="shared" si="30"/>
        <v>0</v>
      </c>
      <c r="EK755" s="1784"/>
      <c r="EL755" s="1784"/>
      <c r="EM755" s="1784"/>
      <c r="EN755" s="1784"/>
      <c r="EO755" s="1784">
        <f t="shared" si="31"/>
        <v>0</v>
      </c>
      <c r="EP755" s="1784"/>
      <c r="EQ755" s="1784"/>
      <c r="ER755" s="1784"/>
      <c r="ES755" s="1784"/>
      <c r="ET755" s="1784">
        <f t="shared" si="32"/>
        <v>0</v>
      </c>
      <c r="EU755" s="1784"/>
      <c r="EV755" s="1784"/>
      <c r="EW755" s="1784"/>
      <c r="EX755" s="1784"/>
      <c r="EZ755" s="1788" t="str">
        <f t="shared" si="33"/>
        <v/>
      </c>
      <c r="FA755" s="1795"/>
      <c r="FB755" s="1795"/>
      <c r="FC755" s="1795"/>
      <c r="FD755" s="1789"/>
      <c r="FE755" s="1788" t="str">
        <f t="shared" si="34"/>
        <v/>
      </c>
      <c r="FF755" s="1795"/>
      <c r="FG755" s="1795"/>
      <c r="FH755" s="1795"/>
      <c r="FI755" s="1789"/>
      <c r="FJ755" s="1788" t="str">
        <f t="shared" si="35"/>
        <v/>
      </c>
      <c r="FK755" s="1795"/>
      <c r="FL755" s="1795"/>
      <c r="FM755" s="1795"/>
      <c r="FN755" s="1789"/>
      <c r="FO755" s="1788" t="str">
        <f t="shared" si="36"/>
        <v/>
      </c>
      <c r="FP755" s="1795"/>
      <c r="FQ755" s="1795"/>
      <c r="FR755" s="1795"/>
      <c r="FS755" s="1789"/>
      <c r="FT755" s="1788" t="str">
        <f t="shared" si="37"/>
        <v/>
      </c>
      <c r="FU755" s="1795"/>
      <c r="FV755" s="1795"/>
      <c r="FW755" s="1795"/>
      <c r="FX755" s="1789"/>
      <c r="FY755" s="1788" t="str">
        <f t="shared" si="38"/>
        <v/>
      </c>
      <c r="FZ755" s="1795"/>
      <c r="GA755" s="1795"/>
      <c r="GB755" s="1795"/>
      <c r="GC755" s="1789"/>
    </row>
    <row r="756" spans="1:185" s="3" customFormat="1" ht="12.95" customHeight="1">
      <c r="A756"/>
      <c r="B756" s="1616"/>
      <c r="C756" s="1617"/>
      <c r="D756" s="1617"/>
      <c r="E756" s="1617"/>
      <c r="F756" s="1618"/>
      <c r="G756" s="1610"/>
      <c r="H756" s="1611"/>
      <c r="I756" s="1611"/>
      <c r="J756" s="1612"/>
      <c r="K756" s="1613"/>
      <c r="L756" s="1614"/>
      <c r="M756" s="1614"/>
      <c r="N756" s="1615"/>
      <c r="O756" s="1662"/>
      <c r="P756" s="1663"/>
      <c r="Q756" s="1663"/>
      <c r="R756" s="1663"/>
      <c r="S756" s="1664"/>
      <c r="T756" s="1662"/>
      <c r="U756" s="1663"/>
      <c r="V756" s="1663"/>
      <c r="W756" s="1664"/>
      <c r="X756" s="1665">
        <f t="shared" si="42"/>
        <v>0</v>
      </c>
      <c r="Y756" s="1661"/>
      <c r="Z756" s="1661"/>
      <c r="AA756" s="1661"/>
      <c r="AB756" s="1666"/>
      <c r="AC756" s="1667"/>
      <c r="AD756" s="1668"/>
      <c r="AE756" s="1668"/>
      <c r="AF756" s="1668"/>
      <c r="AG756" s="1669"/>
      <c r="AH756" s="1685" t="str">
        <f t="shared" si="39"/>
        <v/>
      </c>
      <c r="AI756" s="1686"/>
      <c r="AJ756" s="1687"/>
      <c r="AK756" s="1616" t="s">
        <v>591</v>
      </c>
      <c r="AL756" s="1617"/>
      <c r="AM756" s="1617"/>
      <c r="AN756" s="1617"/>
      <c r="AO756" s="1618"/>
      <c r="AT756"/>
      <c r="AU756"/>
      <c r="AV756"/>
      <c r="AW756"/>
      <c r="AX756"/>
      <c r="AY756" s="1080"/>
      <c r="AZ756" s="118" t="str">
        <f t="shared" si="12"/>
        <v>N/A</v>
      </c>
      <c r="BA756" s="34"/>
      <c r="BB756" s="34"/>
      <c r="BC756" s="34"/>
      <c r="BD756" s="34"/>
      <c r="BE756" s="34"/>
      <c r="BF756" s="294">
        <f t="shared" si="13"/>
        <v>0</v>
      </c>
      <c r="BG756" s="297">
        <f t="shared" si="14"/>
        <v>0</v>
      </c>
      <c r="BH756" s="298" t="str">
        <f t="shared" si="15"/>
        <v/>
      </c>
      <c r="BJ756" s="34"/>
      <c r="BK756" s="34"/>
      <c r="BL756" s="34"/>
      <c r="BM756" s="34"/>
      <c r="BN756" s="34"/>
      <c r="BO756"/>
      <c r="BP756"/>
      <c r="BQ756"/>
      <c r="BR756"/>
      <c r="BS756" s="294">
        <f t="shared" si="16"/>
        <v>0</v>
      </c>
      <c r="BT756" s="297">
        <f t="shared" si="17"/>
        <v>0</v>
      </c>
      <c r="BU756" s="298" t="str">
        <f t="shared" si="18"/>
        <v/>
      </c>
      <c r="CD756"/>
      <c r="CG756" s="1788">
        <f t="shared" si="40"/>
        <v>0</v>
      </c>
      <c r="CH756" s="1789"/>
      <c r="CI756" s="1793">
        <f t="shared" si="41"/>
        <v>0</v>
      </c>
      <c r="CJ756" s="1794"/>
      <c r="CK756" s="1788">
        <f t="shared" si="19"/>
        <v>0</v>
      </c>
      <c r="CL756" s="1789"/>
      <c r="CM756" s="1793">
        <f t="shared" si="20"/>
        <v>0</v>
      </c>
      <c r="CN756" s="1794"/>
      <c r="CP756" s="1790">
        <f t="shared" si="21"/>
        <v>0</v>
      </c>
      <c r="CQ756" s="1791"/>
      <c r="CR756" s="1791"/>
      <c r="CS756" s="1791"/>
      <c r="CT756" s="1792"/>
      <c r="CU756" s="1787">
        <f t="shared" si="22"/>
        <v>0</v>
      </c>
      <c r="CV756" s="1787"/>
      <c r="CW756" s="1787"/>
      <c r="CX756" s="1787"/>
      <c r="CY756" s="1787"/>
      <c r="CZ756" s="1787">
        <f t="shared" si="23"/>
        <v>0</v>
      </c>
      <c r="DA756" s="1787"/>
      <c r="DB756" s="1787"/>
      <c r="DC756" s="1787"/>
      <c r="DD756" s="1787"/>
      <c r="DE756" s="1787">
        <f t="shared" si="24"/>
        <v>0</v>
      </c>
      <c r="DF756" s="1787"/>
      <c r="DG756" s="1787"/>
      <c r="DH756" s="1787"/>
      <c r="DI756" s="1787"/>
      <c r="DJ756" s="1787">
        <f t="shared" si="25"/>
        <v>0</v>
      </c>
      <c r="DK756" s="1787"/>
      <c r="DL756" s="1787"/>
      <c r="DM756" s="1787"/>
      <c r="DN756" s="1787"/>
      <c r="DO756" s="1787">
        <f t="shared" si="26"/>
        <v>0</v>
      </c>
      <c r="DP756" s="1787"/>
      <c r="DQ756" s="1787"/>
      <c r="DR756" s="1787"/>
      <c r="DS756" s="1787"/>
      <c r="DT756" s="6"/>
      <c r="DU756" s="1784">
        <f t="shared" si="27"/>
        <v>0</v>
      </c>
      <c r="DV756" s="1784"/>
      <c r="DW756" s="1784"/>
      <c r="DX756" s="1784"/>
      <c r="DY756" s="1784"/>
      <c r="DZ756" s="1784">
        <f t="shared" si="28"/>
        <v>0</v>
      </c>
      <c r="EA756" s="1784"/>
      <c r="EB756" s="1784"/>
      <c r="EC756" s="1784"/>
      <c r="ED756" s="1784"/>
      <c r="EE756" s="1784">
        <f t="shared" si="29"/>
        <v>0</v>
      </c>
      <c r="EF756" s="1784"/>
      <c r="EG756" s="1784"/>
      <c r="EH756" s="1784"/>
      <c r="EI756" s="1784"/>
      <c r="EJ756" s="1784">
        <f t="shared" si="30"/>
        <v>0</v>
      </c>
      <c r="EK756" s="1784"/>
      <c r="EL756" s="1784"/>
      <c r="EM756" s="1784"/>
      <c r="EN756" s="1784"/>
      <c r="EO756" s="1784">
        <f t="shared" si="31"/>
        <v>0</v>
      </c>
      <c r="EP756" s="1784"/>
      <c r="EQ756" s="1784"/>
      <c r="ER756" s="1784"/>
      <c r="ES756" s="1784"/>
      <c r="ET756" s="1784">
        <f t="shared" si="32"/>
        <v>0</v>
      </c>
      <c r="EU756" s="1784"/>
      <c r="EV756" s="1784"/>
      <c r="EW756" s="1784"/>
      <c r="EX756" s="1784"/>
      <c r="EY756"/>
      <c r="EZ756" s="1788" t="str">
        <f t="shared" si="33"/>
        <v/>
      </c>
      <c r="FA756" s="1795"/>
      <c r="FB756" s="1795"/>
      <c r="FC756" s="1795"/>
      <c r="FD756" s="1789"/>
      <c r="FE756" s="1788" t="str">
        <f t="shared" si="34"/>
        <v/>
      </c>
      <c r="FF756" s="1795"/>
      <c r="FG756" s="1795"/>
      <c r="FH756" s="1795"/>
      <c r="FI756" s="1789"/>
      <c r="FJ756" s="1788" t="str">
        <f t="shared" si="35"/>
        <v/>
      </c>
      <c r="FK756" s="1795"/>
      <c r="FL756" s="1795"/>
      <c r="FM756" s="1795"/>
      <c r="FN756" s="1789"/>
      <c r="FO756" s="1788" t="str">
        <f t="shared" si="36"/>
        <v/>
      </c>
      <c r="FP756" s="1795"/>
      <c r="FQ756" s="1795"/>
      <c r="FR756" s="1795"/>
      <c r="FS756" s="1789"/>
      <c r="FT756" s="1788" t="str">
        <f t="shared" si="37"/>
        <v/>
      </c>
      <c r="FU756" s="1795"/>
      <c r="FV756" s="1795"/>
      <c r="FW756" s="1795"/>
      <c r="FX756" s="1789"/>
      <c r="FY756" s="1788" t="str">
        <f t="shared" si="38"/>
        <v/>
      </c>
      <c r="FZ756" s="1795"/>
      <c r="GA756" s="1795"/>
      <c r="GB756" s="1795"/>
      <c r="GC756" s="1789"/>
    </row>
    <row r="757" spans="1:185" s="3" customFormat="1" ht="12.95" customHeight="1">
      <c r="A757"/>
      <c r="B757" s="1616"/>
      <c r="C757" s="1617"/>
      <c r="D757" s="1617"/>
      <c r="E757" s="1617"/>
      <c r="F757" s="1618"/>
      <c r="G757" s="1610"/>
      <c r="H757" s="1611"/>
      <c r="I757" s="1611"/>
      <c r="J757" s="1612"/>
      <c r="K757" s="1613"/>
      <c r="L757" s="1614"/>
      <c r="M757" s="1614"/>
      <c r="N757" s="1615"/>
      <c r="O757" s="1662"/>
      <c r="P757" s="1663"/>
      <c r="Q757" s="1663"/>
      <c r="R757" s="1663"/>
      <c r="S757" s="1664"/>
      <c r="T757" s="1662"/>
      <c r="U757" s="1663"/>
      <c r="V757" s="1663"/>
      <c r="W757" s="1664"/>
      <c r="X757" s="1665">
        <f t="shared" si="42"/>
        <v>0</v>
      </c>
      <c r="Y757" s="1661"/>
      <c r="Z757" s="1661"/>
      <c r="AA757" s="1661"/>
      <c r="AB757" s="1666"/>
      <c r="AC757" s="1667"/>
      <c r="AD757" s="1668"/>
      <c r="AE757" s="1668"/>
      <c r="AF757" s="1668"/>
      <c r="AG757" s="1669"/>
      <c r="AH757" s="1685" t="str">
        <f t="shared" si="39"/>
        <v/>
      </c>
      <c r="AI757" s="1686"/>
      <c r="AJ757" s="1687"/>
      <c r="AK757" s="1616" t="s">
        <v>591</v>
      </c>
      <c r="AL757" s="1617"/>
      <c r="AM757" s="1617"/>
      <c r="AN757" s="1617"/>
      <c r="AO757" s="1618"/>
      <c r="AT757"/>
      <c r="AU757"/>
      <c r="AV757"/>
      <c r="AW757"/>
      <c r="AX757"/>
      <c r="AY757" s="1080"/>
      <c r="AZ757" s="118" t="str">
        <f t="shared" si="12"/>
        <v>N/A</v>
      </c>
      <c r="BA757" s="34"/>
      <c r="BB757" s="34"/>
      <c r="BC757" s="34"/>
      <c r="BD757" s="34"/>
      <c r="BE757" s="34"/>
      <c r="BF757" s="294">
        <f t="shared" si="13"/>
        <v>0</v>
      </c>
      <c r="BG757" s="297">
        <f t="shared" si="14"/>
        <v>0</v>
      </c>
      <c r="BH757" s="298" t="str">
        <f t="shared" si="15"/>
        <v/>
      </c>
      <c r="BJ757" s="34"/>
      <c r="BK757" s="34"/>
      <c r="BL757" s="34"/>
      <c r="BM757" s="34"/>
      <c r="BN757" s="34"/>
      <c r="BO757"/>
      <c r="BP757"/>
      <c r="BQ757"/>
      <c r="BR757"/>
      <c r="BS757" s="294">
        <f t="shared" si="16"/>
        <v>0</v>
      </c>
      <c r="BT757" s="297">
        <f t="shared" si="17"/>
        <v>0</v>
      </c>
      <c r="BU757" s="298" t="str">
        <f t="shared" si="18"/>
        <v/>
      </c>
      <c r="CD757"/>
      <c r="CG757" s="1788">
        <f t="shared" si="40"/>
        <v>0</v>
      </c>
      <c r="CH757" s="1789"/>
      <c r="CI757" s="1793">
        <f t="shared" si="41"/>
        <v>0</v>
      </c>
      <c r="CJ757" s="1794"/>
      <c r="CK757" s="1788">
        <f t="shared" si="19"/>
        <v>0</v>
      </c>
      <c r="CL757" s="1789"/>
      <c r="CM757" s="1793">
        <f t="shared" si="20"/>
        <v>0</v>
      </c>
      <c r="CN757" s="1794"/>
      <c r="CP757" s="1790">
        <f t="shared" si="21"/>
        <v>0</v>
      </c>
      <c r="CQ757" s="1791"/>
      <c r="CR757" s="1791"/>
      <c r="CS757" s="1791"/>
      <c r="CT757" s="1792"/>
      <c r="CU757" s="1787">
        <f t="shared" si="22"/>
        <v>0</v>
      </c>
      <c r="CV757" s="1787"/>
      <c r="CW757" s="1787"/>
      <c r="CX757" s="1787"/>
      <c r="CY757" s="1787"/>
      <c r="CZ757" s="1787">
        <f t="shared" si="23"/>
        <v>0</v>
      </c>
      <c r="DA757" s="1787"/>
      <c r="DB757" s="1787"/>
      <c r="DC757" s="1787"/>
      <c r="DD757" s="1787"/>
      <c r="DE757" s="1787">
        <f t="shared" si="24"/>
        <v>0</v>
      </c>
      <c r="DF757" s="1787"/>
      <c r="DG757" s="1787"/>
      <c r="DH757" s="1787"/>
      <c r="DI757" s="1787"/>
      <c r="DJ757" s="1787">
        <f t="shared" si="25"/>
        <v>0</v>
      </c>
      <c r="DK757" s="1787"/>
      <c r="DL757" s="1787"/>
      <c r="DM757" s="1787"/>
      <c r="DN757" s="1787"/>
      <c r="DO757" s="1787">
        <f t="shared" si="26"/>
        <v>0</v>
      </c>
      <c r="DP757" s="1787"/>
      <c r="DQ757" s="1787"/>
      <c r="DR757" s="1787"/>
      <c r="DS757" s="1787"/>
      <c r="DT757" s="6"/>
      <c r="DU757" s="1784">
        <f t="shared" si="27"/>
        <v>0</v>
      </c>
      <c r="DV757" s="1784"/>
      <c r="DW757" s="1784"/>
      <c r="DX757" s="1784"/>
      <c r="DY757" s="1784"/>
      <c r="DZ757" s="1784">
        <f t="shared" si="28"/>
        <v>0</v>
      </c>
      <c r="EA757" s="1784"/>
      <c r="EB757" s="1784"/>
      <c r="EC757" s="1784"/>
      <c r="ED757" s="1784"/>
      <c r="EE757" s="1784">
        <f t="shared" si="29"/>
        <v>0</v>
      </c>
      <c r="EF757" s="1784"/>
      <c r="EG757" s="1784"/>
      <c r="EH757" s="1784"/>
      <c r="EI757" s="1784"/>
      <c r="EJ757" s="1784">
        <f t="shared" si="30"/>
        <v>0</v>
      </c>
      <c r="EK757" s="1784"/>
      <c r="EL757" s="1784"/>
      <c r="EM757" s="1784"/>
      <c r="EN757" s="1784"/>
      <c r="EO757" s="1784">
        <f t="shared" si="31"/>
        <v>0</v>
      </c>
      <c r="EP757" s="1784"/>
      <c r="EQ757" s="1784"/>
      <c r="ER757" s="1784"/>
      <c r="ES757" s="1784"/>
      <c r="ET757" s="1784">
        <f t="shared" si="32"/>
        <v>0</v>
      </c>
      <c r="EU757" s="1784"/>
      <c r="EV757" s="1784"/>
      <c r="EW757" s="1784"/>
      <c r="EX757" s="1784"/>
      <c r="EY757"/>
      <c r="EZ757" s="1788" t="str">
        <f t="shared" si="33"/>
        <v/>
      </c>
      <c r="FA757" s="1795"/>
      <c r="FB757" s="1795"/>
      <c r="FC757" s="1795"/>
      <c r="FD757" s="1789"/>
      <c r="FE757" s="1788" t="str">
        <f t="shared" si="34"/>
        <v/>
      </c>
      <c r="FF757" s="1795"/>
      <c r="FG757" s="1795"/>
      <c r="FH757" s="1795"/>
      <c r="FI757" s="1789"/>
      <c r="FJ757" s="1788" t="str">
        <f t="shared" si="35"/>
        <v/>
      </c>
      <c r="FK757" s="1795"/>
      <c r="FL757" s="1795"/>
      <c r="FM757" s="1795"/>
      <c r="FN757" s="1789"/>
      <c r="FO757" s="1788" t="str">
        <f t="shared" si="36"/>
        <v/>
      </c>
      <c r="FP757" s="1795"/>
      <c r="FQ757" s="1795"/>
      <c r="FR757" s="1795"/>
      <c r="FS757" s="1789"/>
      <c r="FT757" s="1788" t="str">
        <f t="shared" si="37"/>
        <v/>
      </c>
      <c r="FU757" s="1795"/>
      <c r="FV757" s="1795"/>
      <c r="FW757" s="1795"/>
      <c r="FX757" s="1789"/>
      <c r="FY757" s="1788" t="str">
        <f t="shared" si="38"/>
        <v/>
      </c>
      <c r="FZ757" s="1795"/>
      <c r="GA757" s="1795"/>
      <c r="GB757" s="1795"/>
      <c r="GC757" s="1789"/>
    </row>
    <row r="758" spans="1:185" s="3" customFormat="1" ht="12.95" customHeight="1">
      <c r="A758"/>
      <c r="B758" s="1616"/>
      <c r="C758" s="1617"/>
      <c r="D758" s="1617"/>
      <c r="E758" s="1617"/>
      <c r="F758" s="1618"/>
      <c r="G758" s="1610"/>
      <c r="H758" s="1611"/>
      <c r="I758" s="1611"/>
      <c r="J758" s="1612"/>
      <c r="K758" s="1613"/>
      <c r="L758" s="1614"/>
      <c r="M758" s="1614"/>
      <c r="N758" s="1615"/>
      <c r="O758" s="1662"/>
      <c r="P758" s="1663"/>
      <c r="Q758" s="1663"/>
      <c r="R758" s="1663"/>
      <c r="S758" s="1664"/>
      <c r="T758" s="1662"/>
      <c r="U758" s="1663"/>
      <c r="V758" s="1663"/>
      <c r="W758" s="1664"/>
      <c r="X758" s="1665">
        <f t="shared" si="42"/>
        <v>0</v>
      </c>
      <c r="Y758" s="1661"/>
      <c r="Z758" s="1661"/>
      <c r="AA758" s="1661"/>
      <c r="AB758" s="1666"/>
      <c r="AC758" s="1667"/>
      <c r="AD758" s="1668"/>
      <c r="AE758" s="1668"/>
      <c r="AF758" s="1668"/>
      <c r="AG758" s="1669"/>
      <c r="AH758" s="1685" t="str">
        <f t="shared" si="39"/>
        <v/>
      </c>
      <c r="AI758" s="1686"/>
      <c r="AJ758" s="1687"/>
      <c r="AK758" s="1616" t="s">
        <v>591</v>
      </c>
      <c r="AL758" s="1617"/>
      <c r="AM758" s="1617"/>
      <c r="AN758" s="1617"/>
      <c r="AO758" s="1618"/>
      <c r="AT758"/>
      <c r="AU758"/>
      <c r="AV758"/>
      <c r="AW758"/>
      <c r="AX758"/>
      <c r="AY758"/>
      <c r="AZ758" s="118" t="str">
        <f t="shared" si="12"/>
        <v>N/A</v>
      </c>
      <c r="BA758" s="34"/>
      <c r="BB758" s="34"/>
      <c r="BC758" s="34"/>
      <c r="BD758" s="34"/>
      <c r="BE758" s="34"/>
      <c r="BF758" s="294">
        <f t="shared" si="13"/>
        <v>0</v>
      </c>
      <c r="BG758" s="297">
        <f t="shared" si="14"/>
        <v>0</v>
      </c>
      <c r="BH758" s="298" t="str">
        <f t="shared" si="15"/>
        <v/>
      </c>
      <c r="BJ758" s="34"/>
      <c r="BK758" s="34"/>
      <c r="BL758" s="34"/>
      <c r="BM758" s="34"/>
      <c r="BN758" s="34"/>
      <c r="BO758"/>
      <c r="BP758"/>
      <c r="BQ758"/>
      <c r="BR758"/>
      <c r="BS758" s="294">
        <f t="shared" si="16"/>
        <v>0</v>
      </c>
      <c r="BT758" s="297">
        <f t="shared" si="17"/>
        <v>0</v>
      </c>
      <c r="BU758" s="298" t="str">
        <f t="shared" si="18"/>
        <v/>
      </c>
      <c r="CD758"/>
      <c r="CG758" s="1788">
        <f t="shared" si="40"/>
        <v>0</v>
      </c>
      <c r="CH758" s="1789"/>
      <c r="CI758" s="1793">
        <f t="shared" si="41"/>
        <v>0</v>
      </c>
      <c r="CJ758" s="1794"/>
      <c r="CK758" s="1788">
        <f t="shared" si="19"/>
        <v>0</v>
      </c>
      <c r="CL758" s="1789"/>
      <c r="CM758" s="1793">
        <f t="shared" si="20"/>
        <v>0</v>
      </c>
      <c r="CN758" s="1794"/>
      <c r="CP758" s="1790">
        <f t="shared" si="21"/>
        <v>0</v>
      </c>
      <c r="CQ758" s="1791"/>
      <c r="CR758" s="1791"/>
      <c r="CS758" s="1791"/>
      <c r="CT758" s="1792"/>
      <c r="CU758" s="1787">
        <f t="shared" si="22"/>
        <v>0</v>
      </c>
      <c r="CV758" s="1787"/>
      <c r="CW758" s="1787"/>
      <c r="CX758" s="1787"/>
      <c r="CY758" s="1787"/>
      <c r="CZ758" s="1787">
        <f t="shared" si="23"/>
        <v>0</v>
      </c>
      <c r="DA758" s="1787"/>
      <c r="DB758" s="1787"/>
      <c r="DC758" s="1787"/>
      <c r="DD758" s="1787"/>
      <c r="DE758" s="1787">
        <f t="shared" si="24"/>
        <v>0</v>
      </c>
      <c r="DF758" s="1787"/>
      <c r="DG758" s="1787"/>
      <c r="DH758" s="1787"/>
      <c r="DI758" s="1787"/>
      <c r="DJ758" s="1787">
        <f t="shared" si="25"/>
        <v>0</v>
      </c>
      <c r="DK758" s="1787"/>
      <c r="DL758" s="1787"/>
      <c r="DM758" s="1787"/>
      <c r="DN758" s="1787"/>
      <c r="DO758" s="1787">
        <f t="shared" si="26"/>
        <v>0</v>
      </c>
      <c r="DP758" s="1787"/>
      <c r="DQ758" s="1787"/>
      <c r="DR758" s="1787"/>
      <c r="DS758" s="1787"/>
      <c r="DT758" s="6"/>
      <c r="DU758" s="1784">
        <f t="shared" si="27"/>
        <v>0</v>
      </c>
      <c r="DV758" s="1784"/>
      <c r="DW758" s="1784"/>
      <c r="DX758" s="1784"/>
      <c r="DY758" s="1784"/>
      <c r="DZ758" s="1784">
        <f t="shared" si="28"/>
        <v>0</v>
      </c>
      <c r="EA758" s="1784"/>
      <c r="EB758" s="1784"/>
      <c r="EC758" s="1784"/>
      <c r="ED758" s="1784"/>
      <c r="EE758" s="1784">
        <f t="shared" si="29"/>
        <v>0</v>
      </c>
      <c r="EF758" s="1784"/>
      <c r="EG758" s="1784"/>
      <c r="EH758" s="1784"/>
      <c r="EI758" s="1784"/>
      <c r="EJ758" s="1784">
        <f t="shared" si="30"/>
        <v>0</v>
      </c>
      <c r="EK758" s="1784"/>
      <c r="EL758" s="1784"/>
      <c r="EM758" s="1784"/>
      <c r="EN758" s="1784"/>
      <c r="EO758" s="1784">
        <f t="shared" si="31"/>
        <v>0</v>
      </c>
      <c r="EP758" s="1784"/>
      <c r="EQ758" s="1784"/>
      <c r="ER758" s="1784"/>
      <c r="ES758" s="1784"/>
      <c r="ET758" s="1784">
        <f t="shared" si="32"/>
        <v>0</v>
      </c>
      <c r="EU758" s="1784"/>
      <c r="EV758" s="1784"/>
      <c r="EW758" s="1784"/>
      <c r="EX758" s="1784"/>
      <c r="EY758"/>
      <c r="EZ758" s="1788" t="str">
        <f t="shared" si="33"/>
        <v/>
      </c>
      <c r="FA758" s="1795"/>
      <c r="FB758" s="1795"/>
      <c r="FC758" s="1795"/>
      <c r="FD758" s="1789"/>
      <c r="FE758" s="1788" t="str">
        <f t="shared" si="34"/>
        <v/>
      </c>
      <c r="FF758" s="1795"/>
      <c r="FG758" s="1795"/>
      <c r="FH758" s="1795"/>
      <c r="FI758" s="1789"/>
      <c r="FJ758" s="1788" t="str">
        <f t="shared" si="35"/>
        <v/>
      </c>
      <c r="FK758" s="1795"/>
      <c r="FL758" s="1795"/>
      <c r="FM758" s="1795"/>
      <c r="FN758" s="1789"/>
      <c r="FO758" s="1788" t="str">
        <f t="shared" si="36"/>
        <v/>
      </c>
      <c r="FP758" s="1795"/>
      <c r="FQ758" s="1795"/>
      <c r="FR758" s="1795"/>
      <c r="FS758" s="1789"/>
      <c r="FT758" s="1788" t="str">
        <f t="shared" si="37"/>
        <v/>
      </c>
      <c r="FU758" s="1795"/>
      <c r="FV758" s="1795"/>
      <c r="FW758" s="1795"/>
      <c r="FX758" s="1789"/>
      <c r="FY758" s="1788" t="str">
        <f t="shared" si="38"/>
        <v/>
      </c>
      <c r="FZ758" s="1795"/>
      <c r="GA758" s="1795"/>
      <c r="GB758" s="1795"/>
      <c r="GC758" s="1789"/>
    </row>
    <row r="759" spans="1:185" s="3" customFormat="1" ht="12.95" customHeight="1">
      <c r="A759"/>
      <c r="B759" s="1616"/>
      <c r="C759" s="1617"/>
      <c r="D759" s="1617"/>
      <c r="E759" s="1617"/>
      <c r="F759" s="1618"/>
      <c r="G759" s="1610"/>
      <c r="H759" s="1611"/>
      <c r="I759" s="1611"/>
      <c r="J759" s="1612"/>
      <c r="K759" s="1613"/>
      <c r="L759" s="1614"/>
      <c r="M759" s="1614"/>
      <c r="N759" s="1615"/>
      <c r="O759" s="1662"/>
      <c r="P759" s="1663"/>
      <c r="Q759" s="1663"/>
      <c r="R759" s="1663"/>
      <c r="S759" s="1664"/>
      <c r="T759" s="1662"/>
      <c r="U759" s="1663"/>
      <c r="V759" s="1663"/>
      <c r="W759" s="1664"/>
      <c r="X759" s="1665">
        <f t="shared" si="42"/>
        <v>0</v>
      </c>
      <c r="Y759" s="1661"/>
      <c r="Z759" s="1661"/>
      <c r="AA759" s="1661"/>
      <c r="AB759" s="1666"/>
      <c r="AC759" s="1667"/>
      <c r="AD759" s="1668"/>
      <c r="AE759" s="1668"/>
      <c r="AF759" s="1668"/>
      <c r="AG759" s="1669"/>
      <c r="AH759" s="1685" t="str">
        <f t="shared" si="39"/>
        <v/>
      </c>
      <c r="AI759" s="1686"/>
      <c r="AJ759" s="1687"/>
      <c r="AK759" s="1616" t="s">
        <v>591</v>
      </c>
      <c r="AL759" s="1617"/>
      <c r="AM759" s="1617"/>
      <c r="AN759" s="1617"/>
      <c r="AO759" s="1618"/>
      <c r="AT759"/>
      <c r="AU759"/>
      <c r="AV759"/>
      <c r="AW759"/>
      <c r="AX759"/>
      <c r="AY759"/>
      <c r="AZ759" s="118" t="str">
        <f t="shared" si="12"/>
        <v>N/A</v>
      </c>
      <c r="BA759" s="34"/>
      <c r="BB759" s="34"/>
      <c r="BC759" s="34"/>
      <c r="BD759" s="34"/>
      <c r="BE759" s="34"/>
      <c r="BF759" s="294">
        <f t="shared" si="13"/>
        <v>0</v>
      </c>
      <c r="BG759" s="297">
        <f t="shared" si="14"/>
        <v>0</v>
      </c>
      <c r="BH759" s="298" t="str">
        <f t="shared" si="15"/>
        <v/>
      </c>
      <c r="BJ759" s="34"/>
      <c r="BK759" s="34"/>
      <c r="BL759" s="34"/>
      <c r="BM759" s="34"/>
      <c r="BN759" s="34"/>
      <c r="BO759"/>
      <c r="BP759"/>
      <c r="BQ759"/>
      <c r="BR759"/>
      <c r="BS759" s="294">
        <f t="shared" si="16"/>
        <v>0</v>
      </c>
      <c r="BT759" s="297">
        <f t="shared" si="17"/>
        <v>0</v>
      </c>
      <c r="BU759" s="298" t="str">
        <f t="shared" si="18"/>
        <v/>
      </c>
      <c r="CD759"/>
      <c r="CG759" s="1788">
        <f t="shared" si="40"/>
        <v>0</v>
      </c>
      <c r="CH759" s="1789"/>
      <c r="CI759" s="1793">
        <f t="shared" si="41"/>
        <v>0</v>
      </c>
      <c r="CJ759" s="1794"/>
      <c r="CK759" s="1788">
        <f t="shared" si="19"/>
        <v>0</v>
      </c>
      <c r="CL759" s="1789"/>
      <c r="CM759" s="1793">
        <f t="shared" si="20"/>
        <v>0</v>
      </c>
      <c r="CN759" s="1794"/>
      <c r="CP759" s="1790">
        <f t="shared" si="21"/>
        <v>0</v>
      </c>
      <c r="CQ759" s="1791"/>
      <c r="CR759" s="1791"/>
      <c r="CS759" s="1791"/>
      <c r="CT759" s="1792"/>
      <c r="CU759" s="1787">
        <f t="shared" si="22"/>
        <v>0</v>
      </c>
      <c r="CV759" s="1787"/>
      <c r="CW759" s="1787"/>
      <c r="CX759" s="1787"/>
      <c r="CY759" s="1787"/>
      <c r="CZ759" s="1787">
        <f t="shared" si="23"/>
        <v>0</v>
      </c>
      <c r="DA759" s="1787"/>
      <c r="DB759" s="1787"/>
      <c r="DC759" s="1787"/>
      <c r="DD759" s="1787"/>
      <c r="DE759" s="1787">
        <f t="shared" si="24"/>
        <v>0</v>
      </c>
      <c r="DF759" s="1787"/>
      <c r="DG759" s="1787"/>
      <c r="DH759" s="1787"/>
      <c r="DI759" s="1787"/>
      <c r="DJ759" s="1787">
        <f t="shared" si="25"/>
        <v>0</v>
      </c>
      <c r="DK759" s="1787"/>
      <c r="DL759" s="1787"/>
      <c r="DM759" s="1787"/>
      <c r="DN759" s="1787"/>
      <c r="DO759" s="1787">
        <f t="shared" si="26"/>
        <v>0</v>
      </c>
      <c r="DP759" s="1787"/>
      <c r="DQ759" s="1787"/>
      <c r="DR759" s="1787"/>
      <c r="DS759" s="1787"/>
      <c r="DT759" s="6"/>
      <c r="DU759" s="1784">
        <f t="shared" si="27"/>
        <v>0</v>
      </c>
      <c r="DV759" s="1784"/>
      <c r="DW759" s="1784"/>
      <c r="DX759" s="1784"/>
      <c r="DY759" s="1784"/>
      <c r="DZ759" s="1784">
        <f t="shared" si="28"/>
        <v>0</v>
      </c>
      <c r="EA759" s="1784"/>
      <c r="EB759" s="1784"/>
      <c r="EC759" s="1784"/>
      <c r="ED759" s="1784"/>
      <c r="EE759" s="1784">
        <f t="shared" si="29"/>
        <v>0</v>
      </c>
      <c r="EF759" s="1784"/>
      <c r="EG759" s="1784"/>
      <c r="EH759" s="1784"/>
      <c r="EI759" s="1784"/>
      <c r="EJ759" s="1784">
        <f t="shared" si="30"/>
        <v>0</v>
      </c>
      <c r="EK759" s="1784"/>
      <c r="EL759" s="1784"/>
      <c r="EM759" s="1784"/>
      <c r="EN759" s="1784"/>
      <c r="EO759" s="1784">
        <f t="shared" si="31"/>
        <v>0</v>
      </c>
      <c r="EP759" s="1784"/>
      <c r="EQ759" s="1784"/>
      <c r="ER759" s="1784"/>
      <c r="ES759" s="1784"/>
      <c r="ET759" s="1784">
        <f t="shared" si="32"/>
        <v>0</v>
      </c>
      <c r="EU759" s="1784"/>
      <c r="EV759" s="1784"/>
      <c r="EW759" s="1784"/>
      <c r="EX759" s="1784"/>
      <c r="EY759"/>
      <c r="EZ759" s="1788" t="str">
        <f t="shared" si="33"/>
        <v/>
      </c>
      <c r="FA759" s="1795"/>
      <c r="FB759" s="1795"/>
      <c r="FC759" s="1795"/>
      <c r="FD759" s="1789"/>
      <c r="FE759" s="1788" t="str">
        <f t="shared" si="34"/>
        <v/>
      </c>
      <c r="FF759" s="1795"/>
      <c r="FG759" s="1795"/>
      <c r="FH759" s="1795"/>
      <c r="FI759" s="1789"/>
      <c r="FJ759" s="1788" t="str">
        <f t="shared" si="35"/>
        <v/>
      </c>
      <c r="FK759" s="1795"/>
      <c r="FL759" s="1795"/>
      <c r="FM759" s="1795"/>
      <c r="FN759" s="1789"/>
      <c r="FO759" s="1788" t="str">
        <f t="shared" si="36"/>
        <v/>
      </c>
      <c r="FP759" s="1795"/>
      <c r="FQ759" s="1795"/>
      <c r="FR759" s="1795"/>
      <c r="FS759" s="1789"/>
      <c r="FT759" s="1788" t="str">
        <f t="shared" si="37"/>
        <v/>
      </c>
      <c r="FU759" s="1795"/>
      <c r="FV759" s="1795"/>
      <c r="FW759" s="1795"/>
      <c r="FX759" s="1789"/>
      <c r="FY759" s="1788" t="str">
        <f t="shared" si="38"/>
        <v/>
      </c>
      <c r="FZ759" s="1795"/>
      <c r="GA759" s="1795"/>
      <c r="GB759" s="1795"/>
      <c r="GC759" s="1789"/>
    </row>
    <row r="760" spans="1:185" s="3" customFormat="1" ht="12.95" customHeight="1">
      <c r="A760"/>
      <c r="B760" s="1616"/>
      <c r="C760" s="1617"/>
      <c r="D760" s="1617"/>
      <c r="E760" s="1617"/>
      <c r="F760" s="1618"/>
      <c r="G760" s="1610"/>
      <c r="H760" s="1611"/>
      <c r="I760" s="1611"/>
      <c r="J760" s="1612"/>
      <c r="K760" s="1613"/>
      <c r="L760" s="1614"/>
      <c r="M760" s="1614"/>
      <c r="N760" s="1615"/>
      <c r="O760" s="1662"/>
      <c r="P760" s="1663"/>
      <c r="Q760" s="1663"/>
      <c r="R760" s="1663"/>
      <c r="S760" s="1664"/>
      <c r="T760" s="1662"/>
      <c r="U760" s="1663"/>
      <c r="V760" s="1663"/>
      <c r="W760" s="1664"/>
      <c r="X760" s="1665">
        <f>O760+T760</f>
        <v>0</v>
      </c>
      <c r="Y760" s="1661"/>
      <c r="Z760" s="1661"/>
      <c r="AA760" s="1661"/>
      <c r="AB760" s="1666"/>
      <c r="AC760" s="1667"/>
      <c r="AD760" s="1668"/>
      <c r="AE760" s="1668"/>
      <c r="AF760" s="1668"/>
      <c r="AG760" s="1669"/>
      <c r="AH760" s="1685" t="str">
        <f t="shared" si="39"/>
        <v/>
      </c>
      <c r="AI760" s="1686"/>
      <c r="AJ760" s="1687"/>
      <c r="AK760" s="1616" t="s">
        <v>591</v>
      </c>
      <c r="AL760" s="1617"/>
      <c r="AM760" s="1617"/>
      <c r="AN760" s="1617"/>
      <c r="AO760" s="1618"/>
      <c r="AT760"/>
      <c r="AU760"/>
      <c r="AV760"/>
      <c r="AW760"/>
      <c r="AX760"/>
      <c r="AY760"/>
      <c r="AZ760" s="118" t="str">
        <f t="shared" si="12"/>
        <v>N/A</v>
      </c>
      <c r="BA760" s="34"/>
      <c r="BB760" s="34"/>
      <c r="BC760" s="34"/>
      <c r="BE760"/>
      <c r="BF760" s="294">
        <f t="shared" si="13"/>
        <v>0</v>
      </c>
      <c r="BG760" s="297">
        <f t="shared" si="14"/>
        <v>0</v>
      </c>
      <c r="BH760" s="298" t="str">
        <f t="shared" si="15"/>
        <v/>
      </c>
      <c r="BJ760" s="34"/>
      <c r="BK760" s="34"/>
      <c r="BL760" s="34"/>
      <c r="BM760" s="34"/>
      <c r="BN760" s="34"/>
      <c r="BO760"/>
      <c r="BP760"/>
      <c r="BQ760"/>
      <c r="BR760"/>
      <c r="BS760" s="856">
        <f t="shared" si="16"/>
        <v>0</v>
      </c>
      <c r="BT760" s="297">
        <f t="shared" si="17"/>
        <v>0</v>
      </c>
      <c r="BU760" s="298" t="str">
        <f t="shared" si="18"/>
        <v/>
      </c>
      <c r="CD760"/>
      <c r="CG760" s="1788">
        <f t="shared" si="40"/>
        <v>0</v>
      </c>
      <c r="CH760" s="1789"/>
      <c r="CI760" s="1793">
        <f t="shared" si="41"/>
        <v>0</v>
      </c>
      <c r="CJ760" s="1794"/>
      <c r="CK760" s="1788">
        <f t="shared" si="19"/>
        <v>0</v>
      </c>
      <c r="CL760" s="1789"/>
      <c r="CM760" s="1793">
        <f t="shared" si="20"/>
        <v>0</v>
      </c>
      <c r="CN760" s="1794"/>
      <c r="CP760" s="1790">
        <f t="shared" si="21"/>
        <v>0</v>
      </c>
      <c r="CQ760" s="1791"/>
      <c r="CR760" s="1791"/>
      <c r="CS760" s="1791"/>
      <c r="CT760" s="1792"/>
      <c r="CU760" s="1787">
        <f t="shared" si="22"/>
        <v>0</v>
      </c>
      <c r="CV760" s="1787"/>
      <c r="CW760" s="1787"/>
      <c r="CX760" s="1787"/>
      <c r="CY760" s="1787"/>
      <c r="CZ760" s="1787">
        <f t="shared" si="23"/>
        <v>0</v>
      </c>
      <c r="DA760" s="1787"/>
      <c r="DB760" s="1787"/>
      <c r="DC760" s="1787"/>
      <c r="DD760" s="1787"/>
      <c r="DE760" s="1787">
        <f t="shared" si="24"/>
        <v>0</v>
      </c>
      <c r="DF760" s="1787"/>
      <c r="DG760" s="1787"/>
      <c r="DH760" s="1787"/>
      <c r="DI760" s="1787"/>
      <c r="DJ760" s="1787">
        <f t="shared" si="25"/>
        <v>0</v>
      </c>
      <c r="DK760" s="1787"/>
      <c r="DL760" s="1787"/>
      <c r="DM760" s="1787"/>
      <c r="DN760" s="1787"/>
      <c r="DO760" s="1787">
        <f t="shared" si="26"/>
        <v>0</v>
      </c>
      <c r="DP760" s="1787"/>
      <c r="DQ760" s="1787"/>
      <c r="DR760" s="1787"/>
      <c r="DS760" s="1787"/>
      <c r="DT760" s="6"/>
      <c r="DU760" s="1784">
        <f t="shared" si="27"/>
        <v>0</v>
      </c>
      <c r="DV760" s="1784"/>
      <c r="DW760" s="1784"/>
      <c r="DX760" s="1784"/>
      <c r="DY760" s="1784"/>
      <c r="DZ760" s="1784">
        <f t="shared" si="28"/>
        <v>0</v>
      </c>
      <c r="EA760" s="1784"/>
      <c r="EB760" s="1784"/>
      <c r="EC760" s="1784"/>
      <c r="ED760" s="1784"/>
      <c r="EE760" s="1784">
        <f t="shared" si="29"/>
        <v>0</v>
      </c>
      <c r="EF760" s="1784"/>
      <c r="EG760" s="1784"/>
      <c r="EH760" s="1784"/>
      <c r="EI760" s="1784"/>
      <c r="EJ760" s="1784">
        <f t="shared" si="30"/>
        <v>0</v>
      </c>
      <c r="EK760" s="1784"/>
      <c r="EL760" s="1784"/>
      <c r="EM760" s="1784"/>
      <c r="EN760" s="1784"/>
      <c r="EO760" s="1784">
        <f t="shared" si="31"/>
        <v>0</v>
      </c>
      <c r="EP760" s="1784"/>
      <c r="EQ760" s="1784"/>
      <c r="ER760" s="1784"/>
      <c r="ES760" s="1784"/>
      <c r="ET760" s="1784">
        <f t="shared" si="32"/>
        <v>0</v>
      </c>
      <c r="EU760" s="1784"/>
      <c r="EV760" s="1784"/>
      <c r="EW760" s="1784"/>
      <c r="EX760" s="1784"/>
      <c r="EY760"/>
      <c r="EZ760" s="1788" t="str">
        <f t="shared" si="33"/>
        <v/>
      </c>
      <c r="FA760" s="1795"/>
      <c r="FB760" s="1795"/>
      <c r="FC760" s="1795"/>
      <c r="FD760" s="1789"/>
      <c r="FE760" s="1788" t="str">
        <f t="shared" si="34"/>
        <v/>
      </c>
      <c r="FF760" s="1795"/>
      <c r="FG760" s="1795"/>
      <c r="FH760" s="1795"/>
      <c r="FI760" s="1789"/>
      <c r="FJ760" s="1788" t="str">
        <f t="shared" si="35"/>
        <v/>
      </c>
      <c r="FK760" s="1795"/>
      <c r="FL760" s="1795"/>
      <c r="FM760" s="1795"/>
      <c r="FN760" s="1789"/>
      <c r="FO760" s="1788" t="str">
        <f t="shared" si="36"/>
        <v/>
      </c>
      <c r="FP760" s="1795"/>
      <c r="FQ760" s="1795"/>
      <c r="FR760" s="1795"/>
      <c r="FS760" s="1789"/>
      <c r="FT760" s="1788" t="str">
        <f t="shared" si="37"/>
        <v/>
      </c>
      <c r="FU760" s="1795"/>
      <c r="FV760" s="1795"/>
      <c r="FW760" s="1795"/>
      <c r="FX760" s="1789"/>
      <c r="FY760" s="1788" t="str">
        <f t="shared" si="38"/>
        <v/>
      </c>
      <c r="FZ760" s="1795"/>
      <c r="GA760" s="1795"/>
      <c r="GB760" s="1795"/>
      <c r="GC760" s="1789"/>
    </row>
    <row r="761" spans="1:185" s="3" customFormat="1" ht="12.95" customHeight="1">
      <c r="A761"/>
      <c r="B761" s="1922" t="s">
        <v>125</v>
      </c>
      <c r="C761" s="1923"/>
      <c r="D761" s="1923"/>
      <c r="E761" s="1923"/>
      <c r="F761" s="1924"/>
      <c r="G761" s="1913">
        <f>SUM(G726:G760)</f>
        <v>104</v>
      </c>
      <c r="H761" s="1914"/>
      <c r="I761" s="1914"/>
      <c r="J761" s="1915"/>
      <c r="K761" s="898" t="s">
        <v>124</v>
      </c>
      <c r="L761" s="5"/>
      <c r="M761" s="5"/>
      <c r="N761" s="46"/>
      <c r="O761" s="1665">
        <f>SUMPRODUCT(G726:G760,O726:O760)</f>
        <v>148188</v>
      </c>
      <c r="P761" s="1661"/>
      <c r="Q761" s="1661"/>
      <c r="R761" s="1661"/>
      <c r="S761" s="1666"/>
      <c r="T761"/>
      <c r="U761"/>
      <c r="V761"/>
      <c r="W761"/>
      <c r="X761" s="900" t="s">
        <v>900</v>
      </c>
      <c r="Y761" s="899"/>
      <c r="Z761" s="899"/>
      <c r="AA761" s="899"/>
      <c r="AB761" s="901"/>
      <c r="AC761" s="1882">
        <f>BH761</f>
        <v>0.58173076923076916</v>
      </c>
      <c r="AD761" s="1883"/>
      <c r="AE761" s="1883"/>
      <c r="AF761" s="1883"/>
      <c r="AG761" s="1884"/>
      <c r="AH761" s="1882">
        <f>IFERROR(BU761,"")</f>
        <v>0.58178057731974631</v>
      </c>
      <c r="AI761" s="1883"/>
      <c r="AJ761" s="1884"/>
      <c r="AK761"/>
      <c r="AL761"/>
      <c r="AM761"/>
      <c r="AN761"/>
      <c r="AO761"/>
      <c r="AP761" s="205"/>
      <c r="AQ761" s="205"/>
      <c r="AR761" s="205"/>
      <c r="AS761" s="205"/>
      <c r="AT761"/>
      <c r="AU761"/>
      <c r="AV761"/>
      <c r="AW761"/>
      <c r="AX761"/>
      <c r="AY761"/>
      <c r="AZ761" s="34"/>
      <c r="BA761" s="34"/>
      <c r="BB761" s="34"/>
      <c r="BC761" s="34"/>
      <c r="BE761" s="290" t="s">
        <v>899</v>
      </c>
      <c r="BF761" s="299">
        <f>SUM(BF726:BF760)</f>
        <v>104</v>
      </c>
      <c r="BG761" s="300">
        <f>SUM(BG726:BG760)</f>
        <v>1</v>
      </c>
      <c r="BH761" s="300">
        <f>SUM(BH726:BH760)</f>
        <v>0.58173076923076916</v>
      </c>
      <c r="BI761"/>
      <c r="BJ761"/>
      <c r="BK761"/>
      <c r="BL761"/>
      <c r="BO761"/>
      <c r="BP761"/>
      <c r="BQ761"/>
      <c r="BR761"/>
      <c r="BS761" s="855">
        <f>SUM(BS726:BS760)</f>
        <v>104</v>
      </c>
      <c r="BT761" s="300">
        <f>SUM(BT726:BT760)</f>
        <v>1</v>
      </c>
      <c r="BU761" s="300">
        <f>SUM(BU726:BU760)</f>
        <v>0.58178057731974631</v>
      </c>
      <c r="CI761" s="1788">
        <f>SUM(CI726:CJ760)</f>
        <v>35</v>
      </c>
      <c r="CJ761" s="1789"/>
      <c r="CM761" s="1788">
        <f>SUM(CM726:CN760)</f>
        <v>12</v>
      </c>
      <c r="CN761" s="1789"/>
      <c r="CP761" s="1788">
        <f>SUM(CP726:CT760)</f>
        <v>0</v>
      </c>
      <c r="CQ761" s="1795"/>
      <c r="CR761" s="1795"/>
      <c r="CS761" s="1795"/>
      <c r="CT761" s="1789"/>
      <c r="CU761" s="1796">
        <f>SUM(CU726:CY760)</f>
        <v>48</v>
      </c>
      <c r="CV761" s="1796"/>
      <c r="CW761" s="1796"/>
      <c r="CX761" s="1796"/>
      <c r="CY761" s="1796"/>
      <c r="CZ761" s="1796">
        <f>SUM(CZ726:DD760)</f>
        <v>30</v>
      </c>
      <c r="DA761" s="1796"/>
      <c r="DB761" s="1796"/>
      <c r="DC761" s="1796"/>
      <c r="DD761" s="1796"/>
      <c r="DE761" s="1796">
        <f>SUM(DE726:DI760)</f>
        <v>26</v>
      </c>
      <c r="DF761" s="1796"/>
      <c r="DG761" s="1796"/>
      <c r="DH761" s="1796"/>
      <c r="DI761" s="1796"/>
      <c r="DJ761" s="1796">
        <f>SUM(DJ726:DN760)</f>
        <v>0</v>
      </c>
      <c r="DK761" s="1796"/>
      <c r="DL761" s="1796"/>
      <c r="DM761" s="1796"/>
      <c r="DN761" s="1796"/>
      <c r="DO761" s="1796">
        <f>SUM(DO726:DS760)</f>
        <v>0</v>
      </c>
      <c r="DP761" s="1796"/>
      <c r="DQ761" s="1796"/>
      <c r="DR761" s="1796"/>
      <c r="DS761" s="1796"/>
      <c r="DT761" s="354"/>
      <c r="DU761" s="1796">
        <f>SUM(DU726:DY760)</f>
        <v>0</v>
      </c>
      <c r="DV761" s="1796"/>
      <c r="DW761" s="1796"/>
      <c r="DX761" s="1796"/>
      <c r="DY761" s="1796"/>
      <c r="DZ761" s="1796">
        <f>SUM(DZ726:ED760)</f>
        <v>7</v>
      </c>
      <c r="EA761" s="1796"/>
      <c r="EB761" s="1796"/>
      <c r="EC761" s="1796"/>
      <c r="ED761" s="1796"/>
      <c r="EE761" s="1796">
        <f>SUM(EE726:EI760)</f>
        <v>3</v>
      </c>
      <c r="EF761" s="1796"/>
      <c r="EG761" s="1796"/>
      <c r="EH761" s="1796"/>
      <c r="EI761" s="1796"/>
      <c r="EJ761" s="1796">
        <f>SUM(EJ726:EN760)</f>
        <v>2</v>
      </c>
      <c r="EK761" s="1796"/>
      <c r="EL761" s="1796"/>
      <c r="EM761" s="1796"/>
      <c r="EN761" s="1796"/>
      <c r="EO761" s="1796">
        <f>SUM(EO726:ES760)</f>
        <v>0</v>
      </c>
      <c r="EP761" s="1796"/>
      <c r="EQ761" s="1796"/>
      <c r="ER761" s="1796"/>
      <c r="ES761" s="1796"/>
      <c r="ET761" s="1796">
        <f>SUM(ET726:EX760)</f>
        <v>0</v>
      </c>
      <c r="EU761" s="1796"/>
      <c r="EV761" s="1796"/>
      <c r="EW761" s="1796"/>
      <c r="EX761" s="1796"/>
      <c r="EY761"/>
      <c r="EZ761" s="1796">
        <f>SUM(EZ726:FD760)</f>
        <v>0</v>
      </c>
      <c r="FA761" s="1796"/>
      <c r="FB761" s="1796"/>
      <c r="FC761" s="1796"/>
      <c r="FD761" s="1796"/>
      <c r="FE761" s="1796">
        <f>SUM(FE726:FI760)</f>
        <v>3776.8</v>
      </c>
      <c r="FF761" s="1796"/>
      <c r="FG761" s="1796"/>
      <c r="FH761" s="1796"/>
      <c r="FI761" s="1796"/>
      <c r="FJ761" s="1796">
        <f>SUM(FJ726:FN760)</f>
        <v>4529.2</v>
      </c>
      <c r="FK761" s="1796"/>
      <c r="FL761" s="1796"/>
      <c r="FM761" s="1796"/>
      <c r="FN761" s="1796"/>
      <c r="FO761" s="1796">
        <f>SUM(FO726:FS760)</f>
        <v>4947</v>
      </c>
      <c r="FP761" s="1796"/>
      <c r="FQ761" s="1796"/>
      <c r="FR761" s="1796"/>
      <c r="FS761" s="1796"/>
      <c r="FT761" s="1796">
        <f>SUM(FT726:FX760)</f>
        <v>0</v>
      </c>
      <c r="FU761" s="1796"/>
      <c r="FV761" s="1796"/>
      <c r="FW761" s="1796"/>
      <c r="FX761" s="1796"/>
      <c r="FY761" s="1796">
        <f>SUM(FY726:GC760)</f>
        <v>0</v>
      </c>
      <c r="FZ761" s="1796"/>
      <c r="GA761" s="1796"/>
      <c r="GB761" s="1796"/>
      <c r="GC761" s="1796"/>
    </row>
    <row r="762" spans="1:185" s="3" customFormat="1" ht="12.95" customHeight="1">
      <c r="A762"/>
      <c r="B762" s="1993" t="s">
        <v>1867</v>
      </c>
      <c r="C762" s="1993"/>
      <c r="D762" s="1993"/>
      <c r="E762" s="1993"/>
      <c r="F762" s="1993"/>
      <c r="G762" s="1993"/>
      <c r="H762" s="1993"/>
      <c r="I762" s="1993"/>
      <c r="J762" s="1993"/>
      <c r="K762" s="1993"/>
      <c r="L762" s="1993"/>
      <c r="M762" s="1993"/>
      <c r="N762" s="1993"/>
      <c r="O762" s="1993"/>
      <c r="P762" s="1993"/>
      <c r="Q762" s="1993"/>
      <c r="R762" s="1993"/>
      <c r="S762" s="1993"/>
      <c r="T762" s="1993"/>
      <c r="U762" s="1993"/>
      <c r="V762" s="1993"/>
      <c r="W762" s="1993"/>
      <c r="X762" s="1993"/>
      <c r="Y762" s="1993"/>
      <c r="Z762" s="1993"/>
      <c r="AA762" s="1993"/>
      <c r="AB762" s="1993"/>
      <c r="AC762" s="1993"/>
      <c r="AD762" s="1993"/>
      <c r="AE762" s="1993"/>
      <c r="AF762" s="1993"/>
      <c r="AG762" s="1993"/>
      <c r="AH762" s="1993"/>
      <c r="AI762"/>
      <c r="AJ762"/>
      <c r="AK762"/>
      <c r="AT762"/>
      <c r="AU762"/>
      <c r="AV762"/>
      <c r="AW762"/>
      <c r="AX762"/>
      <c r="AY762"/>
      <c r="CD762"/>
      <c r="DN762" s="56" t="s">
        <v>1835</v>
      </c>
      <c r="DO762" s="1788">
        <f>CP761+CU761+CZ761+DE761+DJ761+DO761</f>
        <v>104</v>
      </c>
      <c r="DP762" s="1795"/>
      <c r="DQ762" s="1795"/>
      <c r="DR762" s="1795"/>
      <c r="DS762" s="1789"/>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993"/>
      <c r="C763" s="1993"/>
      <c r="D763" s="1993"/>
      <c r="E763" s="1993"/>
      <c r="F763" s="1993"/>
      <c r="G763" s="1993"/>
      <c r="H763" s="1993"/>
      <c r="I763" s="1993"/>
      <c r="J763" s="1993"/>
      <c r="K763" s="1993"/>
      <c r="L763" s="1993"/>
      <c r="M763" s="1993"/>
      <c r="N763" s="1993"/>
      <c r="O763" s="1993"/>
      <c r="P763" s="1993"/>
      <c r="Q763" s="1993"/>
      <c r="R763" s="1993"/>
      <c r="S763" s="1993"/>
      <c r="T763" s="1993"/>
      <c r="U763" s="1993"/>
      <c r="V763" s="1993"/>
      <c r="W763" s="1993"/>
      <c r="X763" s="1993"/>
      <c r="Y763" s="1993"/>
      <c r="Z763" s="1993"/>
      <c r="AA763" s="1993"/>
      <c r="AB763" s="1993"/>
      <c r="AC763" s="1993"/>
      <c r="AD763" s="1993"/>
      <c r="AE763" s="1993"/>
      <c r="AF763" s="1993"/>
      <c r="AG763" s="1993"/>
      <c r="AH763" s="1993"/>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48</v>
      </c>
      <c r="CZ763" s="3"/>
      <c r="DA763" s="3"/>
      <c r="DB763" s="3"/>
      <c r="DC763" s="3"/>
      <c r="DD763" s="857">
        <f>CZ761*2</f>
        <v>60</v>
      </c>
      <c r="DE763" s="3"/>
      <c r="DF763" s="3"/>
      <c r="DG763" s="3"/>
      <c r="DH763" s="3"/>
      <c r="DI763" s="857">
        <f>DE761*3</f>
        <v>78</v>
      </c>
      <c r="DJ763" s="3"/>
      <c r="DK763" s="3"/>
      <c r="DL763" s="3"/>
      <c r="DM763" s="3"/>
      <c r="DN763" s="857">
        <f>DJ761*4</f>
        <v>0</v>
      </c>
      <c r="DO763" s="3"/>
      <c r="DP763" s="3"/>
      <c r="DQ763" s="3"/>
      <c r="DR763" s="3"/>
      <c r="DS763" s="857">
        <f>DO761*5</f>
        <v>0</v>
      </c>
      <c r="DU763" s="857">
        <f>CT763+CY763+DD763+DI763+DN763+DS763</f>
        <v>186</v>
      </c>
      <c r="DV763" s="57" t="s">
        <v>1837</v>
      </c>
      <c r="DW763" s="3"/>
      <c r="DX763" s="3"/>
      <c r="DY763" s="3"/>
      <c r="DZ763" s="3"/>
      <c r="EA763" s="3"/>
      <c r="EB763" s="3"/>
      <c r="EC763" s="3"/>
      <c r="ED763" s="3"/>
      <c r="EE763" s="3"/>
      <c r="EF763" s="3"/>
      <c r="EG763" s="3"/>
      <c r="EH763" s="3"/>
    </row>
    <row r="764" spans="1:185" ht="12.95" customHeight="1">
      <c r="A764" s="3"/>
      <c r="B764" s="3"/>
      <c r="C764" s="118" t="s">
        <v>1865</v>
      </c>
      <c r="D764" s="1027"/>
      <c r="E764" s="1027"/>
      <c r="F764" s="1027"/>
      <c r="G764" s="1028"/>
      <c r="H764" s="1028"/>
      <c r="I764" s="1028"/>
      <c r="J764" s="1028"/>
      <c r="K764" s="1027"/>
      <c r="L764" s="1027"/>
      <c r="M764" s="1027"/>
      <c r="N764" s="1027"/>
      <c r="O764" s="1796">
        <f>DU763</f>
        <v>186</v>
      </c>
      <c r="P764" s="1796"/>
      <c r="Q764" s="1796"/>
      <c r="R764" s="1796"/>
      <c r="S764" s="965"/>
      <c r="T764" s="965"/>
      <c r="U764" s="118" t="s">
        <v>1866</v>
      </c>
      <c r="V764" s="1027"/>
      <c r="W764" s="1027"/>
      <c r="X764" s="1027"/>
      <c r="Y764" s="1028"/>
      <c r="Z764" s="1028"/>
      <c r="AA764" s="1028"/>
      <c r="AB764" s="1028"/>
      <c r="AC764" s="1027"/>
      <c r="AD764" s="1027"/>
      <c r="AE764" s="1027"/>
      <c r="AF764" s="1027"/>
      <c r="AG764" s="1715"/>
      <c r="AH764" s="1715"/>
      <c r="AI764" s="1715"/>
      <c r="AJ764" s="1715"/>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609" t="str">
        <f>IF(G761&lt;&gt;AG449,"! Total Low-Income Units in the Unit Mix Table above does not match the number of Total Low-Income Units on row #"&amp;TEXT(ROW(D449),"#"),"")</f>
        <v/>
      </c>
      <c r="D765" s="1609"/>
      <c r="E765" s="1609"/>
      <c r="F765" s="1609"/>
      <c r="G765" s="1609"/>
      <c r="H765" s="1609"/>
      <c r="I765" s="1609"/>
      <c r="J765" s="1609"/>
      <c r="K765" s="1609"/>
      <c r="L765" s="1609"/>
      <c r="M765" s="1609"/>
      <c r="N765" s="1609"/>
      <c r="O765" s="1609"/>
      <c r="P765" s="1609"/>
      <c r="Q765" s="1609"/>
      <c r="R765" s="1609"/>
      <c r="S765" s="1609"/>
      <c r="T765" s="1609"/>
      <c r="U765" s="1609"/>
      <c r="V765" s="1609"/>
      <c r="W765" s="1609"/>
      <c r="X765" s="1609"/>
      <c r="Y765" s="1609"/>
      <c r="Z765" s="1609"/>
      <c r="AA765" s="1609"/>
      <c r="AB765" s="1609"/>
      <c r="AC765" s="1609"/>
      <c r="AD765" s="1609"/>
      <c r="AE765" s="1609"/>
      <c r="AF765" s="1609"/>
      <c r="AG765" s="1609"/>
      <c r="AH765" s="1609"/>
      <c r="AI765" s="1609"/>
      <c r="AJ765" s="1609"/>
      <c r="AK765" s="1609"/>
      <c r="AL765" s="1609"/>
      <c r="AM765" s="1609"/>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609"/>
      <c r="D766" s="1609"/>
      <c r="E766" s="1609"/>
      <c r="F766" s="1609"/>
      <c r="G766" s="1609"/>
      <c r="H766" s="1609"/>
      <c r="I766" s="1609"/>
      <c r="J766" s="1609"/>
      <c r="K766" s="1609"/>
      <c r="L766" s="1609"/>
      <c r="M766" s="1609"/>
      <c r="N766" s="1609"/>
      <c r="O766" s="1609"/>
      <c r="P766" s="1609"/>
      <c r="Q766" s="1609"/>
      <c r="R766" s="1609"/>
      <c r="S766" s="1609"/>
      <c r="T766" s="1609"/>
      <c r="U766" s="1609"/>
      <c r="V766" s="1609"/>
      <c r="W766" s="1609"/>
      <c r="X766" s="1609"/>
      <c r="Y766" s="1609"/>
      <c r="Z766" s="1609"/>
      <c r="AA766" s="1609"/>
      <c r="AB766" s="1609"/>
      <c r="AC766" s="1609"/>
      <c r="AD766" s="1609"/>
      <c r="AE766" s="1609"/>
      <c r="AF766" s="1609"/>
      <c r="AG766" s="1609"/>
      <c r="AH766" s="1609"/>
      <c r="AI766" s="1609"/>
      <c r="AJ766" s="1609"/>
      <c r="AK766" s="1609"/>
      <c r="AL766" s="1609"/>
      <c r="AM766" s="1609"/>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1864</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899" t="s">
        <v>591</v>
      </c>
      <c r="AE767" s="1899"/>
      <c r="AF767" s="1899"/>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2044</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526" t="s">
        <v>2045</v>
      </c>
      <c r="D771" s="1526"/>
      <c r="E771" s="1526"/>
      <c r="F771" s="1526"/>
      <c r="G771" s="1526"/>
      <c r="H771" s="1526"/>
      <c r="I771" s="1526"/>
      <c r="J771" s="1526"/>
      <c r="K771" s="1526"/>
      <c r="L771" s="1526"/>
      <c r="M771" s="1526"/>
      <c r="N771" s="1526"/>
      <c r="O771" s="1526"/>
      <c r="P771" s="1526"/>
      <c r="Q771" s="1526"/>
      <c r="R771" s="1526"/>
      <c r="S771" s="1526"/>
      <c r="T771" s="1526"/>
      <c r="U771" s="1526"/>
      <c r="V771" s="1526"/>
      <c r="W771" s="1526"/>
      <c r="X771" s="1526"/>
      <c r="Y771" s="1526"/>
      <c r="Z771" s="1526"/>
      <c r="AA771" s="1526"/>
      <c r="AB771" s="1526"/>
      <c r="AC771" s="1526"/>
      <c r="AD771" s="1526"/>
      <c r="AE771" s="1526"/>
      <c r="AF771" s="1526"/>
      <c r="AG771" s="1526"/>
      <c r="AH771" s="1526"/>
      <c r="AI771" s="1526"/>
      <c r="AJ771" s="1526"/>
      <c r="AK771" s="1526"/>
      <c r="AL771" s="1526"/>
      <c r="AM771" s="1526"/>
      <c r="AN771" s="1526"/>
      <c r="AO771" s="1526"/>
      <c r="AP771" s="1526"/>
      <c r="AQ771" s="1526"/>
      <c r="AR771" s="1526"/>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526"/>
      <c r="D772" s="1526"/>
      <c r="E772" s="1526"/>
      <c r="F772" s="1526"/>
      <c r="G772" s="1526"/>
      <c r="H772" s="1526"/>
      <c r="I772" s="1526"/>
      <c r="J772" s="1526"/>
      <c r="K772" s="1526"/>
      <c r="L772" s="1526"/>
      <c r="M772" s="1526"/>
      <c r="N772" s="1526"/>
      <c r="O772" s="1526"/>
      <c r="P772" s="1526"/>
      <c r="Q772" s="1526"/>
      <c r="R772" s="1526"/>
      <c r="S772" s="1526"/>
      <c r="T772" s="1526"/>
      <c r="U772" s="1526"/>
      <c r="V772" s="1526"/>
      <c r="W772" s="1526"/>
      <c r="X772" s="1526"/>
      <c r="Y772" s="1526"/>
      <c r="Z772" s="1526"/>
      <c r="AA772" s="1526"/>
      <c r="AB772" s="1526"/>
      <c r="AC772" s="1526"/>
      <c r="AD772" s="1526"/>
      <c r="AE772" s="1526"/>
      <c r="AF772" s="1526"/>
      <c r="AG772" s="1526"/>
      <c r="AH772" s="1526"/>
      <c r="AI772" s="1526"/>
      <c r="AJ772" s="1526"/>
      <c r="AK772" s="1526"/>
      <c r="AL772" s="1526"/>
      <c r="AM772" s="1526"/>
      <c r="AN772" s="1526"/>
      <c r="AO772" s="1526"/>
      <c r="AP772" s="1526"/>
      <c r="AQ772" s="1526"/>
      <c r="AR772" s="1526"/>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526"/>
      <c r="D773" s="1526"/>
      <c r="E773" s="1526"/>
      <c r="F773" s="1526"/>
      <c r="G773" s="1526"/>
      <c r="H773" s="1526"/>
      <c r="I773" s="1526"/>
      <c r="J773" s="1526"/>
      <c r="K773" s="1526"/>
      <c r="L773" s="1526"/>
      <c r="M773" s="1526"/>
      <c r="N773" s="1526"/>
      <c r="O773" s="1526"/>
      <c r="P773" s="1526"/>
      <c r="Q773" s="1526"/>
      <c r="R773" s="1526"/>
      <c r="S773" s="1526"/>
      <c r="T773" s="1526"/>
      <c r="U773" s="1526"/>
      <c r="V773" s="1526"/>
      <c r="W773" s="1526"/>
      <c r="X773" s="1526"/>
      <c r="Y773" s="1526"/>
      <c r="Z773" s="1526"/>
      <c r="AA773" s="1526"/>
      <c r="AB773" s="1526"/>
      <c r="AC773" s="1526"/>
      <c r="AD773" s="1526"/>
      <c r="AE773" s="1526"/>
      <c r="AF773" s="1526"/>
      <c r="AG773" s="1526"/>
      <c r="AH773" s="1526"/>
      <c r="AI773" s="1526"/>
      <c r="AJ773" s="1526"/>
      <c r="AK773" s="1526"/>
      <c r="AL773" s="1526"/>
      <c r="AM773" s="1526"/>
      <c r="AN773" s="1526"/>
      <c r="AO773" s="1526"/>
      <c r="AP773" s="1526"/>
      <c r="AQ773" s="1526"/>
      <c r="AR773" s="1526"/>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526" t="s">
        <v>2046</v>
      </c>
      <c r="D774" s="1526"/>
      <c r="E774" s="1526"/>
      <c r="F774" s="1526"/>
      <c r="G774" s="1526"/>
      <c r="H774" s="1526"/>
      <c r="I774" s="1526"/>
      <c r="J774" s="1526"/>
      <c r="K774" s="1526"/>
      <c r="L774" s="1526"/>
      <c r="M774" s="1526"/>
      <c r="N774" s="1526"/>
      <c r="O774" s="1526"/>
      <c r="P774" s="1526"/>
      <c r="Q774" s="1526"/>
      <c r="R774" s="1526"/>
      <c r="S774" s="1526"/>
      <c r="T774" s="1526"/>
      <c r="U774" s="1526"/>
      <c r="V774" s="1526"/>
      <c r="W774" s="1526"/>
      <c r="X774" s="1526"/>
      <c r="Y774" s="1526"/>
      <c r="Z774" s="1526"/>
      <c r="AA774" s="1526"/>
      <c r="AB774" s="1526"/>
      <c r="AC774" s="1526"/>
      <c r="AD774" s="1526"/>
      <c r="AE774" s="1526"/>
      <c r="AF774" s="1526"/>
      <c r="AG774" s="1526"/>
      <c r="AH774" s="1526"/>
      <c r="AI774" s="1526"/>
      <c r="AJ774" s="1526"/>
      <c r="AK774" s="1526"/>
      <c r="AL774" s="1526"/>
      <c r="AM774" s="1526"/>
      <c r="AN774" s="1526"/>
      <c r="AO774" s="1526"/>
      <c r="AP774" s="1526"/>
      <c r="AQ774" s="1526"/>
      <c r="AR774" s="1526"/>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526"/>
      <c r="D775" s="1526"/>
      <c r="E775" s="1526"/>
      <c r="F775" s="1526"/>
      <c r="G775" s="1526"/>
      <c r="H775" s="1526"/>
      <c r="I775" s="1526"/>
      <c r="J775" s="1526"/>
      <c r="K775" s="1526"/>
      <c r="L775" s="1526"/>
      <c r="M775" s="1526"/>
      <c r="N775" s="1526"/>
      <c r="O775" s="1526"/>
      <c r="P775" s="1526"/>
      <c r="Q775" s="1526"/>
      <c r="R775" s="1526"/>
      <c r="S775" s="1526"/>
      <c r="T775" s="1526"/>
      <c r="U775" s="1526"/>
      <c r="V775" s="1526"/>
      <c r="W775" s="1526"/>
      <c r="X775" s="1526"/>
      <c r="Y775" s="1526"/>
      <c r="Z775" s="1526"/>
      <c r="AA775" s="1526"/>
      <c r="AB775" s="1526"/>
      <c r="AC775" s="1526"/>
      <c r="AD775" s="1526"/>
      <c r="AE775" s="1526"/>
      <c r="AF775" s="1526"/>
      <c r="AG775" s="1526"/>
      <c r="AH775" s="1526"/>
      <c r="AI775" s="1526"/>
      <c r="AJ775" s="1526"/>
      <c r="AK775" s="1526"/>
      <c r="AL775" s="1526"/>
      <c r="AM775" s="1526"/>
      <c r="AN775" s="1526"/>
      <c r="AO775" s="1526"/>
      <c r="AP775" s="1526"/>
      <c r="AQ775" s="1526"/>
      <c r="AR775" s="1526"/>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526"/>
      <c r="D776" s="1526"/>
      <c r="E776" s="1526"/>
      <c r="F776" s="1526"/>
      <c r="G776" s="1526"/>
      <c r="H776" s="1526"/>
      <c r="I776" s="1526"/>
      <c r="J776" s="1526"/>
      <c r="K776" s="1526"/>
      <c r="L776" s="1526"/>
      <c r="M776" s="1526"/>
      <c r="N776" s="1526"/>
      <c r="O776" s="1526"/>
      <c r="P776" s="1526"/>
      <c r="Q776" s="1526"/>
      <c r="R776" s="1526"/>
      <c r="S776" s="1526"/>
      <c r="T776" s="1526"/>
      <c r="U776" s="1526"/>
      <c r="V776" s="1526"/>
      <c r="W776" s="1526"/>
      <c r="X776" s="1526"/>
      <c r="Y776" s="1526"/>
      <c r="Z776" s="1526"/>
      <c r="AA776" s="1526"/>
      <c r="AB776" s="1526"/>
      <c r="AC776" s="1526"/>
      <c r="AD776" s="1526"/>
      <c r="AE776" s="1526"/>
      <c r="AF776" s="1526"/>
      <c r="AG776" s="1526"/>
      <c r="AH776" s="1526"/>
      <c r="AI776" s="1526"/>
      <c r="AJ776" s="1526"/>
      <c r="AK776" s="1526"/>
      <c r="AL776" s="1526"/>
      <c r="AM776" s="1526"/>
      <c r="AN776" s="1526"/>
      <c r="AO776" s="1526"/>
      <c r="AP776" s="1526"/>
      <c r="AQ776" s="1526"/>
      <c r="AR776" s="1526"/>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676" t="s">
        <v>389</v>
      </c>
      <c r="K777" s="1677"/>
      <c r="L777" s="1677"/>
      <c r="M777" s="1677"/>
      <c r="N777" s="1678"/>
      <c r="O777" s="1719" t="s">
        <v>285</v>
      </c>
      <c r="P777" s="1719"/>
      <c r="Q777" s="1719"/>
      <c r="R777" s="1719"/>
      <c r="S777" s="1719"/>
      <c r="T777" s="1960" t="s">
        <v>1668</v>
      </c>
      <c r="U777" s="1961"/>
      <c r="V777" s="1961"/>
      <c r="W777" s="1962"/>
      <c r="X777" s="1676" t="s">
        <v>447</v>
      </c>
      <c r="Y777" s="1677"/>
      <c r="Z777" s="1677"/>
      <c r="AA777" s="1677"/>
      <c r="AB777" s="1678"/>
      <c r="AC777" s="1676" t="s">
        <v>286</v>
      </c>
      <c r="AD777" s="1677"/>
      <c r="AE777" s="1677"/>
      <c r="AF777" s="1677"/>
      <c r="AG777" s="1678"/>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679"/>
      <c r="K778" s="1680"/>
      <c r="L778" s="1680"/>
      <c r="M778" s="1680"/>
      <c r="N778" s="1681"/>
      <c r="O778" s="1719"/>
      <c r="P778" s="1719"/>
      <c r="Q778" s="1719"/>
      <c r="R778" s="1719"/>
      <c r="S778" s="1719"/>
      <c r="T778" s="1963"/>
      <c r="U778" s="1964"/>
      <c r="V778" s="1964"/>
      <c r="W778" s="1965"/>
      <c r="X778" s="1679"/>
      <c r="Y778" s="1680"/>
      <c r="Z778" s="1680"/>
      <c r="AA778" s="1680"/>
      <c r="AB778" s="1681"/>
      <c r="AC778" s="1679"/>
      <c r="AD778" s="1680"/>
      <c r="AE778" s="1680"/>
      <c r="AF778" s="1680"/>
      <c r="AG778" s="1681"/>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679"/>
      <c r="K779" s="1680"/>
      <c r="L779" s="1680"/>
      <c r="M779" s="1680"/>
      <c r="N779" s="1681"/>
      <c r="O779" s="1719"/>
      <c r="P779" s="1719"/>
      <c r="Q779" s="1719"/>
      <c r="R779" s="1719"/>
      <c r="S779" s="1719"/>
      <c r="T779" s="1963"/>
      <c r="U779" s="1964"/>
      <c r="V779" s="1964"/>
      <c r="W779" s="1965"/>
      <c r="X779" s="1679"/>
      <c r="Y779" s="1680"/>
      <c r="Z779" s="1680"/>
      <c r="AA779" s="1680"/>
      <c r="AB779" s="1681"/>
      <c r="AC779" s="1679"/>
      <c r="AD779" s="1680"/>
      <c r="AE779" s="1680"/>
      <c r="AF779" s="1680"/>
      <c r="AG779" s="1681"/>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682"/>
      <c r="K780" s="1683"/>
      <c r="L780" s="1683"/>
      <c r="M780" s="1683"/>
      <c r="N780" s="1684"/>
      <c r="O780" s="1719"/>
      <c r="P780" s="1719"/>
      <c r="Q780" s="1719"/>
      <c r="R780" s="1719"/>
      <c r="S780" s="1719"/>
      <c r="T780" s="1967"/>
      <c r="U780" s="1968"/>
      <c r="V780" s="1968"/>
      <c r="W780" s="1969"/>
      <c r="X780" s="1682"/>
      <c r="Y780" s="1683"/>
      <c r="Z780" s="1683"/>
      <c r="AA780" s="1683"/>
      <c r="AB780" s="1684"/>
      <c r="AC780" s="1682"/>
      <c r="AD780" s="1683"/>
      <c r="AE780" s="1683"/>
      <c r="AF780" s="1683"/>
      <c r="AG780" s="1684"/>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616" t="s">
        <v>163</v>
      </c>
      <c r="K781" s="1617"/>
      <c r="L781" s="1617"/>
      <c r="M781" s="1617"/>
      <c r="N781" s="1618"/>
      <c r="O781" s="1718">
        <v>1</v>
      </c>
      <c r="P781" s="1718"/>
      <c r="Q781" s="1718"/>
      <c r="R781" s="1718"/>
      <c r="S781" s="1718"/>
      <c r="T781" s="1613">
        <v>1063</v>
      </c>
      <c r="U781" s="1614"/>
      <c r="V781" s="1614"/>
      <c r="W781" s="1615"/>
      <c r="X781" s="1662">
        <v>0</v>
      </c>
      <c r="Y781" s="1663"/>
      <c r="Z781" s="1663"/>
      <c r="AA781" s="1663"/>
      <c r="AB781" s="1664"/>
      <c r="AC781" s="1665">
        <f>X781*O781</f>
        <v>0</v>
      </c>
      <c r="AD781" s="1661"/>
      <c r="AE781" s="1661"/>
      <c r="AF781" s="1661"/>
      <c r="AG781" s="1666"/>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790">
        <f>IF(J781="SRO/Studio",O781,0)</f>
        <v>0</v>
      </c>
      <c r="CQ781" s="1791"/>
      <c r="CR781" s="1791"/>
      <c r="CS781" s="1791"/>
      <c r="CT781" s="1792"/>
      <c r="CU781" s="1787">
        <f>IF(J781="1 Bedroom",O781,0)</f>
        <v>0</v>
      </c>
      <c r="CV781" s="1787"/>
      <c r="CW781" s="1787"/>
      <c r="CX781" s="1787"/>
      <c r="CY781" s="1787"/>
      <c r="CZ781" s="1787">
        <f>IF(J781="2 Bedrooms",O781,0)</f>
        <v>1</v>
      </c>
      <c r="DA781" s="1787"/>
      <c r="DB781" s="1787"/>
      <c r="DC781" s="1787"/>
      <c r="DD781" s="1787"/>
      <c r="DE781" s="1787">
        <f>IF(J781="3 Bedrooms",O781,0)</f>
        <v>0</v>
      </c>
      <c r="DF781" s="1787"/>
      <c r="DG781" s="1787"/>
      <c r="DH781" s="1787"/>
      <c r="DI781" s="1787"/>
      <c r="DJ781" s="1787">
        <f>IF(J781="4 Bedrooms",O781,0)</f>
        <v>0</v>
      </c>
      <c r="DK781" s="1787"/>
      <c r="DL781" s="1787"/>
      <c r="DM781" s="1787"/>
      <c r="DN781" s="1787"/>
      <c r="DO781" s="1787">
        <f>IF(J781="5 Bedrooms",O781,0)</f>
        <v>0</v>
      </c>
      <c r="DP781" s="1787"/>
      <c r="DQ781" s="1787"/>
      <c r="DR781" s="1787"/>
      <c r="DS781" s="1787"/>
      <c r="DT781" s="6"/>
      <c r="DU781" s="3"/>
      <c r="DV781" s="3"/>
    </row>
    <row r="782" spans="1:159" ht="12.95" customHeight="1">
      <c r="J782" s="1616"/>
      <c r="K782" s="1617"/>
      <c r="L782" s="1617"/>
      <c r="M782" s="1617"/>
      <c r="N782" s="1618"/>
      <c r="O782" s="1718"/>
      <c r="P782" s="1718"/>
      <c r="Q782" s="1718"/>
      <c r="R782" s="1718"/>
      <c r="S782" s="1718"/>
      <c r="T782" s="1613"/>
      <c r="U782" s="1614"/>
      <c r="V782" s="1614"/>
      <c r="W782" s="1615"/>
      <c r="X782" s="1662"/>
      <c r="Y782" s="1663"/>
      <c r="Z782" s="1663"/>
      <c r="AA782" s="1663"/>
      <c r="AB782" s="1664"/>
      <c r="AC782" s="1665">
        <f>X782*O782</f>
        <v>0</v>
      </c>
      <c r="AD782" s="1661"/>
      <c r="AE782" s="1661"/>
      <c r="AF782" s="1661"/>
      <c r="AG782" s="1666"/>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790">
        <f>IF(J782="SRO/Studio",O782,0)</f>
        <v>0</v>
      </c>
      <c r="CQ782" s="1791"/>
      <c r="CR782" s="1791"/>
      <c r="CS782" s="1791"/>
      <c r="CT782" s="1792"/>
      <c r="CU782" s="1787">
        <f>IF(J782="1 Bedroom",O782,0)</f>
        <v>0</v>
      </c>
      <c r="CV782" s="1787"/>
      <c r="CW782" s="1787"/>
      <c r="CX782" s="1787"/>
      <c r="CY782" s="1787"/>
      <c r="CZ782" s="1787">
        <f>IF(J782="2 Bedrooms",O782,0)</f>
        <v>0</v>
      </c>
      <c r="DA782" s="1787"/>
      <c r="DB782" s="1787"/>
      <c r="DC782" s="1787"/>
      <c r="DD782" s="1787"/>
      <c r="DE782" s="1787">
        <f>IF(J782="3 Bedrooms",O782,0)</f>
        <v>0</v>
      </c>
      <c r="DF782" s="1787"/>
      <c r="DG782" s="1787"/>
      <c r="DH782" s="1787"/>
      <c r="DI782" s="1787"/>
      <c r="DJ782" s="1787">
        <f>IF(J782="4 Bedrooms",O782,0)</f>
        <v>0</v>
      </c>
      <c r="DK782" s="1787"/>
      <c r="DL782" s="1787"/>
      <c r="DM782" s="1787"/>
      <c r="DN782" s="1787"/>
      <c r="DO782" s="1787">
        <f>IF(J782="5 Bedrooms",O782,0)</f>
        <v>0</v>
      </c>
      <c r="DP782" s="1787"/>
      <c r="DQ782" s="1787"/>
      <c r="DR782" s="1787"/>
      <c r="DS782" s="1787"/>
      <c r="DT782" s="6"/>
      <c r="DU782" s="3"/>
      <c r="DV782" s="3"/>
    </row>
    <row r="783" spans="1:159" ht="12.95" customHeight="1">
      <c r="J783" s="1616"/>
      <c r="K783" s="1617"/>
      <c r="L783" s="1617"/>
      <c r="M783" s="1617"/>
      <c r="N783" s="1618"/>
      <c r="O783" s="1718"/>
      <c r="P783" s="1718"/>
      <c r="Q783" s="1718"/>
      <c r="R783" s="1718"/>
      <c r="S783" s="1718"/>
      <c r="T783" s="1613"/>
      <c r="U783" s="1614"/>
      <c r="V783" s="1614"/>
      <c r="W783" s="1615"/>
      <c r="X783" s="1662"/>
      <c r="Y783" s="1663"/>
      <c r="Z783" s="1663"/>
      <c r="AA783" s="1663"/>
      <c r="AB783" s="1664"/>
      <c r="AC783" s="1665">
        <f>X783*O783</f>
        <v>0</v>
      </c>
      <c r="AD783" s="1661"/>
      <c r="AE783" s="1661"/>
      <c r="AF783" s="1661"/>
      <c r="AG783" s="1666"/>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790">
        <f>IF(J783="SRO/Studio",O783,0)</f>
        <v>0</v>
      </c>
      <c r="CQ783" s="1791"/>
      <c r="CR783" s="1791"/>
      <c r="CS783" s="1791"/>
      <c r="CT783" s="1792"/>
      <c r="CU783" s="1787">
        <f>IF(J783="1 Bedroom",O783,0)</f>
        <v>0</v>
      </c>
      <c r="CV783" s="1787"/>
      <c r="CW783" s="1787"/>
      <c r="CX783" s="1787"/>
      <c r="CY783" s="1787"/>
      <c r="CZ783" s="1787">
        <f>IF(J783="2 Bedrooms",O783,0)</f>
        <v>0</v>
      </c>
      <c r="DA783" s="1787"/>
      <c r="DB783" s="1787"/>
      <c r="DC783" s="1787"/>
      <c r="DD783" s="1787"/>
      <c r="DE783" s="1787">
        <f>IF(J783="3 Bedrooms",O783,0)</f>
        <v>0</v>
      </c>
      <c r="DF783" s="1787"/>
      <c r="DG783" s="1787"/>
      <c r="DH783" s="1787"/>
      <c r="DI783" s="1787"/>
      <c r="DJ783" s="1787">
        <f>IF(J783="4 Bedrooms",O783,0)</f>
        <v>0</v>
      </c>
      <c r="DK783" s="1787"/>
      <c r="DL783" s="1787"/>
      <c r="DM783" s="1787"/>
      <c r="DN783" s="1787"/>
      <c r="DO783" s="1787">
        <f>IF(J783="5 Bedrooms",O783,0)</f>
        <v>0</v>
      </c>
      <c r="DP783" s="1787"/>
      <c r="DQ783" s="1787"/>
      <c r="DR783" s="1787"/>
      <c r="DS783" s="1787"/>
      <c r="DT783" s="1007"/>
    </row>
    <row r="784" spans="1:159" ht="12.95" customHeight="1">
      <c r="J784" s="1616"/>
      <c r="K784" s="1617"/>
      <c r="L784" s="1617"/>
      <c r="M784" s="1617"/>
      <c r="N784" s="1618"/>
      <c r="O784" s="1718"/>
      <c r="P784" s="1718"/>
      <c r="Q784" s="1718"/>
      <c r="R784" s="1718"/>
      <c r="S784" s="1718"/>
      <c r="T784" s="1613"/>
      <c r="U784" s="1614"/>
      <c r="V784" s="1614"/>
      <c r="W784" s="1615"/>
      <c r="X784" s="1662"/>
      <c r="Y784" s="1663"/>
      <c r="Z784" s="1663"/>
      <c r="AA784" s="1663"/>
      <c r="AB784" s="1664"/>
      <c r="AC784" s="1665">
        <f>X784*O784</f>
        <v>0</v>
      </c>
      <c r="AD784" s="1661"/>
      <c r="AE784" s="1661"/>
      <c r="AF784" s="1661"/>
      <c r="AG784" s="1666"/>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790">
        <f>IF(J784="SRO/Studio",O784,0)</f>
        <v>0</v>
      </c>
      <c r="CQ784" s="1791"/>
      <c r="CR784" s="1791"/>
      <c r="CS784" s="1791"/>
      <c r="CT784" s="1792"/>
      <c r="CU784" s="1787">
        <f>IF(J784="1 Bedroom",O784,0)</f>
        <v>0</v>
      </c>
      <c r="CV784" s="1787"/>
      <c r="CW784" s="1787"/>
      <c r="CX784" s="1787"/>
      <c r="CY784" s="1787"/>
      <c r="CZ784" s="1787">
        <f>IF(J784="2 Bedrooms",O784,0)</f>
        <v>0</v>
      </c>
      <c r="DA784" s="1787"/>
      <c r="DB784" s="1787"/>
      <c r="DC784" s="1787"/>
      <c r="DD784" s="1787"/>
      <c r="DE784" s="1787">
        <f>IF(J784="3 Bedrooms",O784,0)</f>
        <v>0</v>
      </c>
      <c r="DF784" s="1787"/>
      <c r="DG784" s="1787"/>
      <c r="DH784" s="1787"/>
      <c r="DI784" s="1787"/>
      <c r="DJ784" s="1787">
        <f>IF(J784="4 Bedrooms",O784,0)</f>
        <v>0</v>
      </c>
      <c r="DK784" s="1787"/>
      <c r="DL784" s="1787"/>
      <c r="DM784" s="1787"/>
      <c r="DN784" s="1787"/>
      <c r="DO784" s="1787">
        <f>IF(J784="5 Bedrooms",O784,0)</f>
        <v>0</v>
      </c>
      <c r="DP784" s="1787"/>
      <c r="DQ784" s="1787"/>
      <c r="DR784" s="1787"/>
      <c r="DS784" s="1787"/>
    </row>
    <row r="785" spans="1:154" ht="12.95" customHeight="1">
      <c r="J785" s="1922" t="s">
        <v>125</v>
      </c>
      <c r="K785" s="1923"/>
      <c r="L785" s="1923"/>
      <c r="M785" s="1923"/>
      <c r="N785" s="1924"/>
      <c r="O785" s="1793">
        <f>SUM(O781:S784)</f>
        <v>1</v>
      </c>
      <c r="P785" s="1979"/>
      <c r="Q785" s="1979"/>
      <c r="R785" s="1979"/>
      <c r="S785" s="1794"/>
      <c r="X785" s="1922" t="s">
        <v>124</v>
      </c>
      <c r="Y785" s="1923"/>
      <c r="Z785" s="1923"/>
      <c r="AA785" s="1923"/>
      <c r="AB785" s="1924"/>
      <c r="AC785" s="1665">
        <f>SUM(AC781:AG784)</f>
        <v>0</v>
      </c>
      <c r="AD785" s="1661"/>
      <c r="AE785" s="1661"/>
      <c r="AF785" s="1661"/>
      <c r="AG785" s="1666"/>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793">
        <f>SUM(CP781:CT784)</f>
        <v>0</v>
      </c>
      <c r="CQ785" s="1979"/>
      <c r="CR785" s="1979"/>
      <c r="CS785" s="1979"/>
      <c r="CT785" s="1794"/>
      <c r="CU785" s="1797">
        <f>SUM(CU781:CY784)</f>
        <v>0</v>
      </c>
      <c r="CV785" s="1798"/>
      <c r="CW785" s="1798"/>
      <c r="CX785" s="1798"/>
      <c r="CY785" s="1799"/>
      <c r="CZ785" s="1797">
        <f>SUM(CZ781:DD784)</f>
        <v>1</v>
      </c>
      <c r="DA785" s="1798"/>
      <c r="DB785" s="1798"/>
      <c r="DC785" s="1798"/>
      <c r="DD785" s="1799"/>
      <c r="DE785" s="1797">
        <f>SUM(DE781:DI784)</f>
        <v>0</v>
      </c>
      <c r="DF785" s="1798"/>
      <c r="DG785" s="1798"/>
      <c r="DH785" s="1798"/>
      <c r="DI785" s="1799"/>
      <c r="DJ785" s="1797">
        <f>SUM(DJ781:DN784)</f>
        <v>0</v>
      </c>
      <c r="DK785" s="1798"/>
      <c r="DL785" s="1798"/>
      <c r="DM785" s="1798"/>
      <c r="DN785" s="1799"/>
      <c r="DO785" s="1797">
        <f>SUM(DO781:DS784)</f>
        <v>0</v>
      </c>
      <c r="DP785" s="1798"/>
      <c r="DQ785" s="1798"/>
      <c r="DR785" s="1798"/>
      <c r="DS785" s="1799"/>
      <c r="DU785" s="857">
        <f>CP785+CU785+CZ785+DE785+DJ785+DO785</f>
        <v>1</v>
      </c>
      <c r="DV785" s="57" t="s">
        <v>1834</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1836</v>
      </c>
    </row>
    <row r="787" spans="1:154" ht="12.95" customHeight="1">
      <c r="B787" s="56"/>
      <c r="C787" s="56"/>
      <c r="D787" s="56"/>
      <c r="E787" s="56"/>
      <c r="F787" s="56"/>
      <c r="G787" s="6"/>
      <c r="H787" s="6"/>
      <c r="I787" s="6"/>
      <c r="J787" s="1773" t="s">
        <v>669</v>
      </c>
      <c r="K787" s="1773"/>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2047</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676" t="s">
        <v>389</v>
      </c>
      <c r="K791" s="1677"/>
      <c r="L791" s="1677"/>
      <c r="M791" s="1677"/>
      <c r="N791" s="1678"/>
      <c r="O791" s="1719" t="s">
        <v>285</v>
      </c>
      <c r="P791" s="1719"/>
      <c r="Q791" s="1719"/>
      <c r="R791" s="1719"/>
      <c r="S791" s="1719"/>
      <c r="T791" s="1960" t="s">
        <v>1668</v>
      </c>
      <c r="U791" s="1961"/>
      <c r="V791" s="1961"/>
      <c r="W791" s="1962"/>
      <c r="X791" s="1676" t="s">
        <v>447</v>
      </c>
      <c r="Y791" s="1677"/>
      <c r="Z791" s="1677"/>
      <c r="AA791" s="1677"/>
      <c r="AB791" s="1678"/>
      <c r="AC791" s="1676" t="s">
        <v>286</v>
      </c>
      <c r="AD791" s="1677"/>
      <c r="AE791" s="1677"/>
      <c r="AF791" s="1677"/>
      <c r="AG791" s="1678"/>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679"/>
      <c r="K792" s="1680"/>
      <c r="L792" s="1680"/>
      <c r="M792" s="1680"/>
      <c r="N792" s="1681"/>
      <c r="O792" s="1719"/>
      <c r="P792" s="1719"/>
      <c r="Q792" s="1719"/>
      <c r="R792" s="1719"/>
      <c r="S792" s="1719"/>
      <c r="T792" s="1963"/>
      <c r="U792" s="1964"/>
      <c r="V792" s="1964"/>
      <c r="W792" s="1965"/>
      <c r="X792" s="1679"/>
      <c r="Y792" s="1680"/>
      <c r="Z792" s="1680"/>
      <c r="AA792" s="1680"/>
      <c r="AB792" s="1681"/>
      <c r="AC792" s="1679"/>
      <c r="AD792" s="1680"/>
      <c r="AE792" s="1680"/>
      <c r="AF792" s="1680"/>
      <c r="AG792" s="1681"/>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679"/>
      <c r="K793" s="1680"/>
      <c r="L793" s="1680"/>
      <c r="M793" s="1680"/>
      <c r="N793" s="1681"/>
      <c r="O793" s="1719"/>
      <c r="P793" s="1719"/>
      <c r="Q793" s="1719"/>
      <c r="R793" s="1719"/>
      <c r="S793" s="1719"/>
      <c r="T793" s="1963"/>
      <c r="U793" s="1964"/>
      <c r="V793" s="1964"/>
      <c r="W793" s="1965"/>
      <c r="X793" s="1679"/>
      <c r="Y793" s="1680"/>
      <c r="Z793" s="1680"/>
      <c r="AA793" s="1680"/>
      <c r="AB793" s="1681"/>
      <c r="AC793" s="1679"/>
      <c r="AD793" s="1680"/>
      <c r="AE793" s="1680"/>
      <c r="AF793" s="1680"/>
      <c r="AG793" s="1681"/>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682"/>
      <c r="K794" s="1683"/>
      <c r="L794" s="1683"/>
      <c r="M794" s="1683"/>
      <c r="N794" s="1684"/>
      <c r="O794" s="1719"/>
      <c r="P794" s="1719"/>
      <c r="Q794" s="1719"/>
      <c r="R794" s="1719"/>
      <c r="S794" s="1719"/>
      <c r="T794" s="1967"/>
      <c r="U794" s="1968"/>
      <c r="V794" s="1968"/>
      <c r="W794" s="1969"/>
      <c r="X794" s="1682"/>
      <c r="Y794" s="1683"/>
      <c r="Z794" s="1683"/>
      <c r="AA794" s="1683"/>
      <c r="AB794" s="1684"/>
      <c r="AC794" s="1682"/>
      <c r="AD794" s="1683"/>
      <c r="AE794" s="1683"/>
      <c r="AF794" s="1683"/>
      <c r="AG794" s="168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1841</v>
      </c>
      <c r="DV794" s="3"/>
      <c r="DW794" s="3"/>
      <c r="DX794" s="3"/>
      <c r="DY794" s="3"/>
      <c r="DZ794" s="3"/>
      <c r="EA794" s="3"/>
      <c r="EB794" s="3"/>
      <c r="EC794" s="3"/>
      <c r="ED794" s="3"/>
      <c r="EE794" s="3"/>
      <c r="EF794" s="3"/>
      <c r="EG794" s="3"/>
      <c r="EH794" s="3"/>
    </row>
    <row r="795" spans="1:154" ht="12.95" customHeight="1">
      <c r="J795" s="1616"/>
      <c r="K795" s="1617"/>
      <c r="L795" s="1617"/>
      <c r="M795" s="1617"/>
      <c r="N795" s="1618"/>
      <c r="O795" s="1718"/>
      <c r="P795" s="1718"/>
      <c r="Q795" s="1718"/>
      <c r="R795" s="1718"/>
      <c r="S795" s="1718"/>
      <c r="T795" s="1613"/>
      <c r="U795" s="1614"/>
      <c r="V795" s="1614"/>
      <c r="W795" s="1615"/>
      <c r="X795" s="1662"/>
      <c r="Y795" s="1663"/>
      <c r="Z795" s="1663"/>
      <c r="AA795" s="1663"/>
      <c r="AB795" s="1664"/>
      <c r="AC795" s="1665">
        <f t="shared" ref="AC795:AC804" si="43">X795*O795</f>
        <v>0</v>
      </c>
      <c r="AD795" s="1661"/>
      <c r="AE795" s="1661"/>
      <c r="AF795" s="1661"/>
      <c r="AG795" s="1666"/>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790">
        <f t="shared" ref="CP795:CP804" si="44">IF(J795="SRO/Studio",O795,0)</f>
        <v>0</v>
      </c>
      <c r="CQ795" s="1791"/>
      <c r="CR795" s="1791"/>
      <c r="CS795" s="1791"/>
      <c r="CT795" s="1792"/>
      <c r="CU795" s="1790">
        <f t="shared" ref="CU795:CU804" si="45">IF(J795="1 Bedroom",O795,0)</f>
        <v>0</v>
      </c>
      <c r="CV795" s="1791"/>
      <c r="CW795" s="1791"/>
      <c r="CX795" s="1791"/>
      <c r="CY795" s="1792"/>
      <c r="CZ795" s="1790">
        <f t="shared" ref="CZ795:CZ804" si="46">IF(J795="2 Bedrooms",O795,0)</f>
        <v>0</v>
      </c>
      <c r="DA795" s="1791"/>
      <c r="DB795" s="1791"/>
      <c r="DC795" s="1791"/>
      <c r="DD795" s="1792"/>
      <c r="DE795" s="1790">
        <f t="shared" ref="DE795:DE804" si="47">IF(J795="3 Bedrooms",O795,0)</f>
        <v>0</v>
      </c>
      <c r="DF795" s="1791"/>
      <c r="DG795" s="1791"/>
      <c r="DH795" s="1791"/>
      <c r="DI795" s="1792"/>
      <c r="DJ795" s="1790">
        <f t="shared" ref="DJ795:DJ804" si="48">IF(J795="4 Bedrooms",O795,0)</f>
        <v>0</v>
      </c>
      <c r="DK795" s="1791"/>
      <c r="DL795" s="1791"/>
      <c r="DM795" s="1791"/>
      <c r="DN795" s="1792"/>
      <c r="DO795" s="1790">
        <f t="shared" ref="DO795:DO804" si="49">IF(J795="5 Bedrooms",O795,0)</f>
        <v>0</v>
      </c>
      <c r="DP795" s="1791"/>
      <c r="DQ795" s="1791"/>
      <c r="DR795" s="1791"/>
      <c r="DS795" s="1792"/>
      <c r="DT795" s="6"/>
      <c r="DU795" s="1790">
        <f t="shared" ref="DU795:DU804" si="50">IF(AND(CP795&gt;=1,AH795&gt;=0.1,AH795&lt;=1),O795,0)</f>
        <v>0</v>
      </c>
      <c r="DV795" s="1791"/>
      <c r="DW795" s="1791"/>
      <c r="DX795" s="1791"/>
      <c r="DY795" s="1792"/>
      <c r="DZ795" s="1790">
        <f t="shared" ref="DZ795:DZ804" si="51">IF(AND(CU795&gt;=1,AH795&gt;=0.1,AH795&lt;=1),O795,0)</f>
        <v>0</v>
      </c>
      <c r="EA795" s="1791"/>
      <c r="EB795" s="1791"/>
      <c r="EC795" s="1791"/>
      <c r="ED795" s="1792"/>
      <c r="EE795" s="1790">
        <f t="shared" ref="EE795:EE804" si="52">IF(AND(CZ795&gt;=1,AH795&gt;=0.1,AH795&lt;=1),O795,0)</f>
        <v>0</v>
      </c>
      <c r="EF795" s="1791"/>
      <c r="EG795" s="1791"/>
      <c r="EH795" s="1791"/>
      <c r="EI795" s="1792"/>
      <c r="EJ795" s="1790">
        <f t="shared" ref="EJ795:EJ804" si="53">IF(AND(DE795&gt;=1,AH795&gt;=0.1,AH795&lt;=1),O795,0)</f>
        <v>0</v>
      </c>
      <c r="EK795" s="1791"/>
      <c r="EL795" s="1791"/>
      <c r="EM795" s="1791"/>
      <c r="EN795" s="1792"/>
      <c r="EO795" s="1790">
        <f t="shared" ref="EO795:EO804" si="54">IF(AND(DJ795&gt;=1,AH795&gt;=0.1,AH795&lt;=1),O795,0)</f>
        <v>0</v>
      </c>
      <c r="EP795" s="1791"/>
      <c r="EQ795" s="1791"/>
      <c r="ER795" s="1791"/>
      <c r="ES795" s="1792"/>
      <c r="ET795" s="1790">
        <f t="shared" ref="ET795:ET804" si="55">IF(AND(DO795&gt;=1,AH795&gt;=0.1,AH795&lt;=1),O795,0)</f>
        <v>0</v>
      </c>
      <c r="EU795" s="1791"/>
      <c r="EV795" s="1791"/>
      <c r="EW795" s="1791"/>
      <c r="EX795" s="1792"/>
    </row>
    <row r="796" spans="1:154" s="14" customFormat="1" ht="12.95" customHeight="1">
      <c r="A796"/>
      <c r="B796"/>
      <c r="C796"/>
      <c r="D796"/>
      <c r="E796"/>
      <c r="F796"/>
      <c r="G796"/>
      <c r="H796"/>
      <c r="I796"/>
      <c r="J796" s="1616"/>
      <c r="K796" s="1617"/>
      <c r="L796" s="1617"/>
      <c r="M796" s="1617"/>
      <c r="N796" s="1618"/>
      <c r="O796" s="1718"/>
      <c r="P796" s="1718"/>
      <c r="Q796" s="1718"/>
      <c r="R796" s="1718"/>
      <c r="S796" s="1718"/>
      <c r="T796" s="1613"/>
      <c r="U796" s="1614"/>
      <c r="V796" s="1614"/>
      <c r="W796" s="1615"/>
      <c r="X796" s="1662"/>
      <c r="Y796" s="1663"/>
      <c r="Z796" s="1663"/>
      <c r="AA796" s="1663"/>
      <c r="AB796" s="1664"/>
      <c r="AC796" s="1665">
        <f t="shared" si="43"/>
        <v>0</v>
      </c>
      <c r="AD796" s="1661"/>
      <c r="AE796" s="1661"/>
      <c r="AF796" s="1661"/>
      <c r="AG796" s="166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790">
        <f t="shared" si="44"/>
        <v>0</v>
      </c>
      <c r="CQ796" s="1791"/>
      <c r="CR796" s="1791"/>
      <c r="CS796" s="1791"/>
      <c r="CT796" s="1792"/>
      <c r="CU796" s="1790">
        <f t="shared" si="45"/>
        <v>0</v>
      </c>
      <c r="CV796" s="1791"/>
      <c r="CW796" s="1791"/>
      <c r="CX796" s="1791"/>
      <c r="CY796" s="1792"/>
      <c r="CZ796" s="1790">
        <f t="shared" si="46"/>
        <v>0</v>
      </c>
      <c r="DA796" s="1791"/>
      <c r="DB796" s="1791"/>
      <c r="DC796" s="1791"/>
      <c r="DD796" s="1792"/>
      <c r="DE796" s="1790">
        <f t="shared" si="47"/>
        <v>0</v>
      </c>
      <c r="DF796" s="1791"/>
      <c r="DG796" s="1791"/>
      <c r="DH796" s="1791"/>
      <c r="DI796" s="1792"/>
      <c r="DJ796" s="1790">
        <f t="shared" si="48"/>
        <v>0</v>
      </c>
      <c r="DK796" s="1791"/>
      <c r="DL796" s="1791"/>
      <c r="DM796" s="1791"/>
      <c r="DN796" s="1792"/>
      <c r="DO796" s="1790">
        <f t="shared" si="49"/>
        <v>0</v>
      </c>
      <c r="DP796" s="1791"/>
      <c r="DQ796" s="1791"/>
      <c r="DR796" s="1791"/>
      <c r="DS796" s="1792"/>
      <c r="DT796" s="6"/>
      <c r="DU796" s="1790">
        <f t="shared" si="50"/>
        <v>0</v>
      </c>
      <c r="DV796" s="1791"/>
      <c r="DW796" s="1791"/>
      <c r="DX796" s="1791"/>
      <c r="DY796" s="1792"/>
      <c r="DZ796" s="1790">
        <f t="shared" si="51"/>
        <v>0</v>
      </c>
      <c r="EA796" s="1791"/>
      <c r="EB796" s="1791"/>
      <c r="EC796" s="1791"/>
      <c r="ED796" s="1792"/>
      <c r="EE796" s="1790">
        <f t="shared" si="52"/>
        <v>0</v>
      </c>
      <c r="EF796" s="1791"/>
      <c r="EG796" s="1791"/>
      <c r="EH796" s="1791"/>
      <c r="EI796" s="1792"/>
      <c r="EJ796" s="1790">
        <f t="shared" si="53"/>
        <v>0</v>
      </c>
      <c r="EK796" s="1791"/>
      <c r="EL796" s="1791"/>
      <c r="EM796" s="1791"/>
      <c r="EN796" s="1792"/>
      <c r="EO796" s="1790">
        <f t="shared" si="54"/>
        <v>0</v>
      </c>
      <c r="EP796" s="1791"/>
      <c r="EQ796" s="1791"/>
      <c r="ER796" s="1791"/>
      <c r="ES796" s="1792"/>
      <c r="ET796" s="1790">
        <f t="shared" si="55"/>
        <v>0</v>
      </c>
      <c r="EU796" s="1791"/>
      <c r="EV796" s="1791"/>
      <c r="EW796" s="1791"/>
      <c r="EX796" s="1792"/>
    </row>
    <row r="797" spans="1:154" s="14" customFormat="1" ht="12.95" customHeight="1">
      <c r="A797"/>
      <c r="B797"/>
      <c r="C797"/>
      <c r="D797"/>
      <c r="E797"/>
      <c r="F797"/>
      <c r="G797"/>
      <c r="H797"/>
      <c r="I797"/>
      <c r="J797" s="1616"/>
      <c r="K797" s="1617"/>
      <c r="L797" s="1617"/>
      <c r="M797" s="1617"/>
      <c r="N797" s="1618"/>
      <c r="O797" s="1718"/>
      <c r="P797" s="1718"/>
      <c r="Q797" s="1718"/>
      <c r="R797" s="1718"/>
      <c r="S797" s="1718"/>
      <c r="T797" s="1613"/>
      <c r="U797" s="1614"/>
      <c r="V797" s="1614"/>
      <c r="W797" s="1615"/>
      <c r="X797" s="1662"/>
      <c r="Y797" s="1663"/>
      <c r="Z797" s="1663"/>
      <c r="AA797" s="1663"/>
      <c r="AB797" s="1664"/>
      <c r="AC797" s="1665">
        <f t="shared" si="43"/>
        <v>0</v>
      </c>
      <c r="AD797" s="1661"/>
      <c r="AE797" s="1661"/>
      <c r="AF797" s="1661"/>
      <c r="AG797" s="1666"/>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790">
        <f t="shared" si="44"/>
        <v>0</v>
      </c>
      <c r="CQ797" s="1791"/>
      <c r="CR797" s="1791"/>
      <c r="CS797" s="1791"/>
      <c r="CT797" s="1792"/>
      <c r="CU797" s="1790">
        <f t="shared" si="45"/>
        <v>0</v>
      </c>
      <c r="CV797" s="1791"/>
      <c r="CW797" s="1791"/>
      <c r="CX797" s="1791"/>
      <c r="CY797" s="1792"/>
      <c r="CZ797" s="1790">
        <f t="shared" si="46"/>
        <v>0</v>
      </c>
      <c r="DA797" s="1791"/>
      <c r="DB797" s="1791"/>
      <c r="DC797" s="1791"/>
      <c r="DD797" s="1792"/>
      <c r="DE797" s="1790">
        <f t="shared" si="47"/>
        <v>0</v>
      </c>
      <c r="DF797" s="1791"/>
      <c r="DG797" s="1791"/>
      <c r="DH797" s="1791"/>
      <c r="DI797" s="1792"/>
      <c r="DJ797" s="1790">
        <f t="shared" si="48"/>
        <v>0</v>
      </c>
      <c r="DK797" s="1791"/>
      <c r="DL797" s="1791"/>
      <c r="DM797" s="1791"/>
      <c r="DN797" s="1792"/>
      <c r="DO797" s="1790">
        <f t="shared" si="49"/>
        <v>0</v>
      </c>
      <c r="DP797" s="1791"/>
      <c r="DQ797" s="1791"/>
      <c r="DR797" s="1791"/>
      <c r="DS797" s="1792"/>
      <c r="DT797" s="6"/>
      <c r="DU797" s="1790">
        <f t="shared" si="50"/>
        <v>0</v>
      </c>
      <c r="DV797" s="1791"/>
      <c r="DW797" s="1791"/>
      <c r="DX797" s="1791"/>
      <c r="DY797" s="1792"/>
      <c r="DZ797" s="1790">
        <f t="shared" si="51"/>
        <v>0</v>
      </c>
      <c r="EA797" s="1791"/>
      <c r="EB797" s="1791"/>
      <c r="EC797" s="1791"/>
      <c r="ED797" s="1792"/>
      <c r="EE797" s="1790">
        <f t="shared" si="52"/>
        <v>0</v>
      </c>
      <c r="EF797" s="1791"/>
      <c r="EG797" s="1791"/>
      <c r="EH797" s="1791"/>
      <c r="EI797" s="1792"/>
      <c r="EJ797" s="1790">
        <f t="shared" si="53"/>
        <v>0</v>
      </c>
      <c r="EK797" s="1791"/>
      <c r="EL797" s="1791"/>
      <c r="EM797" s="1791"/>
      <c r="EN797" s="1792"/>
      <c r="EO797" s="1790">
        <f t="shared" si="54"/>
        <v>0</v>
      </c>
      <c r="EP797" s="1791"/>
      <c r="EQ797" s="1791"/>
      <c r="ER797" s="1791"/>
      <c r="ES797" s="1792"/>
      <c r="ET797" s="1790">
        <f t="shared" si="55"/>
        <v>0</v>
      </c>
      <c r="EU797" s="1791"/>
      <c r="EV797" s="1791"/>
      <c r="EW797" s="1791"/>
      <c r="EX797" s="1792"/>
    </row>
    <row r="798" spans="1:154" s="14" customFormat="1" ht="12.95" customHeight="1">
      <c r="A798"/>
      <c r="B798"/>
      <c r="C798"/>
      <c r="D798"/>
      <c r="E798"/>
      <c r="F798"/>
      <c r="G798"/>
      <c r="H798"/>
      <c r="I798"/>
      <c r="J798" s="1616"/>
      <c r="K798" s="1617"/>
      <c r="L798" s="1617"/>
      <c r="M798" s="1617"/>
      <c r="N798" s="1618"/>
      <c r="O798" s="1718"/>
      <c r="P798" s="1718"/>
      <c r="Q798" s="1718"/>
      <c r="R798" s="1718"/>
      <c r="S798" s="1718"/>
      <c r="T798" s="1613"/>
      <c r="U798" s="1614"/>
      <c r="V798" s="1614"/>
      <c r="W798" s="1615"/>
      <c r="X798" s="1662"/>
      <c r="Y798" s="1663"/>
      <c r="Z798" s="1663"/>
      <c r="AA798" s="1663"/>
      <c r="AB798" s="1664"/>
      <c r="AC798" s="1665">
        <f t="shared" si="43"/>
        <v>0</v>
      </c>
      <c r="AD798" s="1661"/>
      <c r="AE798" s="1661"/>
      <c r="AF798" s="1661"/>
      <c r="AG798" s="1666"/>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790">
        <f t="shared" si="44"/>
        <v>0</v>
      </c>
      <c r="CQ798" s="1791"/>
      <c r="CR798" s="1791"/>
      <c r="CS798" s="1791"/>
      <c r="CT798" s="1792"/>
      <c r="CU798" s="1790">
        <f t="shared" si="45"/>
        <v>0</v>
      </c>
      <c r="CV798" s="1791"/>
      <c r="CW798" s="1791"/>
      <c r="CX798" s="1791"/>
      <c r="CY798" s="1792"/>
      <c r="CZ798" s="1790">
        <f t="shared" si="46"/>
        <v>0</v>
      </c>
      <c r="DA798" s="1791"/>
      <c r="DB798" s="1791"/>
      <c r="DC798" s="1791"/>
      <c r="DD798" s="1792"/>
      <c r="DE798" s="1790">
        <f t="shared" si="47"/>
        <v>0</v>
      </c>
      <c r="DF798" s="1791"/>
      <c r="DG798" s="1791"/>
      <c r="DH798" s="1791"/>
      <c r="DI798" s="1792"/>
      <c r="DJ798" s="1790">
        <f t="shared" si="48"/>
        <v>0</v>
      </c>
      <c r="DK798" s="1791"/>
      <c r="DL798" s="1791"/>
      <c r="DM798" s="1791"/>
      <c r="DN798" s="1792"/>
      <c r="DO798" s="1790">
        <f t="shared" si="49"/>
        <v>0</v>
      </c>
      <c r="DP798" s="1791"/>
      <c r="DQ798" s="1791"/>
      <c r="DR798" s="1791"/>
      <c r="DS798" s="1792"/>
      <c r="DT798" s="6"/>
      <c r="DU798" s="1790">
        <f t="shared" si="50"/>
        <v>0</v>
      </c>
      <c r="DV798" s="1791"/>
      <c r="DW798" s="1791"/>
      <c r="DX798" s="1791"/>
      <c r="DY798" s="1792"/>
      <c r="DZ798" s="1790">
        <f t="shared" si="51"/>
        <v>0</v>
      </c>
      <c r="EA798" s="1791"/>
      <c r="EB798" s="1791"/>
      <c r="EC798" s="1791"/>
      <c r="ED798" s="1792"/>
      <c r="EE798" s="1790">
        <f t="shared" si="52"/>
        <v>0</v>
      </c>
      <c r="EF798" s="1791"/>
      <c r="EG798" s="1791"/>
      <c r="EH798" s="1791"/>
      <c r="EI798" s="1792"/>
      <c r="EJ798" s="1790">
        <f t="shared" si="53"/>
        <v>0</v>
      </c>
      <c r="EK798" s="1791"/>
      <c r="EL798" s="1791"/>
      <c r="EM798" s="1791"/>
      <c r="EN798" s="1792"/>
      <c r="EO798" s="1790">
        <f t="shared" si="54"/>
        <v>0</v>
      </c>
      <c r="EP798" s="1791"/>
      <c r="EQ798" s="1791"/>
      <c r="ER798" s="1791"/>
      <c r="ES798" s="1792"/>
      <c r="ET798" s="1790">
        <f t="shared" si="55"/>
        <v>0</v>
      </c>
      <c r="EU798" s="1791"/>
      <c r="EV798" s="1791"/>
      <c r="EW798" s="1791"/>
      <c r="EX798" s="1792"/>
    </row>
    <row r="799" spans="1:154" s="14" customFormat="1" ht="12.95" customHeight="1">
      <c r="A799"/>
      <c r="B799"/>
      <c r="C799"/>
      <c r="D799"/>
      <c r="E799"/>
      <c r="F799"/>
      <c r="G799"/>
      <c r="H799"/>
      <c r="I799"/>
      <c r="J799" s="1616"/>
      <c r="K799" s="1617"/>
      <c r="L799" s="1617"/>
      <c r="M799" s="1617"/>
      <c r="N799" s="1618"/>
      <c r="O799" s="1718"/>
      <c r="P799" s="1718"/>
      <c r="Q799" s="1718"/>
      <c r="R799" s="1718"/>
      <c r="S799" s="1718"/>
      <c r="T799" s="1613"/>
      <c r="U799" s="1614"/>
      <c r="V799" s="1614"/>
      <c r="W799" s="1615"/>
      <c r="X799" s="1662"/>
      <c r="Y799" s="1663"/>
      <c r="Z799" s="1663"/>
      <c r="AA799" s="1663"/>
      <c r="AB799" s="1664"/>
      <c r="AC799" s="1665">
        <f t="shared" si="43"/>
        <v>0</v>
      </c>
      <c r="AD799" s="1661"/>
      <c r="AE799" s="1661"/>
      <c r="AF799" s="1661"/>
      <c r="AG799" s="1666"/>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790">
        <f t="shared" si="44"/>
        <v>0</v>
      </c>
      <c r="CQ799" s="1791"/>
      <c r="CR799" s="1791"/>
      <c r="CS799" s="1791"/>
      <c r="CT799" s="1792"/>
      <c r="CU799" s="1790">
        <f t="shared" si="45"/>
        <v>0</v>
      </c>
      <c r="CV799" s="1791"/>
      <c r="CW799" s="1791"/>
      <c r="CX799" s="1791"/>
      <c r="CY799" s="1792"/>
      <c r="CZ799" s="1790">
        <f t="shared" si="46"/>
        <v>0</v>
      </c>
      <c r="DA799" s="1791"/>
      <c r="DB799" s="1791"/>
      <c r="DC799" s="1791"/>
      <c r="DD799" s="1792"/>
      <c r="DE799" s="1790">
        <f t="shared" si="47"/>
        <v>0</v>
      </c>
      <c r="DF799" s="1791"/>
      <c r="DG799" s="1791"/>
      <c r="DH799" s="1791"/>
      <c r="DI799" s="1792"/>
      <c r="DJ799" s="1790">
        <f t="shared" si="48"/>
        <v>0</v>
      </c>
      <c r="DK799" s="1791"/>
      <c r="DL799" s="1791"/>
      <c r="DM799" s="1791"/>
      <c r="DN799" s="1792"/>
      <c r="DO799" s="1790">
        <f t="shared" si="49"/>
        <v>0</v>
      </c>
      <c r="DP799" s="1791"/>
      <c r="DQ799" s="1791"/>
      <c r="DR799" s="1791"/>
      <c r="DS799" s="1792"/>
      <c r="DT799" s="6"/>
      <c r="DU799" s="1790">
        <f t="shared" si="50"/>
        <v>0</v>
      </c>
      <c r="DV799" s="1791"/>
      <c r="DW799" s="1791"/>
      <c r="DX799" s="1791"/>
      <c r="DY799" s="1792"/>
      <c r="DZ799" s="1790">
        <f t="shared" si="51"/>
        <v>0</v>
      </c>
      <c r="EA799" s="1791"/>
      <c r="EB799" s="1791"/>
      <c r="EC799" s="1791"/>
      <c r="ED799" s="1792"/>
      <c r="EE799" s="1790">
        <f t="shared" si="52"/>
        <v>0</v>
      </c>
      <c r="EF799" s="1791"/>
      <c r="EG799" s="1791"/>
      <c r="EH799" s="1791"/>
      <c r="EI799" s="1792"/>
      <c r="EJ799" s="1790">
        <f t="shared" si="53"/>
        <v>0</v>
      </c>
      <c r="EK799" s="1791"/>
      <c r="EL799" s="1791"/>
      <c r="EM799" s="1791"/>
      <c r="EN799" s="1792"/>
      <c r="EO799" s="1790">
        <f t="shared" si="54"/>
        <v>0</v>
      </c>
      <c r="EP799" s="1791"/>
      <c r="EQ799" s="1791"/>
      <c r="ER799" s="1791"/>
      <c r="ES799" s="1792"/>
      <c r="ET799" s="1790">
        <f t="shared" si="55"/>
        <v>0</v>
      </c>
      <c r="EU799" s="1791"/>
      <c r="EV799" s="1791"/>
      <c r="EW799" s="1791"/>
      <c r="EX799" s="1792"/>
    </row>
    <row r="800" spans="1:154" s="14" customFormat="1" ht="12.95" customHeight="1">
      <c r="A800"/>
      <c r="B800"/>
      <c r="C800"/>
      <c r="D800"/>
      <c r="E800"/>
      <c r="F800"/>
      <c r="G800"/>
      <c r="H800"/>
      <c r="I800"/>
      <c r="J800" s="1616"/>
      <c r="K800" s="1617"/>
      <c r="L800" s="1617"/>
      <c r="M800" s="1617"/>
      <c r="N800" s="1618"/>
      <c r="O800" s="1718"/>
      <c r="P800" s="1718"/>
      <c r="Q800" s="1718"/>
      <c r="R800" s="1718"/>
      <c r="S800" s="1718"/>
      <c r="T800" s="1613"/>
      <c r="U800" s="1614"/>
      <c r="V800" s="1614"/>
      <c r="W800" s="1615"/>
      <c r="X800" s="1662"/>
      <c r="Y800" s="1663"/>
      <c r="Z800" s="1663"/>
      <c r="AA800" s="1663"/>
      <c r="AB800" s="1664"/>
      <c r="AC800" s="1665">
        <f t="shared" si="43"/>
        <v>0</v>
      </c>
      <c r="AD800" s="1661"/>
      <c r="AE800" s="1661"/>
      <c r="AF800" s="1661"/>
      <c r="AG800" s="1666"/>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790">
        <f t="shared" si="44"/>
        <v>0</v>
      </c>
      <c r="CQ800" s="1791"/>
      <c r="CR800" s="1791"/>
      <c r="CS800" s="1791"/>
      <c r="CT800" s="1792"/>
      <c r="CU800" s="1790">
        <f t="shared" si="45"/>
        <v>0</v>
      </c>
      <c r="CV800" s="1791"/>
      <c r="CW800" s="1791"/>
      <c r="CX800" s="1791"/>
      <c r="CY800" s="1792"/>
      <c r="CZ800" s="1790">
        <f t="shared" si="46"/>
        <v>0</v>
      </c>
      <c r="DA800" s="1791"/>
      <c r="DB800" s="1791"/>
      <c r="DC800" s="1791"/>
      <c r="DD800" s="1792"/>
      <c r="DE800" s="1790">
        <f t="shared" si="47"/>
        <v>0</v>
      </c>
      <c r="DF800" s="1791"/>
      <c r="DG800" s="1791"/>
      <c r="DH800" s="1791"/>
      <c r="DI800" s="1792"/>
      <c r="DJ800" s="1790">
        <f t="shared" si="48"/>
        <v>0</v>
      </c>
      <c r="DK800" s="1791"/>
      <c r="DL800" s="1791"/>
      <c r="DM800" s="1791"/>
      <c r="DN800" s="1792"/>
      <c r="DO800" s="1790">
        <f t="shared" si="49"/>
        <v>0</v>
      </c>
      <c r="DP800" s="1791"/>
      <c r="DQ800" s="1791"/>
      <c r="DR800" s="1791"/>
      <c r="DS800" s="1792"/>
      <c r="DT800" s="6"/>
      <c r="DU800" s="1790">
        <f t="shared" si="50"/>
        <v>0</v>
      </c>
      <c r="DV800" s="1791"/>
      <c r="DW800" s="1791"/>
      <c r="DX800" s="1791"/>
      <c r="DY800" s="1792"/>
      <c r="DZ800" s="1790">
        <f t="shared" si="51"/>
        <v>0</v>
      </c>
      <c r="EA800" s="1791"/>
      <c r="EB800" s="1791"/>
      <c r="EC800" s="1791"/>
      <c r="ED800" s="1792"/>
      <c r="EE800" s="1790">
        <f t="shared" si="52"/>
        <v>0</v>
      </c>
      <c r="EF800" s="1791"/>
      <c r="EG800" s="1791"/>
      <c r="EH800" s="1791"/>
      <c r="EI800" s="1792"/>
      <c r="EJ800" s="1790">
        <f t="shared" si="53"/>
        <v>0</v>
      </c>
      <c r="EK800" s="1791"/>
      <c r="EL800" s="1791"/>
      <c r="EM800" s="1791"/>
      <c r="EN800" s="1792"/>
      <c r="EO800" s="1790">
        <f t="shared" si="54"/>
        <v>0</v>
      </c>
      <c r="EP800" s="1791"/>
      <c r="EQ800" s="1791"/>
      <c r="ER800" s="1791"/>
      <c r="ES800" s="1792"/>
      <c r="ET800" s="1790">
        <f t="shared" si="55"/>
        <v>0</v>
      </c>
      <c r="EU800" s="1791"/>
      <c r="EV800" s="1791"/>
      <c r="EW800" s="1791"/>
      <c r="EX800" s="1792"/>
    </row>
    <row r="801" spans="1:154" s="14" customFormat="1" ht="12.95" customHeight="1">
      <c r="A801"/>
      <c r="B801"/>
      <c r="C801"/>
      <c r="D801"/>
      <c r="E801"/>
      <c r="F801"/>
      <c r="G801"/>
      <c r="H801"/>
      <c r="I801"/>
      <c r="J801" s="1616"/>
      <c r="K801" s="1617"/>
      <c r="L801" s="1617"/>
      <c r="M801" s="1617"/>
      <c r="N801" s="1618"/>
      <c r="O801" s="1718"/>
      <c r="P801" s="1718"/>
      <c r="Q801" s="1718"/>
      <c r="R801" s="1718"/>
      <c r="S801" s="1718"/>
      <c r="T801" s="1613"/>
      <c r="U801" s="1614"/>
      <c r="V801" s="1614"/>
      <c r="W801" s="1615"/>
      <c r="X801" s="1662"/>
      <c r="Y801" s="1663"/>
      <c r="Z801" s="1663"/>
      <c r="AA801" s="1663"/>
      <c r="AB801" s="1664"/>
      <c r="AC801" s="1665">
        <f t="shared" si="43"/>
        <v>0</v>
      </c>
      <c r="AD801" s="1661"/>
      <c r="AE801" s="1661"/>
      <c r="AF801" s="1661"/>
      <c r="AG801" s="1666"/>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790">
        <f t="shared" si="44"/>
        <v>0</v>
      </c>
      <c r="CQ801" s="1791"/>
      <c r="CR801" s="1791"/>
      <c r="CS801" s="1791"/>
      <c r="CT801" s="1792"/>
      <c r="CU801" s="1790">
        <f t="shared" si="45"/>
        <v>0</v>
      </c>
      <c r="CV801" s="1791"/>
      <c r="CW801" s="1791"/>
      <c r="CX801" s="1791"/>
      <c r="CY801" s="1792"/>
      <c r="CZ801" s="1790">
        <f t="shared" si="46"/>
        <v>0</v>
      </c>
      <c r="DA801" s="1791"/>
      <c r="DB801" s="1791"/>
      <c r="DC801" s="1791"/>
      <c r="DD801" s="1792"/>
      <c r="DE801" s="1790">
        <f t="shared" si="47"/>
        <v>0</v>
      </c>
      <c r="DF801" s="1791"/>
      <c r="DG801" s="1791"/>
      <c r="DH801" s="1791"/>
      <c r="DI801" s="1792"/>
      <c r="DJ801" s="1790">
        <f t="shared" si="48"/>
        <v>0</v>
      </c>
      <c r="DK801" s="1791"/>
      <c r="DL801" s="1791"/>
      <c r="DM801" s="1791"/>
      <c r="DN801" s="1792"/>
      <c r="DO801" s="1790">
        <f t="shared" si="49"/>
        <v>0</v>
      </c>
      <c r="DP801" s="1791"/>
      <c r="DQ801" s="1791"/>
      <c r="DR801" s="1791"/>
      <c r="DS801" s="1792"/>
      <c r="DT801" s="6"/>
      <c r="DU801" s="1790">
        <f t="shared" si="50"/>
        <v>0</v>
      </c>
      <c r="DV801" s="1791"/>
      <c r="DW801" s="1791"/>
      <c r="DX801" s="1791"/>
      <c r="DY801" s="1792"/>
      <c r="DZ801" s="1790">
        <f t="shared" si="51"/>
        <v>0</v>
      </c>
      <c r="EA801" s="1791"/>
      <c r="EB801" s="1791"/>
      <c r="EC801" s="1791"/>
      <c r="ED801" s="1792"/>
      <c r="EE801" s="1790">
        <f t="shared" si="52"/>
        <v>0</v>
      </c>
      <c r="EF801" s="1791"/>
      <c r="EG801" s="1791"/>
      <c r="EH801" s="1791"/>
      <c r="EI801" s="1792"/>
      <c r="EJ801" s="1790">
        <f t="shared" si="53"/>
        <v>0</v>
      </c>
      <c r="EK801" s="1791"/>
      <c r="EL801" s="1791"/>
      <c r="EM801" s="1791"/>
      <c r="EN801" s="1792"/>
      <c r="EO801" s="1790">
        <f t="shared" si="54"/>
        <v>0</v>
      </c>
      <c r="EP801" s="1791"/>
      <c r="EQ801" s="1791"/>
      <c r="ER801" s="1791"/>
      <c r="ES801" s="1792"/>
      <c r="ET801" s="1790">
        <f t="shared" si="55"/>
        <v>0</v>
      </c>
      <c r="EU801" s="1791"/>
      <c r="EV801" s="1791"/>
      <c r="EW801" s="1791"/>
      <c r="EX801" s="1792"/>
    </row>
    <row r="802" spans="1:154" s="14" customFormat="1" ht="12.95" customHeight="1">
      <c r="A802"/>
      <c r="B802"/>
      <c r="C802"/>
      <c r="D802"/>
      <c r="E802"/>
      <c r="F802"/>
      <c r="G802"/>
      <c r="H802"/>
      <c r="I802"/>
      <c r="J802" s="1616"/>
      <c r="K802" s="1617"/>
      <c r="L802" s="1617"/>
      <c r="M802" s="1617"/>
      <c r="N802" s="1618"/>
      <c r="O802" s="1718"/>
      <c r="P802" s="1718"/>
      <c r="Q802" s="1718"/>
      <c r="R802" s="1718"/>
      <c r="S802" s="1718"/>
      <c r="T802" s="1613"/>
      <c r="U802" s="1614"/>
      <c r="V802" s="1614"/>
      <c r="W802" s="1615"/>
      <c r="X802" s="1662"/>
      <c r="Y802" s="1663"/>
      <c r="Z802" s="1663"/>
      <c r="AA802" s="1663"/>
      <c r="AB802" s="1664"/>
      <c r="AC802" s="1665">
        <f t="shared" si="43"/>
        <v>0</v>
      </c>
      <c r="AD802" s="1661"/>
      <c r="AE802" s="1661"/>
      <c r="AF802" s="1661"/>
      <c r="AG802" s="1666"/>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790">
        <f t="shared" si="44"/>
        <v>0</v>
      </c>
      <c r="CQ802" s="1791"/>
      <c r="CR802" s="1791"/>
      <c r="CS802" s="1791"/>
      <c r="CT802" s="1792"/>
      <c r="CU802" s="1790">
        <f t="shared" si="45"/>
        <v>0</v>
      </c>
      <c r="CV802" s="1791"/>
      <c r="CW802" s="1791"/>
      <c r="CX802" s="1791"/>
      <c r="CY802" s="1792"/>
      <c r="CZ802" s="1790">
        <f t="shared" si="46"/>
        <v>0</v>
      </c>
      <c r="DA802" s="1791"/>
      <c r="DB802" s="1791"/>
      <c r="DC802" s="1791"/>
      <c r="DD802" s="1792"/>
      <c r="DE802" s="1790">
        <f t="shared" si="47"/>
        <v>0</v>
      </c>
      <c r="DF802" s="1791"/>
      <c r="DG802" s="1791"/>
      <c r="DH802" s="1791"/>
      <c r="DI802" s="1792"/>
      <c r="DJ802" s="1790">
        <f t="shared" si="48"/>
        <v>0</v>
      </c>
      <c r="DK802" s="1791"/>
      <c r="DL802" s="1791"/>
      <c r="DM802" s="1791"/>
      <c r="DN802" s="1792"/>
      <c r="DO802" s="1790">
        <f t="shared" si="49"/>
        <v>0</v>
      </c>
      <c r="DP802" s="1791"/>
      <c r="DQ802" s="1791"/>
      <c r="DR802" s="1791"/>
      <c r="DS802" s="1792"/>
      <c r="DT802" s="6"/>
      <c r="DU802" s="1790">
        <f t="shared" si="50"/>
        <v>0</v>
      </c>
      <c r="DV802" s="1791"/>
      <c r="DW802" s="1791"/>
      <c r="DX802" s="1791"/>
      <c r="DY802" s="1792"/>
      <c r="DZ802" s="1790">
        <f t="shared" si="51"/>
        <v>0</v>
      </c>
      <c r="EA802" s="1791"/>
      <c r="EB802" s="1791"/>
      <c r="EC802" s="1791"/>
      <c r="ED802" s="1792"/>
      <c r="EE802" s="1790">
        <f t="shared" si="52"/>
        <v>0</v>
      </c>
      <c r="EF802" s="1791"/>
      <c r="EG802" s="1791"/>
      <c r="EH802" s="1791"/>
      <c r="EI802" s="1792"/>
      <c r="EJ802" s="1790">
        <f t="shared" si="53"/>
        <v>0</v>
      </c>
      <c r="EK802" s="1791"/>
      <c r="EL802" s="1791"/>
      <c r="EM802" s="1791"/>
      <c r="EN802" s="1792"/>
      <c r="EO802" s="1790">
        <f t="shared" si="54"/>
        <v>0</v>
      </c>
      <c r="EP802" s="1791"/>
      <c r="EQ802" s="1791"/>
      <c r="ER802" s="1791"/>
      <c r="ES802" s="1792"/>
      <c r="ET802" s="1790">
        <f t="shared" si="55"/>
        <v>0</v>
      </c>
      <c r="EU802" s="1791"/>
      <c r="EV802" s="1791"/>
      <c r="EW802" s="1791"/>
      <c r="EX802" s="1792"/>
    </row>
    <row r="803" spans="1:154" s="14" customFormat="1" ht="12.95" customHeight="1">
      <c r="A803"/>
      <c r="B803"/>
      <c r="C803"/>
      <c r="D803"/>
      <c r="E803"/>
      <c r="F803"/>
      <c r="G803"/>
      <c r="H803"/>
      <c r="I803"/>
      <c r="J803" s="1616"/>
      <c r="K803" s="1617"/>
      <c r="L803" s="1617"/>
      <c r="M803" s="1617"/>
      <c r="N803" s="1618"/>
      <c r="O803" s="1718"/>
      <c r="P803" s="1718"/>
      <c r="Q803" s="1718"/>
      <c r="R803" s="1718"/>
      <c r="S803" s="1718"/>
      <c r="T803" s="1613"/>
      <c r="U803" s="1614"/>
      <c r="V803" s="1614"/>
      <c r="W803" s="1615"/>
      <c r="X803" s="1662"/>
      <c r="Y803" s="1663"/>
      <c r="Z803" s="1663"/>
      <c r="AA803" s="1663"/>
      <c r="AB803" s="1664"/>
      <c r="AC803" s="1665">
        <f t="shared" si="43"/>
        <v>0</v>
      </c>
      <c r="AD803" s="1661"/>
      <c r="AE803" s="1661"/>
      <c r="AF803" s="1661"/>
      <c r="AG803" s="1666"/>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790">
        <f t="shared" si="44"/>
        <v>0</v>
      </c>
      <c r="CQ803" s="1791"/>
      <c r="CR803" s="1791"/>
      <c r="CS803" s="1791"/>
      <c r="CT803" s="1792"/>
      <c r="CU803" s="1790">
        <f t="shared" si="45"/>
        <v>0</v>
      </c>
      <c r="CV803" s="1791"/>
      <c r="CW803" s="1791"/>
      <c r="CX803" s="1791"/>
      <c r="CY803" s="1792"/>
      <c r="CZ803" s="1790">
        <f t="shared" si="46"/>
        <v>0</v>
      </c>
      <c r="DA803" s="1791"/>
      <c r="DB803" s="1791"/>
      <c r="DC803" s="1791"/>
      <c r="DD803" s="1792"/>
      <c r="DE803" s="1790">
        <f t="shared" si="47"/>
        <v>0</v>
      </c>
      <c r="DF803" s="1791"/>
      <c r="DG803" s="1791"/>
      <c r="DH803" s="1791"/>
      <c r="DI803" s="1792"/>
      <c r="DJ803" s="1790">
        <f t="shared" si="48"/>
        <v>0</v>
      </c>
      <c r="DK803" s="1791"/>
      <c r="DL803" s="1791"/>
      <c r="DM803" s="1791"/>
      <c r="DN803" s="1792"/>
      <c r="DO803" s="1790">
        <f t="shared" si="49"/>
        <v>0</v>
      </c>
      <c r="DP803" s="1791"/>
      <c r="DQ803" s="1791"/>
      <c r="DR803" s="1791"/>
      <c r="DS803" s="1792"/>
      <c r="DT803" s="6"/>
      <c r="DU803" s="1790">
        <f t="shared" si="50"/>
        <v>0</v>
      </c>
      <c r="DV803" s="1791"/>
      <c r="DW803" s="1791"/>
      <c r="DX803" s="1791"/>
      <c r="DY803" s="1792"/>
      <c r="DZ803" s="1790">
        <f t="shared" si="51"/>
        <v>0</v>
      </c>
      <c r="EA803" s="1791"/>
      <c r="EB803" s="1791"/>
      <c r="EC803" s="1791"/>
      <c r="ED803" s="1792"/>
      <c r="EE803" s="1790">
        <f t="shared" si="52"/>
        <v>0</v>
      </c>
      <c r="EF803" s="1791"/>
      <c r="EG803" s="1791"/>
      <c r="EH803" s="1791"/>
      <c r="EI803" s="1792"/>
      <c r="EJ803" s="1790">
        <f t="shared" si="53"/>
        <v>0</v>
      </c>
      <c r="EK803" s="1791"/>
      <c r="EL803" s="1791"/>
      <c r="EM803" s="1791"/>
      <c r="EN803" s="1792"/>
      <c r="EO803" s="1790">
        <f t="shared" si="54"/>
        <v>0</v>
      </c>
      <c r="EP803" s="1791"/>
      <c r="EQ803" s="1791"/>
      <c r="ER803" s="1791"/>
      <c r="ES803" s="1792"/>
      <c r="ET803" s="1790">
        <f t="shared" si="55"/>
        <v>0</v>
      </c>
      <c r="EU803" s="1791"/>
      <c r="EV803" s="1791"/>
      <c r="EW803" s="1791"/>
      <c r="EX803" s="1792"/>
    </row>
    <row r="804" spans="1:154" s="4" customFormat="1" ht="12.95" customHeight="1">
      <c r="A804"/>
      <c r="B804"/>
      <c r="C804"/>
      <c r="D804"/>
      <c r="E804"/>
      <c r="F804"/>
      <c r="G804"/>
      <c r="H804"/>
      <c r="I804"/>
      <c r="J804" s="1616"/>
      <c r="K804" s="1617"/>
      <c r="L804" s="1617"/>
      <c r="M804" s="1617"/>
      <c r="N804" s="1618"/>
      <c r="O804" s="1718"/>
      <c r="P804" s="1718"/>
      <c r="Q804" s="1718"/>
      <c r="R804" s="1718"/>
      <c r="S804" s="1718"/>
      <c r="T804" s="1613"/>
      <c r="U804" s="1614"/>
      <c r="V804" s="1614"/>
      <c r="W804" s="1615"/>
      <c r="X804" s="1662"/>
      <c r="Y804" s="1663"/>
      <c r="Z804" s="1663"/>
      <c r="AA804" s="1663"/>
      <c r="AB804" s="1664"/>
      <c r="AC804" s="1665">
        <f t="shared" si="43"/>
        <v>0</v>
      </c>
      <c r="AD804" s="1661"/>
      <c r="AE804" s="1661"/>
      <c r="AF804" s="1661"/>
      <c r="AG804" s="1666"/>
      <c r="AH804"/>
      <c r="AI804"/>
      <c r="AJ804"/>
      <c r="AK804"/>
      <c r="AL804"/>
      <c r="AM804"/>
      <c r="AN804"/>
      <c r="AO804"/>
      <c r="AP804"/>
      <c r="AQ804"/>
      <c r="AR804"/>
      <c r="AS804"/>
      <c r="AT804"/>
      <c r="AU804"/>
      <c r="AV804"/>
      <c r="AW804"/>
      <c r="AX804"/>
      <c r="AY804"/>
      <c r="AZ804" s="3"/>
      <c r="CP804" s="1790">
        <f t="shared" si="44"/>
        <v>0</v>
      </c>
      <c r="CQ804" s="1791"/>
      <c r="CR804" s="1791"/>
      <c r="CS804" s="1791"/>
      <c r="CT804" s="1792"/>
      <c r="CU804" s="1790">
        <f t="shared" si="45"/>
        <v>0</v>
      </c>
      <c r="CV804" s="1791"/>
      <c r="CW804" s="1791"/>
      <c r="CX804" s="1791"/>
      <c r="CY804" s="1792"/>
      <c r="CZ804" s="1790">
        <f t="shared" si="46"/>
        <v>0</v>
      </c>
      <c r="DA804" s="1791"/>
      <c r="DB804" s="1791"/>
      <c r="DC804" s="1791"/>
      <c r="DD804" s="1792"/>
      <c r="DE804" s="1790">
        <f t="shared" si="47"/>
        <v>0</v>
      </c>
      <c r="DF804" s="1791"/>
      <c r="DG804" s="1791"/>
      <c r="DH804" s="1791"/>
      <c r="DI804" s="1792"/>
      <c r="DJ804" s="1790">
        <f t="shared" si="48"/>
        <v>0</v>
      </c>
      <c r="DK804" s="1791"/>
      <c r="DL804" s="1791"/>
      <c r="DM804" s="1791"/>
      <c r="DN804" s="1792"/>
      <c r="DO804" s="1790">
        <f t="shared" si="49"/>
        <v>0</v>
      </c>
      <c r="DP804" s="1791"/>
      <c r="DQ804" s="1791"/>
      <c r="DR804" s="1791"/>
      <c r="DS804" s="1792"/>
      <c r="DT804" s="6"/>
      <c r="DU804" s="1790">
        <f t="shared" si="50"/>
        <v>0</v>
      </c>
      <c r="DV804" s="1791"/>
      <c r="DW804" s="1791"/>
      <c r="DX804" s="1791"/>
      <c r="DY804" s="1792"/>
      <c r="DZ804" s="1790">
        <f t="shared" si="51"/>
        <v>0</v>
      </c>
      <c r="EA804" s="1791"/>
      <c r="EB804" s="1791"/>
      <c r="EC804" s="1791"/>
      <c r="ED804" s="1792"/>
      <c r="EE804" s="1790">
        <f t="shared" si="52"/>
        <v>0</v>
      </c>
      <c r="EF804" s="1791"/>
      <c r="EG804" s="1791"/>
      <c r="EH804" s="1791"/>
      <c r="EI804" s="1792"/>
      <c r="EJ804" s="1790">
        <f t="shared" si="53"/>
        <v>0</v>
      </c>
      <c r="EK804" s="1791"/>
      <c r="EL804" s="1791"/>
      <c r="EM804" s="1791"/>
      <c r="EN804" s="1792"/>
      <c r="EO804" s="1790">
        <f t="shared" si="54"/>
        <v>0</v>
      </c>
      <c r="EP804" s="1791"/>
      <c r="EQ804" s="1791"/>
      <c r="ER804" s="1791"/>
      <c r="ES804" s="1792"/>
      <c r="ET804" s="1790">
        <f t="shared" si="55"/>
        <v>0</v>
      </c>
      <c r="EU804" s="1791"/>
      <c r="EV804" s="1791"/>
      <c r="EW804" s="1791"/>
      <c r="EX804" s="1792"/>
    </row>
    <row r="805" spans="1:154" s="4" customFormat="1" ht="12.95" customHeight="1">
      <c r="A805"/>
      <c r="B805"/>
      <c r="C805"/>
      <c r="D805"/>
      <c r="E805"/>
      <c r="F805"/>
      <c r="G805"/>
      <c r="H805"/>
      <c r="I805"/>
      <c r="J805" s="1922" t="s">
        <v>125</v>
      </c>
      <c r="K805" s="1923"/>
      <c r="L805" s="1923"/>
      <c r="M805" s="1923"/>
      <c r="N805" s="1924"/>
      <c r="O805" s="1995">
        <f>SUM(O795:S804)</f>
        <v>0</v>
      </c>
      <c r="P805" s="1995"/>
      <c r="Q805" s="1995"/>
      <c r="R805" s="1995"/>
      <c r="S805" s="1995"/>
      <c r="T805"/>
      <c r="U805"/>
      <c r="V805"/>
      <c r="W805"/>
      <c r="X805" s="898" t="s">
        <v>124</v>
      </c>
      <c r="Y805" s="11"/>
      <c r="Z805" s="11"/>
      <c r="AA805" s="11"/>
      <c r="AB805" s="905"/>
      <c r="AC805" s="1665">
        <f>SUM(AC795:AG804)</f>
        <v>0</v>
      </c>
      <c r="AD805" s="1661"/>
      <c r="AE805" s="1661"/>
      <c r="AF805" s="1661"/>
      <c r="AG805" s="1666"/>
      <c r="AH805"/>
      <c r="AI805"/>
      <c r="AJ805"/>
      <c r="AK805"/>
      <c r="AL805"/>
      <c r="AM805"/>
      <c r="AN805"/>
      <c r="AO805"/>
      <c r="AP805"/>
      <c r="AQ805"/>
      <c r="AR805"/>
      <c r="AS805"/>
      <c r="AT805"/>
      <c r="AU805"/>
      <c r="AV805"/>
      <c r="AW805"/>
      <c r="AX805"/>
      <c r="AY805"/>
      <c r="AZ805" s="3"/>
      <c r="BA805"/>
      <c r="CP805" s="1793">
        <f>SUM(CP795:CT804)</f>
        <v>0</v>
      </c>
      <c r="CQ805" s="1979"/>
      <c r="CR805" s="1979"/>
      <c r="CS805" s="1979"/>
      <c r="CT805" s="1794"/>
      <c r="CU805" s="1797">
        <f>SUM(CU795:CY804)</f>
        <v>0</v>
      </c>
      <c r="CV805" s="1798"/>
      <c r="CW805" s="1798"/>
      <c r="CX805" s="1798"/>
      <c r="CY805" s="1799"/>
      <c r="CZ805" s="1797">
        <f>SUM(CZ795:DD804)</f>
        <v>0</v>
      </c>
      <c r="DA805" s="1798"/>
      <c r="DB805" s="1798"/>
      <c r="DC805" s="1798"/>
      <c r="DD805" s="1799"/>
      <c r="DE805" s="1797">
        <f>SUM(DE795:DI804)</f>
        <v>0</v>
      </c>
      <c r="DF805" s="1798"/>
      <c r="DG805" s="1798"/>
      <c r="DH805" s="1798"/>
      <c r="DI805" s="1799"/>
      <c r="DJ805" s="1797">
        <f>SUM(DJ795:DN804)</f>
        <v>0</v>
      </c>
      <c r="DK805" s="1798"/>
      <c r="DL805" s="1798"/>
      <c r="DM805" s="1798"/>
      <c r="DN805" s="1799"/>
      <c r="DO805" s="1797">
        <f>SUM(DO795:DS804)</f>
        <v>0</v>
      </c>
      <c r="DP805" s="1798"/>
      <c r="DQ805" s="1798"/>
      <c r="DR805" s="1798"/>
      <c r="DS805" s="1799"/>
      <c r="DT805" s="1007"/>
      <c r="DU805" s="1793">
        <f>SUM(DU795:DY804)</f>
        <v>0</v>
      </c>
      <c r="DV805" s="1979"/>
      <c r="DW805" s="1979"/>
      <c r="DX805" s="1979"/>
      <c r="DY805" s="1794"/>
      <c r="DZ805" s="1793">
        <f>SUM(DZ795:ED804)</f>
        <v>0</v>
      </c>
      <c r="EA805" s="1979"/>
      <c r="EB805" s="1979"/>
      <c r="EC805" s="1979"/>
      <c r="ED805" s="1794"/>
      <c r="EE805" s="1793">
        <f>SUM(EE795:EI804)</f>
        <v>0</v>
      </c>
      <c r="EF805" s="1979"/>
      <c r="EG805" s="1979"/>
      <c r="EH805" s="1979"/>
      <c r="EI805" s="1794"/>
      <c r="EJ805" s="1793">
        <f>SUM(EJ795:EN804)</f>
        <v>0</v>
      </c>
      <c r="EK805" s="1979"/>
      <c r="EL805" s="1979"/>
      <c r="EM805" s="1979"/>
      <c r="EN805" s="1794"/>
      <c r="EO805" s="1793">
        <f>SUM(EO795:ES804)</f>
        <v>0</v>
      </c>
      <c r="EP805" s="1979"/>
      <c r="EQ805" s="1979"/>
      <c r="ER805" s="1979"/>
      <c r="ES805" s="1794"/>
      <c r="ET805" s="1793">
        <f>SUM(ET795:EX804)</f>
        <v>0</v>
      </c>
      <c r="EU805" s="1979"/>
      <c r="EV805" s="1979"/>
      <c r="EW805" s="1979"/>
      <c r="EX805" s="1794"/>
    </row>
    <row r="806" spans="1:154" s="4" customFormat="1" ht="12.95" customHeight="1">
      <c r="A806"/>
      <c r="B806"/>
      <c r="C806" s="1966" t="str">
        <f>IF(O805&lt;&gt;AG447,"! Total market rate units in the Unit Mix Table above does not match the number of  market rate units on row #"&amp;TEXT(ROW(D447),"#"),"")</f>
        <v/>
      </c>
      <c r="D806" s="1966"/>
      <c r="E806" s="1966"/>
      <c r="F806" s="1966"/>
      <c r="G806" s="1966"/>
      <c r="H806" s="1966"/>
      <c r="I806" s="1966"/>
      <c r="J806" s="1966"/>
      <c r="K806" s="1966"/>
      <c r="L806" s="1966"/>
      <c r="M806" s="1966"/>
      <c r="N806" s="1966"/>
      <c r="O806" s="1966"/>
      <c r="P806" s="1966"/>
      <c r="Q806" s="1966"/>
      <c r="R806" s="1966"/>
      <c r="S806" s="1966"/>
      <c r="T806" s="1966"/>
      <c r="U806" s="1966"/>
      <c r="V806" s="1966"/>
      <c r="W806" s="1966"/>
      <c r="X806" s="1966"/>
      <c r="Y806" s="1966"/>
      <c r="Z806" s="1966"/>
      <c r="AA806" s="1966"/>
      <c r="AB806" s="1966"/>
      <c r="AC806" s="1966"/>
      <c r="AD806" s="1966"/>
      <c r="AE806" s="1966"/>
      <c r="AF806" s="1966"/>
      <c r="AG806" s="1966"/>
      <c r="AH806" s="1966"/>
      <c r="AI806" s="1966"/>
      <c r="AJ806" s="1966"/>
      <c r="AK806" s="1966"/>
      <c r="AL806" s="1966"/>
      <c r="AM806" s="1966"/>
      <c r="AN806" s="1966"/>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966"/>
      <c r="D807" s="1966"/>
      <c r="E807" s="1966"/>
      <c r="F807" s="1966"/>
      <c r="G807" s="1966"/>
      <c r="H807" s="1966"/>
      <c r="I807" s="1966"/>
      <c r="J807" s="1966"/>
      <c r="K807" s="1966"/>
      <c r="L807" s="1966"/>
      <c r="M807" s="1966"/>
      <c r="N807" s="1966"/>
      <c r="O807" s="1966"/>
      <c r="P807" s="1966"/>
      <c r="Q807" s="1966"/>
      <c r="R807" s="1966"/>
      <c r="S807" s="1966"/>
      <c r="T807" s="1966"/>
      <c r="U807" s="1966"/>
      <c r="V807" s="1966"/>
      <c r="W807" s="1966"/>
      <c r="X807" s="1966"/>
      <c r="Y807" s="1966"/>
      <c r="Z807" s="1966"/>
      <c r="AA807" s="1966"/>
      <c r="AB807" s="1966"/>
      <c r="AC807" s="1966"/>
      <c r="AD807" s="1966"/>
      <c r="AE807" s="1966"/>
      <c r="AF807" s="1966"/>
      <c r="AG807" s="1966"/>
      <c r="AH807" s="1966"/>
      <c r="AI807" s="1966"/>
      <c r="AJ807" s="1966"/>
      <c r="AK807" s="1966"/>
      <c r="AL807" s="1966"/>
      <c r="AM807" s="1966"/>
      <c r="AN807" s="1966"/>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1833</v>
      </c>
      <c r="DW807" s="3"/>
      <c r="DX807" s="3"/>
      <c r="DY807" s="3"/>
      <c r="DZ807" s="3"/>
      <c r="EA807" s="3"/>
      <c r="EB807" s="3"/>
      <c r="EC807" s="3"/>
      <c r="ED807" s="3"/>
      <c r="EE807" s="3"/>
      <c r="EF807" s="3"/>
      <c r="EG807" s="3"/>
      <c r="EH807" s="3"/>
      <c r="EI807"/>
      <c r="EJ807"/>
      <c r="EK807"/>
      <c r="EL807"/>
      <c r="EM807"/>
      <c r="EN807"/>
      <c r="EO807"/>
      <c r="EP807"/>
      <c r="EQ807"/>
      <c r="ER807"/>
      <c r="ES807" s="56" t="s">
        <v>1842</v>
      </c>
      <c r="ET807" s="2115">
        <f>SUM(DU805:EX805)</f>
        <v>0</v>
      </c>
      <c r="EU807" s="2116"/>
      <c r="EV807" s="2116"/>
      <c r="EW807" s="2116"/>
      <c r="EX807" s="2117"/>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928">
        <f>O761+AC785+AC805</f>
        <v>148188</v>
      </c>
      <c r="Z808" s="1928"/>
      <c r="AA808" s="1928"/>
      <c r="AB808" s="1928"/>
      <c r="AC808" s="1928"/>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928">
        <f>(O761+AC785+AC805)*12</f>
        <v>1778256</v>
      </c>
      <c r="Z809" s="1928"/>
      <c r="AA809" s="1928"/>
      <c r="AB809" s="1928"/>
      <c r="AC809" s="1928"/>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797">
        <f>CP761+CP785+CP805</f>
        <v>0</v>
      </c>
      <c r="CQ810" s="1798"/>
      <c r="CR810" s="1798"/>
      <c r="CS810" s="1798"/>
      <c r="CT810" s="1799"/>
      <c r="CU810" s="1797">
        <f>CU761+CU785+CU805</f>
        <v>48</v>
      </c>
      <c r="CV810" s="1798"/>
      <c r="CW810" s="1798"/>
      <c r="CX810" s="1798"/>
      <c r="CY810" s="1799"/>
      <c r="CZ810" s="1797">
        <f>CZ761+CZ785+CZ805</f>
        <v>31</v>
      </c>
      <c r="DA810" s="1798"/>
      <c r="DB810" s="1798"/>
      <c r="DC810" s="1798"/>
      <c r="DD810" s="1799"/>
      <c r="DE810" s="1797">
        <f>DE761+DE785+DE805</f>
        <v>26</v>
      </c>
      <c r="DF810" s="1798"/>
      <c r="DG810" s="1798"/>
      <c r="DH810" s="1798"/>
      <c r="DI810" s="1799"/>
      <c r="DJ810" s="1797">
        <f>DJ761+DJ785+DJ805</f>
        <v>0</v>
      </c>
      <c r="DK810" s="1798"/>
      <c r="DL810" s="1798"/>
      <c r="DM810" s="1798"/>
      <c r="DN810" s="1799"/>
      <c r="DO810" s="1788">
        <f>DO805+DO785+DO761</f>
        <v>0</v>
      </c>
      <c r="DP810" s="1795"/>
      <c r="DQ810" s="1795"/>
      <c r="DR810" s="1795"/>
      <c r="DS810" s="1789"/>
      <c r="DT810" s="3"/>
      <c r="DU810" s="857">
        <f>DU763+DU808</f>
        <v>186</v>
      </c>
      <c r="DV810" s="57" t="s">
        <v>1838</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893">
        <v>8</v>
      </c>
      <c r="AA814" s="1894"/>
      <c r="AB814" s="1894"/>
      <c r="AC814" s="1894"/>
      <c r="AD814" s="1894"/>
      <c r="AE814" s="1895"/>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992">
        <v>20</v>
      </c>
      <c r="AA815" s="1894"/>
      <c r="AB815" s="1894"/>
      <c r="AC815" s="1894"/>
      <c r="AD815" s="1894"/>
      <c r="AE815" s="1895"/>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994">
        <v>53692</v>
      </c>
      <c r="AA816" s="1870"/>
      <c r="AB816" s="1870"/>
      <c r="AC816" s="1870"/>
      <c r="AD816" s="1870"/>
      <c r="AE816" s="1871"/>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757">
        <f>'Subsidy Contract Calculation'!J40</f>
        <v>156622.80000000002</v>
      </c>
      <c r="AA817" s="1758"/>
      <c r="AB817" s="1758"/>
      <c r="AC817" s="1758"/>
      <c r="AD817" s="1758"/>
      <c r="AE817" s="1759"/>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729"/>
      <c r="AA821" s="1730"/>
      <c r="AB821" s="1730"/>
      <c r="AC821" s="1730"/>
      <c r="AD821" s="1730"/>
      <c r="AE821" s="1731"/>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729"/>
      <c r="AA822" s="1730"/>
      <c r="AB822" s="1730"/>
      <c r="AC822" s="1730"/>
      <c r="AD822" s="1730"/>
      <c r="AE822" s="1731"/>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729"/>
      <c r="AA823" s="1730"/>
      <c r="AB823" s="1730"/>
      <c r="AC823" s="1730"/>
      <c r="AD823" s="1730"/>
      <c r="AE823" s="1731"/>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900" t="s">
        <v>2732</v>
      </c>
      <c r="Q824" s="1901"/>
      <c r="R824" s="1901"/>
      <c r="S824" s="1901"/>
      <c r="T824" s="1901"/>
      <c r="U824" s="1901"/>
      <c r="V824" s="1901"/>
      <c r="W824" s="1901"/>
      <c r="X824" s="1901"/>
      <c r="Y824" s="1902"/>
      <c r="Z824" s="1729">
        <v>15600</v>
      </c>
      <c r="AA824" s="1730"/>
      <c r="AB824" s="1730"/>
      <c r="AC824" s="1730"/>
      <c r="AD824" s="1730"/>
      <c r="AE824" s="1731"/>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757">
        <f>SUM(Z821:AE824)</f>
        <v>15600</v>
      </c>
      <c r="AA825" s="1758"/>
      <c r="AB825" s="1758"/>
      <c r="AC825" s="1758"/>
      <c r="AD825" s="1758"/>
      <c r="AE825" s="1759"/>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757">
        <f>Z825+Y809+Z817</f>
        <v>1950478.8</v>
      </c>
      <c r="AA826" s="1758"/>
      <c r="AB826" s="1758"/>
      <c r="AC826" s="1758"/>
      <c r="AD826" s="1758"/>
      <c r="AE826" s="1759"/>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847" t="s">
        <v>126</v>
      </c>
      <c r="N831" s="1847"/>
      <c r="O831" s="1847"/>
      <c r="P831" s="1920"/>
      <c r="Q831" s="1935" t="s">
        <v>290</v>
      </c>
      <c r="R831" s="1935"/>
      <c r="S831" s="1935"/>
      <c r="T831" s="1935"/>
      <c r="U831" s="1935" t="s">
        <v>291</v>
      </c>
      <c r="V831" s="1935"/>
      <c r="W831" s="1935"/>
      <c r="X831" s="1935"/>
      <c r="Y831" s="1935" t="s">
        <v>292</v>
      </c>
      <c r="Z831" s="1935"/>
      <c r="AA831" s="1935"/>
      <c r="AB831" s="1935"/>
      <c r="AC831" s="1935" t="s">
        <v>361</v>
      </c>
      <c r="AD831" s="1935"/>
      <c r="AE831" s="1935"/>
      <c r="AF831" s="1935"/>
      <c r="AG831" s="1972" t="s">
        <v>335</v>
      </c>
      <c r="AH831" s="1972"/>
      <c r="AI831" s="1972"/>
      <c r="AJ831" s="1972"/>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851"/>
      <c r="N832" s="1851"/>
      <c r="O832" s="1851"/>
      <c r="P832" s="1889"/>
      <c r="Q832" s="1935"/>
      <c r="R832" s="1935"/>
      <c r="S832" s="1935"/>
      <c r="T832" s="1935"/>
      <c r="U832" s="1935"/>
      <c r="V832" s="1935"/>
      <c r="W832" s="1935"/>
      <c r="X832" s="1935"/>
      <c r="Y832" s="1935"/>
      <c r="Z832" s="1935"/>
      <c r="AA832" s="1935"/>
      <c r="AB832" s="1935"/>
      <c r="AC832" s="1935"/>
      <c r="AD832" s="1935"/>
      <c r="AE832" s="1935"/>
      <c r="AF832" s="1935"/>
      <c r="AG832" s="1972"/>
      <c r="AH832" s="1972"/>
      <c r="AI832" s="1972"/>
      <c r="AJ832" s="1972"/>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875" t="s">
        <v>40</v>
      </c>
      <c r="D833" s="1732"/>
      <c r="E833" s="1732"/>
      <c r="F833" s="1732"/>
      <c r="G833" s="1732"/>
      <c r="H833" s="1732"/>
      <c r="I833" s="48"/>
      <c r="J833" s="48"/>
      <c r="K833" s="48"/>
      <c r="L833" s="49"/>
      <c r="M833" s="1903"/>
      <c r="N833" s="1903"/>
      <c r="O833" s="1903"/>
      <c r="P833" s="1903"/>
      <c r="Q833" s="1903"/>
      <c r="R833" s="1903"/>
      <c r="S833" s="1903"/>
      <c r="T833" s="1903"/>
      <c r="U833" s="1903"/>
      <c r="V833" s="1903"/>
      <c r="W833" s="1903"/>
      <c r="X833" s="1903"/>
      <c r="Y833" s="1903"/>
      <c r="Z833" s="1903"/>
      <c r="AA833" s="1903"/>
      <c r="AB833" s="1903"/>
      <c r="AC833" s="1800"/>
      <c r="AD833" s="1801"/>
      <c r="AE833" s="1801"/>
      <c r="AF833" s="1802"/>
      <c r="AG833" s="1800"/>
      <c r="AH833" s="1801"/>
      <c r="AI833" s="1801"/>
      <c r="AJ833" s="1802"/>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970" t="s">
        <v>41</v>
      </c>
      <c r="D834" s="1971"/>
      <c r="E834" s="1971"/>
      <c r="F834" s="1971"/>
      <c r="G834" s="1971"/>
      <c r="H834" s="1971"/>
      <c r="I834" s="5"/>
      <c r="J834" s="5"/>
      <c r="K834" s="5"/>
      <c r="L834" s="46"/>
      <c r="M834" s="1903"/>
      <c r="N834" s="1903"/>
      <c r="O834" s="1903"/>
      <c r="P834" s="1903"/>
      <c r="Q834" s="1903"/>
      <c r="R834" s="1903"/>
      <c r="S834" s="1903"/>
      <c r="T834" s="1903"/>
      <c r="U834" s="1903"/>
      <c r="V834" s="1903"/>
      <c r="W834" s="1903"/>
      <c r="X834" s="1903"/>
      <c r="Y834" s="1903"/>
      <c r="Z834" s="1903"/>
      <c r="AA834" s="1903"/>
      <c r="AB834" s="1903"/>
      <c r="AC834" s="1800"/>
      <c r="AD834" s="1801"/>
      <c r="AE834" s="1801"/>
      <c r="AF834" s="1802"/>
      <c r="AG834" s="1800"/>
      <c r="AH834" s="1801"/>
      <c r="AI834" s="1801"/>
      <c r="AJ834" s="1802"/>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970" t="s">
        <v>42</v>
      </c>
      <c r="D835" s="1971"/>
      <c r="E835" s="1971"/>
      <c r="F835" s="1971"/>
      <c r="G835" s="1971"/>
      <c r="H835" s="1971"/>
      <c r="I835" s="60"/>
      <c r="J835" s="60"/>
      <c r="K835" s="60"/>
      <c r="L835" s="61"/>
      <c r="M835" s="1903"/>
      <c r="N835" s="1903"/>
      <c r="O835" s="1903"/>
      <c r="P835" s="1903"/>
      <c r="Q835" s="1903"/>
      <c r="R835" s="1903"/>
      <c r="S835" s="1903"/>
      <c r="T835" s="1903"/>
      <c r="U835" s="1903"/>
      <c r="V835" s="1903"/>
      <c r="W835" s="1903"/>
      <c r="X835" s="1903"/>
      <c r="Y835" s="1903"/>
      <c r="Z835" s="1903"/>
      <c r="AA835" s="1903"/>
      <c r="AB835" s="1903"/>
      <c r="AC835" s="1800"/>
      <c r="AD835" s="1801"/>
      <c r="AE835" s="1801"/>
      <c r="AF835" s="1802"/>
      <c r="AG835" s="1800"/>
      <c r="AH835" s="1801"/>
      <c r="AI835" s="1801"/>
      <c r="AJ835" s="1802"/>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970" t="s">
        <v>762</v>
      </c>
      <c r="D836" s="1971"/>
      <c r="E836" s="1971"/>
      <c r="F836" s="1971"/>
      <c r="G836" s="1971"/>
      <c r="H836" s="1971"/>
      <c r="I836" s="60"/>
      <c r="J836" s="60"/>
      <c r="K836" s="60"/>
      <c r="L836" s="61"/>
      <c r="M836" s="1903"/>
      <c r="N836" s="1903"/>
      <c r="O836" s="1903"/>
      <c r="P836" s="1903"/>
      <c r="Q836" s="1903"/>
      <c r="R836" s="1903"/>
      <c r="S836" s="1903"/>
      <c r="T836" s="1903"/>
      <c r="U836" s="1903"/>
      <c r="V836" s="1903"/>
      <c r="W836" s="1903"/>
      <c r="X836" s="1903"/>
      <c r="Y836" s="1903"/>
      <c r="Z836" s="1903"/>
      <c r="AA836" s="1903"/>
      <c r="AB836" s="1903"/>
      <c r="AC836" s="1800"/>
      <c r="AD836" s="1801"/>
      <c r="AE836" s="1801"/>
      <c r="AF836" s="1802"/>
      <c r="AG836" s="1800"/>
      <c r="AH836" s="1801"/>
      <c r="AI836" s="1801"/>
      <c r="AJ836" s="1802"/>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970" t="s">
        <v>459</v>
      </c>
      <c r="D837" s="1971"/>
      <c r="E837" s="1971"/>
      <c r="F837" s="1971"/>
      <c r="G837" s="1971"/>
      <c r="H837" s="1971"/>
      <c r="I837" s="60"/>
      <c r="J837" s="60"/>
      <c r="K837" s="60"/>
      <c r="L837" s="61"/>
      <c r="M837" s="1903"/>
      <c r="N837" s="1903"/>
      <c r="O837" s="1903"/>
      <c r="P837" s="1903"/>
      <c r="Q837" s="1903"/>
      <c r="R837" s="1903"/>
      <c r="S837" s="1903"/>
      <c r="T837" s="1903"/>
      <c r="U837" s="1903"/>
      <c r="V837" s="1903"/>
      <c r="W837" s="1903"/>
      <c r="X837" s="1903"/>
      <c r="Y837" s="1903"/>
      <c r="Z837" s="1903"/>
      <c r="AA837" s="1903"/>
      <c r="AB837" s="1903"/>
      <c r="AC837" s="1800"/>
      <c r="AD837" s="1801"/>
      <c r="AE837" s="1801"/>
      <c r="AF837" s="1802"/>
      <c r="AG837" s="1800"/>
      <c r="AH837" s="1801"/>
      <c r="AI837" s="1801"/>
      <c r="AJ837" s="1802"/>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983" t="s">
        <v>783</v>
      </c>
      <c r="D838" s="1971"/>
      <c r="E838" s="1971"/>
      <c r="F838" s="1971"/>
      <c r="G838" s="1971"/>
      <c r="H838" s="1971"/>
      <c r="I838" s="60"/>
      <c r="J838" s="60"/>
      <c r="K838" s="60"/>
      <c r="L838" s="61"/>
      <c r="M838" s="1903"/>
      <c r="N838" s="1903"/>
      <c r="O838" s="1903"/>
      <c r="P838" s="1903"/>
      <c r="Q838" s="1903"/>
      <c r="R838" s="1903"/>
      <c r="S838" s="1903"/>
      <c r="T838" s="1903"/>
      <c r="U838" s="1903"/>
      <c r="V838" s="1903"/>
      <c r="W838" s="1903"/>
      <c r="X838" s="1903"/>
      <c r="Y838" s="1903"/>
      <c r="Z838" s="1903"/>
      <c r="AA838" s="1903"/>
      <c r="AB838" s="1903"/>
      <c r="AC838" s="1800"/>
      <c r="AD838" s="1801"/>
      <c r="AE838" s="1801"/>
      <c r="AF838" s="1802"/>
      <c r="AG838" s="1800"/>
      <c r="AH838" s="1801"/>
      <c r="AI838" s="1801"/>
      <c r="AJ838" s="1802"/>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900" t="s">
        <v>2703</v>
      </c>
      <c r="G839" s="1901"/>
      <c r="H839" s="1901"/>
      <c r="I839" s="1901"/>
      <c r="J839" s="1901"/>
      <c r="K839" s="1901"/>
      <c r="L839" s="1901"/>
      <c r="M839" s="1903"/>
      <c r="N839" s="1903"/>
      <c r="O839" s="1903"/>
      <c r="P839" s="1903"/>
      <c r="Q839" s="1903"/>
      <c r="R839" s="1903"/>
      <c r="S839" s="1903"/>
      <c r="T839" s="1903"/>
      <c r="U839" s="1903"/>
      <c r="V839" s="1903"/>
      <c r="W839" s="1903"/>
      <c r="X839" s="1903"/>
      <c r="Y839" s="1903"/>
      <c r="Z839" s="1903"/>
      <c r="AA839" s="1903"/>
      <c r="AB839" s="1903"/>
      <c r="AC839" s="1800"/>
      <c r="AD839" s="1801"/>
      <c r="AE839" s="1801"/>
      <c r="AF839" s="1802"/>
      <c r="AG839" s="1800"/>
      <c r="AH839" s="1801"/>
      <c r="AI839" s="1801"/>
      <c r="AJ839" s="1802"/>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922" t="s">
        <v>124</v>
      </c>
      <c r="D840" s="1923"/>
      <c r="E840" s="1923"/>
      <c r="F840" s="1923"/>
      <c r="G840" s="1923"/>
      <c r="H840" s="1923"/>
      <c r="I840" s="1923"/>
      <c r="J840" s="1923"/>
      <c r="K840" s="1923"/>
      <c r="L840" s="1924"/>
      <c r="M840" s="1919">
        <f>SUM(M833:P839)</f>
        <v>0</v>
      </c>
      <c r="N840" s="1919"/>
      <c r="O840" s="1919"/>
      <c r="P840" s="1919"/>
      <c r="Q840" s="1919">
        <f>SUM(Q833:T839)</f>
        <v>0</v>
      </c>
      <c r="R840" s="1919"/>
      <c r="S840" s="1919"/>
      <c r="T840" s="1919"/>
      <c r="U840" s="1919">
        <f>SUM(U833:X839)</f>
        <v>0</v>
      </c>
      <c r="V840" s="1919"/>
      <c r="W840" s="1919"/>
      <c r="X840" s="1919"/>
      <c r="Y840" s="1919">
        <f>SUM(Y833:AB839)</f>
        <v>0</v>
      </c>
      <c r="Z840" s="1919"/>
      <c r="AA840" s="1919"/>
      <c r="AB840" s="1919"/>
      <c r="AC840" s="1919">
        <f>SUM(AC833:AF839)</f>
        <v>0</v>
      </c>
      <c r="AD840" s="1919"/>
      <c r="AE840" s="1919"/>
      <c r="AF840" s="1919"/>
      <c r="AG840" s="1919">
        <f>SUM(AG833:AJ839)</f>
        <v>0</v>
      </c>
      <c r="AH840" s="1919"/>
      <c r="AI840" s="1919"/>
      <c r="AJ840" s="1919"/>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973" t="s">
        <v>2731</v>
      </c>
      <c r="D845" s="1974"/>
      <c r="E845" s="1974"/>
      <c r="F845" s="1974"/>
      <c r="G845" s="1974"/>
      <c r="H845" s="1974"/>
      <c r="I845" s="1974"/>
      <c r="J845" s="1974"/>
      <c r="K845" s="1974"/>
      <c r="L845" s="1974"/>
      <c r="M845" s="1974"/>
      <c r="N845" s="1974"/>
      <c r="O845" s="1974"/>
      <c r="P845" s="1974"/>
      <c r="Q845" s="1974"/>
      <c r="R845" s="1974"/>
      <c r="S845" s="1974"/>
      <c r="T845" s="1974"/>
      <c r="U845" s="1974"/>
      <c r="V845" s="1974"/>
      <c r="W845" s="1974"/>
      <c r="X845" s="1974"/>
      <c r="Y845" s="1974"/>
      <c r="Z845" s="1974"/>
      <c r="AA845" s="1974"/>
      <c r="AB845" s="1974"/>
      <c r="AC845" s="1974"/>
      <c r="AD845" s="1974"/>
      <c r="AE845" s="1974"/>
      <c r="AF845" s="1974"/>
      <c r="AG845" s="1974"/>
      <c r="AH845" s="1974"/>
      <c r="AI845" s="1974"/>
      <c r="AJ845" s="1975"/>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934"/>
      <c r="BJ849" s="1934"/>
      <c r="BK849" s="1934"/>
      <c r="BL849" s="1934"/>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720">
        <f>6643+1319</f>
        <v>7962</v>
      </c>
      <c r="X850" s="1720"/>
      <c r="Y850" s="1720"/>
      <c r="Z850" s="1720"/>
      <c r="AA850" s="1720"/>
      <c r="AB850" s="1720"/>
      <c r="AC850" s="1720"/>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720">
        <v>26027</v>
      </c>
      <c r="X851" s="1720"/>
      <c r="Y851" s="1720"/>
      <c r="Z851" s="1720"/>
      <c r="AA851" s="1720"/>
      <c r="AB851" s="1720"/>
      <c r="AC851" s="1720"/>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720">
        <v>21629</v>
      </c>
      <c r="X852" s="1720"/>
      <c r="Y852" s="1720"/>
      <c r="Z852" s="1720"/>
      <c r="AA852" s="1720"/>
      <c r="AB852" s="1720"/>
      <c r="AC852" s="1720"/>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720">
        <v>28251</v>
      </c>
      <c r="X853" s="1720"/>
      <c r="Y853" s="1720"/>
      <c r="Z853" s="1720"/>
      <c r="AA853" s="1720"/>
      <c r="AB853" s="1720"/>
      <c r="AC853" s="1720"/>
      <c r="AZ853" s="30"/>
      <c r="BA853" s="30"/>
      <c r="BB853" s="14"/>
      <c r="BC853" s="14"/>
      <c r="BD853" s="14"/>
      <c r="BE853" s="14"/>
      <c r="BF853" s="14"/>
      <c r="BG853" s="14"/>
      <c r="BH853" s="14"/>
      <c r="BI853" s="14"/>
      <c r="BJ853" s="14"/>
      <c r="BK853" s="14"/>
      <c r="BL853" s="14"/>
    </row>
    <row r="854" spans="1:64" ht="12.95" customHeight="1">
      <c r="J854" s="45" t="s">
        <v>170</v>
      </c>
      <c r="K854" s="5"/>
      <c r="L854" s="5"/>
      <c r="M854" s="1900" t="s">
        <v>2700</v>
      </c>
      <c r="N854" s="1901"/>
      <c r="O854" s="1901"/>
      <c r="P854" s="1901"/>
      <c r="Q854" s="1901"/>
      <c r="R854" s="1901"/>
      <c r="S854" s="1901"/>
      <c r="T854" s="1901"/>
      <c r="U854" s="1901"/>
      <c r="V854" s="1902"/>
      <c r="W854" s="1720">
        <v>33378</v>
      </c>
      <c r="X854" s="1720"/>
      <c r="Y854" s="1720"/>
      <c r="Z854" s="1720"/>
      <c r="AA854" s="1720"/>
      <c r="AB854" s="1720"/>
      <c r="AC854" s="1720"/>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757">
        <f>SUM(W850:W854)</f>
        <v>117247</v>
      </c>
      <c r="X855" s="1758"/>
      <c r="Y855" s="1758"/>
      <c r="Z855" s="1758"/>
      <c r="AA855" s="1758"/>
      <c r="AB855" s="1758"/>
      <c r="AC855" s="1759"/>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372"/>
      <c r="BH856" s="1372"/>
      <c r="BI856" s="1372"/>
      <c r="BJ856" s="1372"/>
      <c r="BK856" s="1372"/>
      <c r="BL856" s="1372"/>
    </row>
    <row r="857" spans="1:64" ht="12.95" customHeight="1">
      <c r="C857" s="2" t="s">
        <v>344</v>
      </c>
      <c r="J857" s="1922" t="s">
        <v>345</v>
      </c>
      <c r="K857" s="1923"/>
      <c r="L857" s="1923"/>
      <c r="M857" s="1923"/>
      <c r="N857" s="1923"/>
      <c r="O857" s="1923"/>
      <c r="P857" s="1923"/>
      <c r="Q857" s="1923"/>
      <c r="R857" s="1923"/>
      <c r="S857" s="1923"/>
      <c r="T857" s="1923"/>
      <c r="U857" s="1923"/>
      <c r="V857" s="1924"/>
      <c r="W857" s="1729">
        <v>92783</v>
      </c>
      <c r="X857" s="1730"/>
      <c r="Y857" s="1730"/>
      <c r="Z857" s="1730"/>
      <c r="AA857" s="1730"/>
      <c r="AB857" s="1730"/>
      <c r="AC857" s="1731"/>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921">
        <v>0</v>
      </c>
      <c r="X859" s="1921"/>
      <c r="Y859" s="1921"/>
      <c r="Z859" s="1921"/>
      <c r="AA859" s="1921"/>
      <c r="AB859" s="1921"/>
      <c r="AC859" s="1921"/>
      <c r="AZ859" s="1987"/>
      <c r="BA859" s="1987"/>
      <c r="BB859" s="14"/>
      <c r="BC859" s="14"/>
    </row>
    <row r="860" spans="1:64" ht="12.95" customHeight="1">
      <c r="J860" s="45" t="s">
        <v>351</v>
      </c>
      <c r="K860" s="5"/>
      <c r="L860" s="5"/>
      <c r="M860" s="5"/>
      <c r="N860" s="5"/>
      <c r="O860" s="5"/>
      <c r="P860" s="5"/>
      <c r="Q860" s="5"/>
      <c r="R860" s="5"/>
      <c r="S860" s="5"/>
      <c r="T860" s="5"/>
      <c r="U860" s="5"/>
      <c r="V860" s="46"/>
      <c r="W860" s="1921">
        <v>23419</v>
      </c>
      <c r="X860" s="1921"/>
      <c r="Y860" s="1921"/>
      <c r="Z860" s="1921"/>
      <c r="AA860" s="1921"/>
      <c r="AB860" s="1921"/>
      <c r="AC860" s="1921"/>
      <c r="AZ860" s="30"/>
      <c r="BA860" s="30"/>
      <c r="BB860" s="14"/>
      <c r="BC860" s="14"/>
    </row>
    <row r="861" spans="1:64" ht="12.95" customHeight="1">
      <c r="J861" s="45" t="s">
        <v>459</v>
      </c>
      <c r="K861" s="5"/>
      <c r="L861" s="5"/>
      <c r="M861" s="5"/>
      <c r="N861" s="5"/>
      <c r="O861" s="5"/>
      <c r="P861" s="5"/>
      <c r="Q861" s="5"/>
      <c r="R861" s="5"/>
      <c r="S861" s="5"/>
      <c r="T861" s="5"/>
      <c r="U861" s="5"/>
      <c r="V861" s="46"/>
      <c r="W861" s="1921">
        <f>44725+10300</f>
        <v>55025</v>
      </c>
      <c r="X861" s="1921"/>
      <c r="Y861" s="1921"/>
      <c r="Z861" s="1921"/>
      <c r="AA861" s="1921"/>
      <c r="AB861" s="1921"/>
      <c r="AC861" s="1921"/>
      <c r="AZ861" s="30"/>
      <c r="BA861" s="30"/>
      <c r="BB861" s="14"/>
      <c r="BC861" s="14"/>
    </row>
    <row r="862" spans="1:64" ht="12.95" customHeight="1">
      <c r="J862" s="62" t="s">
        <v>620</v>
      </c>
      <c r="K862" s="5"/>
      <c r="L862" s="5"/>
      <c r="M862" s="5"/>
      <c r="N862" s="5"/>
      <c r="O862" s="5"/>
      <c r="P862" s="5"/>
      <c r="Q862" s="5"/>
      <c r="R862" s="5"/>
      <c r="S862" s="5"/>
      <c r="T862" s="5"/>
      <c r="U862" s="5"/>
      <c r="V862" s="46"/>
      <c r="W862" s="1921">
        <v>44725</v>
      </c>
      <c r="X862" s="1921"/>
      <c r="Y862" s="1921"/>
      <c r="Z862" s="1921"/>
      <c r="AA862" s="1921"/>
      <c r="AB862" s="1921"/>
      <c r="AC862" s="1921"/>
      <c r="AZ862" s="34"/>
      <c r="BA862" s="34"/>
      <c r="BB862" s="34"/>
      <c r="BC862" s="34"/>
    </row>
    <row r="863" spans="1:64" ht="12.95" customHeight="1">
      <c r="J863" s="63"/>
      <c r="K863" s="48"/>
      <c r="L863" s="48"/>
      <c r="M863" s="48"/>
      <c r="N863" s="48"/>
      <c r="O863" s="48"/>
      <c r="P863" s="48"/>
      <c r="Q863" s="48"/>
      <c r="R863" s="48"/>
      <c r="S863" s="48"/>
      <c r="T863" s="48"/>
      <c r="U863" s="48"/>
      <c r="V863" s="54" t="s">
        <v>272</v>
      </c>
      <c r="W863" s="1976">
        <f>SUM(W859:W862)</f>
        <v>123169</v>
      </c>
      <c r="X863" s="1976"/>
      <c r="Y863" s="1976"/>
      <c r="Z863" s="1976"/>
      <c r="AA863" s="1976"/>
      <c r="AB863" s="1976"/>
      <c r="AC863" s="1976"/>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904">
        <v>77662</v>
      </c>
      <c r="X865" s="1905"/>
      <c r="Y865" s="1905"/>
      <c r="Z865" s="1905"/>
      <c r="AA865" s="1905"/>
      <c r="AB865" s="1905"/>
      <c r="AC865" s="1906"/>
      <c r="AD865" s="528"/>
      <c r="AZ865" s="34"/>
      <c r="BA865" s="34"/>
      <c r="BB865" s="34"/>
      <c r="BC865" s="34"/>
    </row>
    <row r="866" spans="3:55" ht="12.95" customHeight="1">
      <c r="C866" s="2" t="s">
        <v>347</v>
      </c>
      <c r="J866" s="121" t="s">
        <v>1644</v>
      </c>
      <c r="K866" s="5"/>
      <c r="L866" s="5"/>
      <c r="M866" s="5"/>
      <c r="N866" s="5"/>
      <c r="O866" s="5"/>
      <c r="P866" s="5"/>
      <c r="Q866" s="5"/>
      <c r="R866" s="5"/>
      <c r="S866" s="5"/>
      <c r="T866" s="1977">
        <v>1</v>
      </c>
      <c r="U866" s="1779"/>
      <c r="V866" s="1978"/>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904">
        <v>64786</v>
      </c>
      <c r="X867" s="1905"/>
      <c r="Y867" s="1905"/>
      <c r="Z867" s="1905"/>
      <c r="AA867" s="1905"/>
      <c r="AB867" s="1905"/>
      <c r="AC867" s="1906"/>
      <c r="AD867" s="533"/>
      <c r="AZ867" s="34"/>
      <c r="BA867" s="34"/>
      <c r="BB867" s="34"/>
      <c r="BC867" s="34"/>
    </row>
    <row r="868" spans="3:55" ht="12.95" customHeight="1">
      <c r="C868" s="2"/>
      <c r="J868" s="121" t="s">
        <v>1645</v>
      </c>
      <c r="K868" s="5"/>
      <c r="L868" s="5"/>
      <c r="M868" s="5"/>
      <c r="N868" s="5"/>
      <c r="O868" s="5"/>
      <c r="P868" s="5"/>
      <c r="Q868" s="5"/>
      <c r="R868" s="5"/>
      <c r="S868" s="5"/>
      <c r="T868" s="1977">
        <v>1</v>
      </c>
      <c r="U868" s="1779"/>
      <c r="V868" s="1978"/>
      <c r="W868" s="870"/>
      <c r="X868" s="871"/>
      <c r="Y868" s="871"/>
      <c r="Z868" s="871"/>
      <c r="AA868" s="871"/>
      <c r="AB868" s="871"/>
      <c r="AC868" s="872"/>
      <c r="AD868" s="533"/>
      <c r="AZ868" s="34"/>
      <c r="BA868" s="34"/>
      <c r="BB868" s="34"/>
      <c r="BC868" s="34"/>
    </row>
    <row r="869" spans="3:55" ht="12.95" customHeight="1">
      <c r="J869" s="45" t="s">
        <v>170</v>
      </c>
      <c r="K869" s="5"/>
      <c r="L869" s="5"/>
      <c r="M869" s="1900" t="s">
        <v>2701</v>
      </c>
      <c r="N869" s="1901"/>
      <c r="O869" s="1901"/>
      <c r="P869" s="1901"/>
      <c r="Q869" s="1901"/>
      <c r="R869" s="1901"/>
      <c r="S869" s="1901"/>
      <c r="T869" s="1901"/>
      <c r="U869" s="1901"/>
      <c r="V869" s="1902"/>
      <c r="W869" s="1904">
        <f>35321+10000</f>
        <v>45321</v>
      </c>
      <c r="X869" s="1905"/>
      <c r="Y869" s="1905"/>
      <c r="Z869" s="1905"/>
      <c r="AA869" s="1905"/>
      <c r="AB869" s="1905"/>
      <c r="AC869" s="1906"/>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980">
        <f>SUM(W865:W869)</f>
        <v>187769</v>
      </c>
      <c r="X870" s="1981"/>
      <c r="Y870" s="1981"/>
      <c r="Z870" s="1981"/>
      <c r="AA870" s="1981"/>
      <c r="AB870" s="1981"/>
      <c r="AC870" s="1982"/>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904">
        <f>69703+10000</f>
        <v>79703</v>
      </c>
      <c r="X872" s="1905"/>
      <c r="Y872" s="1905"/>
      <c r="Z872" s="1905"/>
      <c r="AA872" s="1905"/>
      <c r="AB872" s="1905"/>
      <c r="AC872" s="1906"/>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720">
        <f>6176+4500</f>
        <v>10676</v>
      </c>
      <c r="X874" s="1720"/>
      <c r="Y874" s="1720"/>
      <c r="Z874" s="1720"/>
      <c r="AA874" s="1720"/>
      <c r="AB874" s="1720"/>
      <c r="AC874" s="1720"/>
      <c r="AU874" s="14"/>
      <c r="AZ874" s="34"/>
      <c r="BA874" s="34"/>
      <c r="BB874" s="34"/>
      <c r="BC874" s="34"/>
    </row>
    <row r="875" spans="3:55" ht="12.95" customHeight="1">
      <c r="J875" s="45" t="s">
        <v>522</v>
      </c>
      <c r="K875" s="5"/>
      <c r="L875" s="5"/>
      <c r="M875" s="5"/>
      <c r="N875" s="5"/>
      <c r="O875" s="5"/>
      <c r="P875" s="5"/>
      <c r="Q875" s="5"/>
      <c r="R875" s="5"/>
      <c r="S875" s="5"/>
      <c r="T875" s="5"/>
      <c r="U875" s="5"/>
      <c r="V875" s="46"/>
      <c r="W875" s="1720">
        <f>18301+5000+5000</f>
        <v>28301</v>
      </c>
      <c r="X875" s="1720"/>
      <c r="Y875" s="1720"/>
      <c r="Z875" s="1720"/>
      <c r="AA875" s="1720"/>
      <c r="AB875" s="1720"/>
      <c r="AC875" s="1720"/>
      <c r="AU875" s="4"/>
      <c r="AZ875" s="34"/>
      <c r="BA875" s="34"/>
      <c r="BB875" s="34"/>
      <c r="BC875" s="34"/>
    </row>
    <row r="876" spans="3:55" ht="12.95" customHeight="1">
      <c r="J876" s="45" t="s">
        <v>521</v>
      </c>
      <c r="K876" s="5"/>
      <c r="L876" s="5"/>
      <c r="M876" s="5"/>
      <c r="N876" s="5"/>
      <c r="O876" s="5"/>
      <c r="P876" s="5"/>
      <c r="Q876" s="5"/>
      <c r="R876" s="5"/>
      <c r="S876" s="5"/>
      <c r="T876" s="5"/>
      <c r="U876" s="5"/>
      <c r="V876" s="46"/>
      <c r="W876" s="1720">
        <f>17389+5000</f>
        <v>22389</v>
      </c>
      <c r="X876" s="1720"/>
      <c r="Y876" s="1720"/>
      <c r="Z876" s="1720"/>
      <c r="AA876" s="1720"/>
      <c r="AB876" s="1720"/>
      <c r="AC876" s="1720"/>
      <c r="AU876" s="4"/>
      <c r="AZ876" s="34"/>
      <c r="BA876" s="34"/>
      <c r="BB876" s="34"/>
      <c r="BC876" s="34"/>
    </row>
    <row r="877" spans="3:55" ht="12.95" customHeight="1">
      <c r="J877" s="45" t="s">
        <v>520</v>
      </c>
      <c r="K877" s="5"/>
      <c r="L877" s="5"/>
      <c r="M877" s="5"/>
      <c r="N877" s="5"/>
      <c r="O877" s="5"/>
      <c r="P877" s="5"/>
      <c r="Q877" s="5"/>
      <c r="R877" s="5"/>
      <c r="S877" s="5"/>
      <c r="T877" s="5"/>
      <c r="U877" s="5"/>
      <c r="V877" s="46"/>
      <c r="W877" s="1720">
        <f>8083+2700</f>
        <v>10783</v>
      </c>
      <c r="X877" s="1720"/>
      <c r="Y877" s="1720"/>
      <c r="Z877" s="1720"/>
      <c r="AA877" s="1720"/>
      <c r="AB877" s="1720"/>
      <c r="AC877" s="1720"/>
      <c r="AU877" s="4"/>
      <c r="AZ877" s="34"/>
      <c r="BA877" s="34"/>
      <c r="BB877" s="34"/>
      <c r="BC877" s="34"/>
    </row>
    <row r="878" spans="3:55" ht="12.95" customHeight="1">
      <c r="J878" s="45" t="s">
        <v>519</v>
      </c>
      <c r="K878" s="5"/>
      <c r="L878" s="5"/>
      <c r="M878" s="5"/>
      <c r="N878" s="5"/>
      <c r="O878" s="5"/>
      <c r="P878" s="5"/>
      <c r="Q878" s="5"/>
      <c r="R878" s="5"/>
      <c r="S878" s="5"/>
      <c r="T878" s="5"/>
      <c r="U878" s="5"/>
      <c r="V878" s="46"/>
      <c r="W878" s="1720">
        <v>29380</v>
      </c>
      <c r="X878" s="1720"/>
      <c r="Y878" s="1720"/>
      <c r="Z878" s="1720"/>
      <c r="AA878" s="1720"/>
      <c r="AB878" s="1720"/>
      <c r="AC878" s="1720"/>
      <c r="AU878" s="4"/>
      <c r="AZ878" s="34"/>
      <c r="BA878" s="34"/>
      <c r="BB878" s="34"/>
      <c r="BC878" s="34"/>
    </row>
    <row r="879" spans="3:55" ht="12.95" customHeight="1">
      <c r="J879" s="45" t="s">
        <v>518</v>
      </c>
      <c r="K879" s="5"/>
      <c r="L879" s="5"/>
      <c r="M879" s="5"/>
      <c r="N879" s="5"/>
      <c r="O879" s="5"/>
      <c r="P879" s="5"/>
      <c r="Q879" s="5"/>
      <c r="R879" s="5"/>
      <c r="S879" s="5"/>
      <c r="T879" s="5"/>
      <c r="U879" s="5"/>
      <c r="V879" s="46"/>
      <c r="W879" s="1720"/>
      <c r="X879" s="1720"/>
      <c r="Y879" s="1720"/>
      <c r="Z879" s="1720"/>
      <c r="AA879" s="1720"/>
      <c r="AB879" s="1720"/>
      <c r="AC879" s="1720"/>
      <c r="AU879" s="4"/>
      <c r="AZ879" s="34"/>
      <c r="BA879" s="34"/>
      <c r="BB879" s="34"/>
      <c r="BC879" s="34"/>
    </row>
    <row r="880" spans="3:55" ht="12.95" customHeight="1">
      <c r="J880" s="45" t="s">
        <v>170</v>
      </c>
      <c r="K880" s="5"/>
      <c r="L880" s="5"/>
      <c r="M880" s="1900" t="s">
        <v>334</v>
      </c>
      <c r="N880" s="1901"/>
      <c r="O880" s="1901"/>
      <c r="P880" s="1901"/>
      <c r="Q880" s="1901"/>
      <c r="R880" s="1901"/>
      <c r="S880" s="1901"/>
      <c r="T880" s="1901"/>
      <c r="U880" s="1901"/>
      <c r="V880" s="1902"/>
      <c r="W880" s="1720"/>
      <c r="X880" s="1720"/>
      <c r="Y880" s="1720"/>
      <c r="Z880" s="1720"/>
      <c r="AA880" s="1720"/>
      <c r="AB880" s="1720"/>
      <c r="AC880" s="1720"/>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928">
        <f>SUM(W874:W880)</f>
        <v>101529</v>
      </c>
      <c r="X881" s="1928"/>
      <c r="Y881" s="1928"/>
      <c r="Z881" s="1928"/>
      <c r="AA881" s="1928"/>
      <c r="AB881" s="1928"/>
      <c r="AC881" s="1928"/>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1243</v>
      </c>
      <c r="J883" s="45" t="s">
        <v>170</v>
      </c>
      <c r="K883" s="5"/>
      <c r="L883" s="5"/>
      <c r="M883" s="1900" t="s">
        <v>334</v>
      </c>
      <c r="N883" s="1901"/>
      <c r="O883" s="1901"/>
      <c r="P883" s="1901"/>
      <c r="Q883" s="1901"/>
      <c r="R883" s="1901"/>
      <c r="S883" s="1901"/>
      <c r="T883" s="1901"/>
      <c r="U883" s="1901"/>
      <c r="V883" s="1902"/>
      <c r="W883" s="1729"/>
      <c r="X883" s="1730"/>
      <c r="Y883" s="1730"/>
      <c r="Z883" s="1730"/>
      <c r="AA883" s="1730"/>
      <c r="AB883" s="1730"/>
      <c r="AC883" s="1731"/>
      <c r="AD883" s="533"/>
      <c r="AV883" s="14"/>
      <c r="AW883" s="14"/>
      <c r="AX883" s="14"/>
      <c r="AY883" s="14"/>
      <c r="AZ883" s="34"/>
      <c r="BA883" s="34"/>
      <c r="BB883" s="34"/>
      <c r="BC883" s="34"/>
    </row>
    <row r="884" spans="3:55" ht="12.95" customHeight="1">
      <c r="C884" s="2" t="s">
        <v>1244</v>
      </c>
      <c r="J884" s="45" t="s">
        <v>170</v>
      </c>
      <c r="K884" s="5"/>
      <c r="L884" s="5"/>
      <c r="M884" s="1900" t="s">
        <v>334</v>
      </c>
      <c r="N884" s="1901"/>
      <c r="O884" s="1901"/>
      <c r="P884" s="1901"/>
      <c r="Q884" s="1901"/>
      <c r="R884" s="1901"/>
      <c r="S884" s="1901"/>
      <c r="T884" s="1901"/>
      <c r="U884" s="1901"/>
      <c r="V884" s="1902"/>
      <c r="W884" s="1729"/>
      <c r="X884" s="1730"/>
      <c r="Y884" s="1730"/>
      <c r="Z884" s="1730"/>
      <c r="AA884" s="1730"/>
      <c r="AB884" s="1730"/>
      <c r="AC884" s="1731"/>
      <c r="AD884" s="533"/>
      <c r="AV884" s="14"/>
      <c r="AW884" s="14"/>
      <c r="AX884" s="14"/>
      <c r="AY884" s="14"/>
      <c r="AZ884" s="34"/>
      <c r="BA884" s="34"/>
      <c r="BB884" s="34"/>
      <c r="BC884" s="34"/>
    </row>
    <row r="885" spans="3:55" ht="12.95" customHeight="1">
      <c r="J885" s="45" t="s">
        <v>170</v>
      </c>
      <c r="K885" s="5"/>
      <c r="L885" s="5"/>
      <c r="M885" s="1900" t="s">
        <v>334</v>
      </c>
      <c r="N885" s="1901"/>
      <c r="O885" s="1901"/>
      <c r="P885" s="1901"/>
      <c r="Q885" s="1901"/>
      <c r="R885" s="1901"/>
      <c r="S885" s="1901"/>
      <c r="T885" s="1901"/>
      <c r="U885" s="1901"/>
      <c r="V885" s="1902"/>
      <c r="W885" s="1729"/>
      <c r="X885" s="1730"/>
      <c r="Y885" s="1730"/>
      <c r="Z885" s="1730"/>
      <c r="AA885" s="1730"/>
      <c r="AB885" s="1730"/>
      <c r="AC885" s="1731"/>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900" t="s">
        <v>334</v>
      </c>
      <c r="N886" s="1901"/>
      <c r="O886" s="1901"/>
      <c r="P886" s="1901"/>
      <c r="Q886" s="1901"/>
      <c r="R886" s="1901"/>
      <c r="S886" s="1901"/>
      <c r="T886" s="1901"/>
      <c r="U886" s="1901"/>
      <c r="V886" s="1902"/>
      <c r="W886" s="1729"/>
      <c r="X886" s="1730"/>
      <c r="Y886" s="1730"/>
      <c r="Z886" s="1730"/>
      <c r="AA886" s="1730"/>
      <c r="AB886" s="1730"/>
      <c r="AC886" s="1731"/>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900" t="s">
        <v>334</v>
      </c>
      <c r="N887" s="1901"/>
      <c r="O887" s="1901"/>
      <c r="P887" s="1901"/>
      <c r="Q887" s="1901"/>
      <c r="R887" s="1901"/>
      <c r="S887" s="1901"/>
      <c r="T887" s="1901"/>
      <c r="U887" s="1901"/>
      <c r="V887" s="1902"/>
      <c r="W887" s="1729"/>
      <c r="X887" s="1730"/>
      <c r="Y887" s="1730"/>
      <c r="Z887" s="1730"/>
      <c r="AA887" s="1730"/>
      <c r="AB887" s="1730"/>
      <c r="AC887" s="1731"/>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757">
        <f>SUM(W883:W887)</f>
        <v>0</v>
      </c>
      <c r="X888" s="1758"/>
      <c r="Y888" s="1758"/>
      <c r="Z888" s="1758"/>
      <c r="AA888" s="1758"/>
      <c r="AB888" s="1758"/>
      <c r="AC888" s="1759"/>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758">
        <f>W855+W863+W870+W872+W881+W888+W857</f>
        <v>702200</v>
      </c>
      <c r="AD892" s="1758"/>
      <c r="AE892" s="1758"/>
      <c r="AF892" s="1758"/>
      <c r="AG892" s="1758"/>
      <c r="AH892" s="1759"/>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988">
        <f>O805+O785+G761</f>
        <v>105</v>
      </c>
      <c r="AD893" s="1988"/>
      <c r="AE893" s="1988"/>
      <c r="AF893" s="1988"/>
      <c r="AG893" s="1988"/>
      <c r="AH893" s="1989"/>
      <c r="AL893" s="4"/>
      <c r="AM893" s="4"/>
      <c r="AN893" s="4"/>
      <c r="AO893" s="4"/>
      <c r="AP893" s="4"/>
      <c r="AQ893" s="4"/>
      <c r="AR893" s="4"/>
      <c r="AS893" s="4"/>
      <c r="AT893" s="4"/>
      <c r="AZ893" s="34"/>
      <c r="BA893" s="34"/>
      <c r="BB893" s="34"/>
      <c r="BC893" s="34"/>
    </row>
    <row r="894" spans="3:55" ht="12.95" customHeight="1">
      <c r="C894" s="41"/>
      <c r="D894" s="42"/>
      <c r="E894" s="1985" t="s">
        <v>32</v>
      </c>
      <c r="F894" s="1985"/>
      <c r="G894" s="1985"/>
      <c r="H894" s="1985"/>
      <c r="I894" s="1985"/>
      <c r="J894" s="1985"/>
      <c r="K894" s="1985"/>
      <c r="L894" s="1985"/>
      <c r="M894" s="1985"/>
      <c r="N894" s="1985"/>
      <c r="O894" s="1985"/>
      <c r="P894" s="1985"/>
      <c r="Q894" s="1985"/>
      <c r="R894" s="1985"/>
      <c r="S894" s="1985"/>
      <c r="T894" s="1985"/>
      <c r="U894" s="1985"/>
      <c r="V894" s="1985"/>
      <c r="W894" s="1985"/>
      <c r="X894" s="1985"/>
      <c r="Y894" s="1985"/>
      <c r="Z894" s="1985"/>
      <c r="AA894" s="1985"/>
      <c r="AB894" s="1986"/>
      <c r="AC894" s="1928">
        <f>IF(ISERROR((ROUNDDOWN(AC892/AC893,0))),0,(ROUNDDOWN(AC892/AC893,0)))</f>
        <v>6687</v>
      </c>
      <c r="AD894" s="1928"/>
      <c r="AE894" s="1928"/>
      <c r="AF894" s="1928"/>
      <c r="AG894" s="1928"/>
      <c r="AH894" s="1928"/>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990">
        <f>'Sources and Uses Budget'!C75</f>
        <v>428045</v>
      </c>
      <c r="AD895" s="1991"/>
      <c r="AE895" s="1991"/>
      <c r="AF895" s="1991"/>
      <c r="AG895" s="1991"/>
      <c r="AH895" s="1991"/>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731"/>
      <c r="AD896" s="1720"/>
      <c r="AE896" s="1720"/>
      <c r="AF896" s="1720"/>
      <c r="AG896" s="1720"/>
      <c r="AH896" s="1720"/>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730">
        <f>43800-19500</f>
        <v>24300</v>
      </c>
      <c r="AD897" s="1730"/>
      <c r="AE897" s="1730"/>
      <c r="AF897" s="1730"/>
      <c r="AG897" s="1730"/>
      <c r="AH897" s="1731"/>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730">
        <v>26250</v>
      </c>
      <c r="AD898" s="1730"/>
      <c r="AE898" s="1730"/>
      <c r="AF898" s="1730"/>
      <c r="AG898" s="1730"/>
      <c r="AH898" s="1731"/>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800"/>
      <c r="AD899" s="1801"/>
      <c r="AE899" s="1801"/>
      <c r="AF899" s="1801"/>
      <c r="AG899" s="1801"/>
      <c r="AH899" s="1802"/>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730">
        <v>15750</v>
      </c>
      <c r="AD900" s="1730"/>
      <c r="AE900" s="1730"/>
      <c r="AF900" s="1730"/>
      <c r="AG900" s="1730"/>
      <c r="AH900" s="1731"/>
      <c r="AZ900" s="34"/>
      <c r="BA900" s="34"/>
      <c r="BB900" s="34"/>
      <c r="BC900" s="34"/>
    </row>
    <row r="901" spans="1:58" ht="12.95" hidden="1" customHeight="1">
      <c r="C901" s="1922" t="s">
        <v>2187</v>
      </c>
      <c r="D901" s="1923"/>
      <c r="E901" s="1923"/>
      <c r="F901" s="1923"/>
      <c r="G901" s="1923"/>
      <c r="H901" s="1923"/>
      <c r="I901" s="1923"/>
      <c r="J901" s="1923"/>
      <c r="K901" s="1923"/>
      <c r="L901" s="1923"/>
      <c r="M901" s="1923"/>
      <c r="N901" s="1923"/>
      <c r="O901" s="1923"/>
      <c r="P901" s="1923"/>
      <c r="Q901" s="1923"/>
      <c r="R901" s="1923"/>
      <c r="S901" s="1923"/>
      <c r="T901" s="1923"/>
      <c r="U901" s="1923"/>
      <c r="V901" s="1923"/>
      <c r="W901" s="1923"/>
      <c r="X901" s="1923"/>
      <c r="Y901" s="1923"/>
      <c r="Z901" s="1923"/>
      <c r="AA901" s="1923"/>
      <c r="AB901" s="1924"/>
      <c r="AC901" s="1730"/>
      <c r="AD901" s="1730"/>
      <c r="AE901" s="1730"/>
      <c r="AF901" s="1730"/>
      <c r="AG901" s="1730"/>
      <c r="AH901" s="1731"/>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730"/>
      <c r="AD902" s="1730"/>
      <c r="AE902" s="1730"/>
      <c r="AF902" s="1730"/>
      <c r="AG902" s="1730"/>
      <c r="AH902" s="1731"/>
      <c r="AZ902" s="34"/>
      <c r="BA902" s="34"/>
      <c r="BB902" s="34"/>
      <c r="BC902" s="34"/>
    </row>
    <row r="903" spans="1:58" ht="12.95" customHeight="1">
      <c r="C903" s="1907" t="s">
        <v>2702</v>
      </c>
      <c r="D903" s="1908"/>
      <c r="E903" s="1908"/>
      <c r="F903" s="1908"/>
      <c r="G903" s="1908"/>
      <c r="H903" s="1908"/>
      <c r="I903" s="1908"/>
      <c r="J903" s="1908"/>
      <c r="K903" s="1908"/>
      <c r="L903" s="1908"/>
      <c r="M903" s="1908"/>
      <c r="N903" s="1908"/>
      <c r="O903" s="1908"/>
      <c r="P903" s="1908"/>
      <c r="Q903" s="1908"/>
      <c r="R903" s="1908"/>
      <c r="S903" s="1908"/>
      <c r="T903" s="1908"/>
      <c r="U903" s="1908"/>
      <c r="V903" s="1908"/>
      <c r="W903" s="1908"/>
      <c r="X903" s="1908"/>
      <c r="Y903" s="1908"/>
      <c r="Z903" s="1908"/>
      <c r="AA903" s="1908"/>
      <c r="AB903" s="1909"/>
      <c r="AC903" s="1720">
        <v>5955</v>
      </c>
      <c r="AD903" s="1720"/>
      <c r="AE903" s="1720"/>
      <c r="AF903" s="1720"/>
      <c r="AG903" s="1720"/>
      <c r="AH903" s="1720"/>
      <c r="AZ903" s="34"/>
      <c r="BA903" s="34"/>
      <c r="BB903" s="34"/>
      <c r="BC903" s="34"/>
    </row>
    <row r="904" spans="1:58" ht="12.95" customHeight="1">
      <c r="C904" s="1907" t="s">
        <v>956</v>
      </c>
      <c r="D904" s="1908"/>
      <c r="E904" s="1908"/>
      <c r="F904" s="1908"/>
      <c r="G904" s="1908"/>
      <c r="H904" s="1908"/>
      <c r="I904" s="1908"/>
      <c r="J904" s="1908"/>
      <c r="K904" s="1908"/>
      <c r="L904" s="1908"/>
      <c r="M904" s="1908"/>
      <c r="N904" s="1908"/>
      <c r="O904" s="1908"/>
      <c r="P904" s="1908"/>
      <c r="Q904" s="1908"/>
      <c r="R904" s="1908"/>
      <c r="S904" s="1908"/>
      <c r="T904" s="1908"/>
      <c r="U904" s="1908"/>
      <c r="V904" s="1908"/>
      <c r="W904" s="1908"/>
      <c r="X904" s="1908"/>
      <c r="Y904" s="1908"/>
      <c r="Z904" s="1908"/>
      <c r="AA904" s="1908"/>
      <c r="AB904" s="1909"/>
      <c r="AC904" s="1720"/>
      <c r="AD904" s="1720"/>
      <c r="AE904" s="1720"/>
      <c r="AF904" s="1720"/>
      <c r="AG904" s="1720"/>
      <c r="AH904" s="1720"/>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729"/>
      <c r="AA908" s="1730"/>
      <c r="AB908" s="1730"/>
      <c r="AC908" s="1730"/>
      <c r="AD908" s="1730"/>
      <c r="AE908" s="1731"/>
      <c r="AF908" s="533"/>
      <c r="AZ908" s="34"/>
      <c r="BB908" s="30"/>
      <c r="BC908" s="812"/>
      <c r="BD908" s="1918"/>
      <c r="BE908" s="1918"/>
      <c r="BF908" s="14"/>
    </row>
    <row r="909" spans="1:58" ht="12.95" customHeight="1">
      <c r="H909" s="121" t="s">
        <v>239</v>
      </c>
      <c r="I909" s="5"/>
      <c r="J909" s="5"/>
      <c r="K909" s="5"/>
      <c r="L909" s="5"/>
      <c r="M909" s="5"/>
      <c r="N909" s="5"/>
      <c r="O909" s="5"/>
      <c r="P909" s="5"/>
      <c r="Q909" s="5"/>
      <c r="R909" s="5"/>
      <c r="S909" s="5"/>
      <c r="T909" s="5"/>
      <c r="U909" s="5"/>
      <c r="V909" s="5"/>
      <c r="W909" s="5"/>
      <c r="X909" s="5"/>
      <c r="Y909" s="5"/>
      <c r="Z909" s="1729"/>
      <c r="AA909" s="1730"/>
      <c r="AB909" s="1730"/>
      <c r="AC909" s="1730"/>
      <c r="AD909" s="1730"/>
      <c r="AE909" s="1731"/>
      <c r="AZ909" s="34"/>
      <c r="BB909" s="30"/>
      <c r="BC909" s="812"/>
      <c r="BD909" s="1918"/>
      <c r="BE909" s="1918"/>
      <c r="BF909" s="14"/>
    </row>
    <row r="910" spans="1:58" ht="12.95" customHeight="1">
      <c r="H910" s="121" t="s">
        <v>240</v>
      </c>
      <c r="I910" s="5"/>
      <c r="J910" s="5"/>
      <c r="K910" s="5"/>
      <c r="L910" s="5"/>
      <c r="M910" s="5"/>
      <c r="N910" s="5"/>
      <c r="O910" s="5"/>
      <c r="P910" s="5"/>
      <c r="Q910" s="5"/>
      <c r="R910" s="5"/>
      <c r="S910" s="5"/>
      <c r="T910" s="5"/>
      <c r="U910" s="5"/>
      <c r="V910" s="5"/>
      <c r="W910" s="5"/>
      <c r="X910" s="5"/>
      <c r="Y910" s="5"/>
      <c r="Z910" s="1729"/>
      <c r="AA910" s="1730"/>
      <c r="AB910" s="1730"/>
      <c r="AC910" s="1730"/>
      <c r="AD910" s="1730"/>
      <c r="AE910" s="1731"/>
      <c r="AZ910" s="34"/>
      <c r="BB910" s="30"/>
      <c r="BC910" s="812"/>
      <c r="BD910" s="1372"/>
      <c r="BE910" s="1372"/>
      <c r="BF910" s="14"/>
    </row>
    <row r="911" spans="1:58" ht="12.95" customHeight="1">
      <c r="H911" s="45"/>
      <c r="I911" s="5"/>
      <c r="J911" s="5"/>
      <c r="K911" s="5"/>
      <c r="L911" s="5"/>
      <c r="M911" s="5"/>
      <c r="N911" s="5"/>
      <c r="O911" s="5"/>
      <c r="P911" s="5"/>
      <c r="Q911" s="5"/>
      <c r="R911" s="5"/>
      <c r="S911" s="5"/>
      <c r="T911" s="5"/>
      <c r="U911" s="5"/>
      <c r="V911" s="5"/>
      <c r="W911" s="5"/>
      <c r="X911" s="5"/>
      <c r="Y911" s="181" t="s">
        <v>241</v>
      </c>
      <c r="Z911" s="1757">
        <f>Z908-(Z909+Z910)</f>
        <v>0</v>
      </c>
      <c r="AA911" s="1758"/>
      <c r="AB911" s="1758"/>
      <c r="AC911" s="1758"/>
      <c r="AD911" s="1758"/>
      <c r="AE911" s="1759"/>
      <c r="AZ911" s="34"/>
      <c r="BB911" s="30"/>
      <c r="BC911" s="812"/>
      <c r="BD911" s="1372"/>
      <c r="BE911" s="1372"/>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372"/>
      <c r="BE912" s="1372"/>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918"/>
      <c r="BE913" s="1372"/>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984"/>
      <c r="BE914" s="1984"/>
      <c r="BF914" s="1984"/>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934"/>
      <c r="BE915" s="1934"/>
      <c r="BF915" s="1934"/>
    </row>
    <row r="916" spans="1:58" ht="12.95"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372"/>
      <c r="BE916" s="1372"/>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918"/>
      <c r="BE917" s="1372"/>
      <c r="BF917" s="14"/>
    </row>
    <row r="918" spans="1:58" ht="12.95" customHeight="1">
      <c r="AZ918" s="34"/>
      <c r="BB918" s="30"/>
      <c r="BC918" s="812"/>
    </row>
    <row r="919" spans="1:58" ht="12.95" customHeight="1">
      <c r="A919" s="1760" t="s">
        <v>96</v>
      </c>
      <c r="B919" s="1760"/>
      <c r="C919" s="1760"/>
      <c r="D919" s="1760"/>
      <c r="E919" s="1760"/>
      <c r="F919" s="1760"/>
      <c r="G919" s="1760"/>
      <c r="H919" s="1760"/>
      <c r="I919" s="1760"/>
      <c r="J919" s="1760"/>
      <c r="K919" s="1760"/>
      <c r="L919" s="1760"/>
      <c r="M919" s="1760"/>
      <c r="N919" s="1760"/>
      <c r="O919" s="1760"/>
      <c r="P919" s="1760"/>
      <c r="Q919" s="1760"/>
      <c r="R919" s="1760"/>
      <c r="S919" s="1760"/>
      <c r="T919" s="1760"/>
      <c r="U919" s="1760"/>
      <c r="V919" s="1760"/>
      <c r="W919" s="1760"/>
      <c r="X919" s="1760"/>
      <c r="Y919" s="1760"/>
      <c r="Z919" s="1760"/>
      <c r="AA919" s="1760"/>
      <c r="AB919" s="1760"/>
      <c r="AC919" s="1760"/>
      <c r="AD919" s="1760"/>
      <c r="AE919" s="1760"/>
      <c r="AF919" s="1760"/>
      <c r="AG919" s="1760"/>
      <c r="AH919" s="1760"/>
      <c r="AI919" s="1760"/>
      <c r="AJ919" s="1760"/>
      <c r="AK919" s="1760"/>
      <c r="AL919" s="1760"/>
      <c r="AM919" s="1760"/>
      <c r="AN919" s="1760"/>
      <c r="AO919" s="1760"/>
      <c r="AP919" s="1760"/>
      <c r="AQ919" s="1760"/>
      <c r="AR919" s="1760"/>
      <c r="AS919" s="1760"/>
      <c r="AT919" s="1760"/>
      <c r="AZ919" s="34"/>
      <c r="BA919" s="34"/>
      <c r="BB919" s="30"/>
      <c r="BC919" s="30"/>
      <c r="BD919" s="1918"/>
      <c r="BE919" s="1372"/>
      <c r="BF919" s="907"/>
    </row>
    <row r="920" spans="1:58" ht="12.95" customHeight="1">
      <c r="A920" s="1760"/>
      <c r="B920" s="1760"/>
      <c r="C920" s="1760"/>
      <c r="D920" s="1760"/>
      <c r="E920" s="1760"/>
      <c r="F920" s="1760"/>
      <c r="G920" s="1760"/>
      <c r="H920" s="1760"/>
      <c r="I920" s="1760"/>
      <c r="J920" s="1760"/>
      <c r="K920" s="1760"/>
      <c r="L920" s="1760"/>
      <c r="M920" s="1760"/>
      <c r="N920" s="1760"/>
      <c r="O920" s="1760"/>
      <c r="P920" s="1760"/>
      <c r="Q920" s="1760"/>
      <c r="R920" s="1760"/>
      <c r="S920" s="1760"/>
      <c r="T920" s="1760"/>
      <c r="U920" s="1760"/>
      <c r="V920" s="1760"/>
      <c r="W920" s="1760"/>
      <c r="X920" s="1760"/>
      <c r="Y920" s="1760"/>
      <c r="Z920" s="1760"/>
      <c r="AA920" s="1760"/>
      <c r="AB920" s="1760"/>
      <c r="AC920" s="1760"/>
      <c r="AD920" s="1760"/>
      <c r="AE920" s="1760"/>
      <c r="AF920" s="1760"/>
      <c r="AG920" s="1760"/>
      <c r="AH920" s="1760"/>
      <c r="AI920" s="1760"/>
      <c r="AJ920" s="1760"/>
      <c r="AK920" s="1760"/>
      <c r="AL920" s="1760"/>
      <c r="AM920" s="1760"/>
      <c r="AN920" s="1760"/>
      <c r="AO920" s="1760"/>
      <c r="AP920" s="1760"/>
      <c r="AQ920" s="1760"/>
      <c r="AR920" s="1760"/>
      <c r="AS920" s="1760"/>
      <c r="AT920" s="1760"/>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925" t="s">
        <v>792</v>
      </c>
      <c r="G924" s="1926"/>
      <c r="H924" s="1926"/>
      <c r="I924" s="1926"/>
      <c r="J924" s="1926"/>
      <c r="K924" s="1926"/>
      <c r="L924" s="1926"/>
      <c r="M924" s="1926"/>
      <c r="N924" s="1926"/>
      <c r="O924" s="1926"/>
      <c r="P924" s="1926"/>
      <c r="Q924" s="1926"/>
      <c r="R924" s="1926"/>
      <c r="S924" s="1926"/>
      <c r="T924" s="1927"/>
      <c r="U924" s="1846" t="s">
        <v>31</v>
      </c>
      <c r="V924" s="1847"/>
      <c r="W924" s="1847"/>
      <c r="X924" s="1847"/>
      <c r="Y924" s="1847"/>
      <c r="Z924" s="1847"/>
      <c r="AA924" s="43"/>
      <c r="AB924" s="105"/>
      <c r="AC924" s="105"/>
      <c r="AD924" s="105"/>
      <c r="AE924" s="105"/>
      <c r="AF924" s="106"/>
      <c r="AZ924" s="34"/>
      <c r="BA924" s="34"/>
      <c r="BB924" s="34"/>
      <c r="BC924" s="34"/>
    </row>
    <row r="925" spans="1:58" ht="12.95" customHeight="1">
      <c r="B925" s="2"/>
      <c r="F925" s="1848" t="s">
        <v>818</v>
      </c>
      <c r="G925" s="1849"/>
      <c r="H925" s="1849"/>
      <c r="I925" s="1849"/>
      <c r="J925" s="1849"/>
      <c r="K925" s="1849"/>
      <c r="L925" s="1849"/>
      <c r="M925" s="1849"/>
      <c r="N925" s="1849"/>
      <c r="O925" s="1849"/>
      <c r="P925" s="1849"/>
      <c r="Q925" s="1849"/>
      <c r="R925" s="1849"/>
      <c r="S925" s="1849"/>
      <c r="T925" s="1888"/>
      <c r="U925" s="1848"/>
      <c r="V925" s="1849"/>
      <c r="W925" s="1849"/>
      <c r="X925" s="1849"/>
      <c r="Y925" s="1849"/>
      <c r="Z925" s="1849"/>
      <c r="AA925" s="44"/>
      <c r="AB925" s="4"/>
      <c r="AC925" s="4"/>
      <c r="AD925" s="4"/>
      <c r="AE925" s="4"/>
      <c r="AF925" s="107"/>
      <c r="AZ925" s="34"/>
      <c r="BA925" s="34"/>
      <c r="BB925" s="34"/>
      <c r="BC925" s="34"/>
    </row>
    <row r="926" spans="1:58" ht="12.95" customHeight="1">
      <c r="B926" s="2"/>
      <c r="F926" s="1850"/>
      <c r="G926" s="1851"/>
      <c r="H926" s="1851"/>
      <c r="I926" s="1851"/>
      <c r="J926" s="1851"/>
      <c r="K926" s="1851"/>
      <c r="L926" s="1851"/>
      <c r="M926" s="1851"/>
      <c r="N926" s="1851"/>
      <c r="O926" s="1851"/>
      <c r="P926" s="1851"/>
      <c r="Q926" s="1851"/>
      <c r="R926" s="1851"/>
      <c r="S926" s="1851"/>
      <c r="T926" s="1889"/>
      <c r="U926" s="1850"/>
      <c r="V926" s="1851"/>
      <c r="W926" s="1851"/>
      <c r="X926" s="1851"/>
      <c r="Y926" s="1851"/>
      <c r="Z926" s="1851"/>
      <c r="AA926" s="108"/>
      <c r="AB926" s="1916" t="s">
        <v>391</v>
      </c>
      <c r="AC926" s="1916"/>
      <c r="AD926" s="1916"/>
      <c r="AE926" s="1916"/>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628" t="s">
        <v>591</v>
      </c>
      <c r="V927" s="1629"/>
      <c r="W927" s="1629"/>
      <c r="X927" s="1629"/>
      <c r="Y927" s="1629"/>
      <c r="Z927" s="1630"/>
      <c r="AA927" s="1673">
        <f>AM562</f>
        <v>11909944</v>
      </c>
      <c r="AB927" s="1674"/>
      <c r="AC927" s="1674"/>
      <c r="AD927" s="1674"/>
      <c r="AE927" s="1674"/>
      <c r="AF927" s="1675"/>
      <c r="AG927" s="1191" t="str">
        <f>IF(NOT(AA927=AW927),"!","")</f>
        <v/>
      </c>
      <c r="AH927" s="3"/>
      <c r="AW927" s="1594">
        <f>SUMIF($M$562:$M$573,"Loan, Tax-Exempt",$AM$562:$AM$573)</f>
        <v>11909944</v>
      </c>
      <c r="AX927" s="1594"/>
      <c r="AY927" s="1594"/>
      <c r="AZ927" s="3" t="s">
        <v>2538</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628" t="s">
        <v>591</v>
      </c>
      <c r="V928" s="1629"/>
      <c r="W928" s="1629"/>
      <c r="X928" s="1629"/>
      <c r="Y928" s="1629"/>
      <c r="Z928" s="1630"/>
      <c r="AA928" s="1673">
        <f>AM563</f>
        <v>21588083</v>
      </c>
      <c r="AB928" s="1674"/>
      <c r="AC928" s="1674"/>
      <c r="AD928" s="1674"/>
      <c r="AE928" s="1674"/>
      <c r="AF928" s="1675"/>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628" t="s">
        <v>591</v>
      </c>
      <c r="V929" s="1629"/>
      <c r="W929" s="1629"/>
      <c r="X929" s="1629"/>
      <c r="Y929" s="1629"/>
      <c r="Z929" s="1630"/>
      <c r="AA929" s="1673"/>
      <c r="AB929" s="1674"/>
      <c r="AC929" s="1674"/>
      <c r="AD929" s="1674"/>
      <c r="AE929" s="1674"/>
      <c r="AF929" s="1675"/>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628" t="s">
        <v>591</v>
      </c>
      <c r="V930" s="1629"/>
      <c r="W930" s="1629"/>
      <c r="X930" s="1629"/>
      <c r="Y930" s="1629"/>
      <c r="Z930" s="1630"/>
      <c r="AA930" s="1673"/>
      <c r="AB930" s="1674"/>
      <c r="AC930" s="1674"/>
      <c r="AD930" s="1674"/>
      <c r="AE930" s="1674"/>
      <c r="AF930" s="1675"/>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628" t="s">
        <v>591</v>
      </c>
      <c r="V931" s="1629"/>
      <c r="W931" s="1629"/>
      <c r="X931" s="1629"/>
      <c r="Y931" s="1629"/>
      <c r="Z931" s="1630"/>
      <c r="AA931" s="1673"/>
      <c r="AB931" s="1674"/>
      <c r="AC931" s="1674"/>
      <c r="AD931" s="1674"/>
      <c r="AE931" s="1674"/>
      <c r="AF931" s="1675"/>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628" t="s">
        <v>591</v>
      </c>
      <c r="V932" s="1629"/>
      <c r="W932" s="1629"/>
      <c r="X932" s="1629"/>
      <c r="Y932" s="1629"/>
      <c r="Z932" s="1630"/>
      <c r="AA932" s="1673"/>
      <c r="AB932" s="1674"/>
      <c r="AC932" s="1674"/>
      <c r="AD932" s="1674"/>
      <c r="AE932" s="1674"/>
      <c r="AF932" s="1675"/>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628" t="s">
        <v>591</v>
      </c>
      <c r="V933" s="1629"/>
      <c r="W933" s="1629"/>
      <c r="X933" s="1629"/>
      <c r="Y933" s="1629"/>
      <c r="Z933" s="1630"/>
      <c r="AA933" s="1673"/>
      <c r="AB933" s="1674"/>
      <c r="AC933" s="1674"/>
      <c r="AD933" s="1674"/>
      <c r="AE933" s="1674"/>
      <c r="AF933" s="1675"/>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628" t="s">
        <v>591</v>
      </c>
      <c r="V934" s="1629"/>
      <c r="W934" s="1629"/>
      <c r="X934" s="1629"/>
      <c r="Y934" s="1629"/>
      <c r="Z934" s="1630"/>
      <c r="AA934" s="1673"/>
      <c r="AB934" s="1674"/>
      <c r="AC934" s="1674"/>
      <c r="AD934" s="1674"/>
      <c r="AE934" s="1674"/>
      <c r="AF934" s="1675"/>
      <c r="AZ934" s="34"/>
      <c r="BA934" s="34"/>
      <c r="BB934" s="34"/>
      <c r="BC934" s="34"/>
    </row>
    <row r="935" spans="6:55" ht="12.95" customHeight="1">
      <c r="F935" s="1890" t="s">
        <v>2147</v>
      </c>
      <c r="G935" s="1891"/>
      <c r="H935" s="1891"/>
      <c r="I935" s="1891"/>
      <c r="J935" s="1891"/>
      <c r="K935" s="1891"/>
      <c r="L935" s="1891"/>
      <c r="M935" s="1891"/>
      <c r="N935" s="1891"/>
      <c r="O935" s="1891"/>
      <c r="P935" s="1891"/>
      <c r="Q935" s="1891"/>
      <c r="R935" s="1891"/>
      <c r="S935" s="1891"/>
      <c r="T935" s="1892"/>
      <c r="U935" s="1628" t="s">
        <v>591</v>
      </c>
      <c r="V935" s="1629"/>
      <c r="W935" s="1629"/>
      <c r="X935" s="1629"/>
      <c r="Y935" s="1629"/>
      <c r="Z935" s="1630"/>
      <c r="AA935" s="1673"/>
      <c r="AB935" s="1674"/>
      <c r="AC935" s="1674"/>
      <c r="AD935" s="1674"/>
      <c r="AE935" s="1674"/>
      <c r="AF935" s="1675"/>
      <c r="AZ935" s="34"/>
      <c r="BA935" s="34"/>
      <c r="BB935" s="34"/>
      <c r="BC935" s="34"/>
    </row>
    <row r="936" spans="6:55" ht="12.95" customHeight="1">
      <c r="F936" s="1890" t="s">
        <v>679</v>
      </c>
      <c r="G936" s="1891"/>
      <c r="H936" s="1891"/>
      <c r="I936" s="1891"/>
      <c r="J936" s="1891"/>
      <c r="K936" s="1891"/>
      <c r="L936" s="1891"/>
      <c r="M936" s="1891"/>
      <c r="N936" s="1891"/>
      <c r="O936" s="1891"/>
      <c r="P936" s="1891"/>
      <c r="Q936" s="1891"/>
      <c r="R936" s="1891"/>
      <c r="S936" s="1891"/>
      <c r="T936" s="1892"/>
      <c r="U936" s="1628" t="s">
        <v>591</v>
      </c>
      <c r="V936" s="1629"/>
      <c r="W936" s="1629"/>
      <c r="X936" s="1629"/>
      <c r="Y936" s="1629"/>
      <c r="Z936" s="1630"/>
      <c r="AA936" s="1673"/>
      <c r="AB936" s="1674"/>
      <c r="AC936" s="1674"/>
      <c r="AD936" s="1674"/>
      <c r="AE936" s="1674"/>
      <c r="AF936" s="1675"/>
      <c r="AU936" s="2"/>
      <c r="AZ936" s="34"/>
      <c r="BA936" s="34"/>
      <c r="BB936" s="34"/>
      <c r="BC936" s="34"/>
    </row>
    <row r="937" spans="6:55" ht="12.95" customHeight="1">
      <c r="F937" s="1890" t="s">
        <v>2148</v>
      </c>
      <c r="G937" s="1891"/>
      <c r="H937" s="1891"/>
      <c r="I937" s="1891"/>
      <c r="J937" s="1891"/>
      <c r="K937" s="1891"/>
      <c r="L937" s="1891"/>
      <c r="M937" s="1891"/>
      <c r="N937" s="1891"/>
      <c r="O937" s="1891"/>
      <c r="P937" s="1891"/>
      <c r="Q937" s="1891"/>
      <c r="R937" s="1891"/>
      <c r="S937" s="1891"/>
      <c r="T937" s="1892"/>
      <c r="U937" s="1628" t="s">
        <v>591</v>
      </c>
      <c r="V937" s="1629"/>
      <c r="W937" s="1629"/>
      <c r="X937" s="1629"/>
      <c r="Y937" s="1629"/>
      <c r="Z937" s="1630"/>
      <c r="AA937" s="1673"/>
      <c r="AB937" s="1674"/>
      <c r="AC937" s="1674"/>
      <c r="AD937" s="1674"/>
      <c r="AE937" s="1674"/>
      <c r="AF937" s="1675"/>
      <c r="AU937" s="2"/>
      <c r="AZ937" s="34"/>
      <c r="BA937" s="34"/>
      <c r="BB937" s="34"/>
      <c r="BC937" s="34"/>
    </row>
    <row r="938" spans="6:55" ht="12.95" customHeight="1">
      <c r="F938" s="1890" t="s">
        <v>2149</v>
      </c>
      <c r="G938" s="1891"/>
      <c r="H938" s="1891"/>
      <c r="I938" s="1891"/>
      <c r="J938" s="1891"/>
      <c r="K938" s="1891"/>
      <c r="L938" s="1891"/>
      <c r="M938" s="1891"/>
      <c r="N938" s="1891"/>
      <c r="O938" s="1891"/>
      <c r="P938" s="1891"/>
      <c r="Q938" s="1891"/>
      <c r="R938" s="1891"/>
      <c r="S938" s="1891"/>
      <c r="T938" s="1892"/>
      <c r="U938" s="1628" t="s">
        <v>591</v>
      </c>
      <c r="V938" s="1629"/>
      <c r="W938" s="1629"/>
      <c r="X938" s="1629"/>
      <c r="Y938" s="1629"/>
      <c r="Z938" s="1630"/>
      <c r="AA938" s="1673"/>
      <c r="AB938" s="1674"/>
      <c r="AC938" s="1674"/>
      <c r="AD938" s="1674"/>
      <c r="AE938" s="1674"/>
      <c r="AF938" s="1675"/>
      <c r="AU938" s="2"/>
      <c r="AZ938" s="34"/>
      <c r="BA938" s="34"/>
      <c r="BB938" s="34"/>
      <c r="BC938" s="34"/>
    </row>
    <row r="939" spans="6:55" ht="12.95" customHeight="1">
      <c r="F939" s="1890" t="s">
        <v>2150</v>
      </c>
      <c r="G939" s="1891"/>
      <c r="H939" s="1891"/>
      <c r="I939" s="1891"/>
      <c r="J939" s="1891"/>
      <c r="K939" s="1891"/>
      <c r="L939" s="1891"/>
      <c r="M939" s="1891"/>
      <c r="N939" s="1891"/>
      <c r="O939" s="1891"/>
      <c r="P939" s="1891"/>
      <c r="Q939" s="1891"/>
      <c r="R939" s="1891"/>
      <c r="S939" s="1891"/>
      <c r="T939" s="1892"/>
      <c r="U939" s="1628" t="s">
        <v>591</v>
      </c>
      <c r="V939" s="1629"/>
      <c r="W939" s="1629"/>
      <c r="X939" s="1629"/>
      <c r="Y939" s="1629"/>
      <c r="Z939" s="1630"/>
      <c r="AA939" s="1673"/>
      <c r="AB939" s="1674"/>
      <c r="AC939" s="1674"/>
      <c r="AD939" s="1674"/>
      <c r="AE939" s="1674"/>
      <c r="AF939" s="1675"/>
      <c r="AU939" s="2"/>
      <c r="AZ939" s="34"/>
      <c r="BA939" s="34"/>
      <c r="BB939" s="34"/>
      <c r="BC939" s="34"/>
    </row>
    <row r="940" spans="6:55" ht="12.95" customHeight="1">
      <c r="F940" s="1890" t="s">
        <v>2151</v>
      </c>
      <c r="G940" s="1891"/>
      <c r="H940" s="1891"/>
      <c r="I940" s="1891"/>
      <c r="J940" s="1891"/>
      <c r="K940" s="1891"/>
      <c r="L940" s="1891"/>
      <c r="M940" s="1891"/>
      <c r="N940" s="1891"/>
      <c r="O940" s="1891"/>
      <c r="P940" s="1891"/>
      <c r="Q940" s="1891"/>
      <c r="R940" s="1891"/>
      <c r="S940" s="1891"/>
      <c r="T940" s="1892"/>
      <c r="U940" s="1628" t="s">
        <v>591</v>
      </c>
      <c r="V940" s="1629"/>
      <c r="W940" s="1629"/>
      <c r="X940" s="1629"/>
      <c r="Y940" s="1629"/>
      <c r="Z940" s="1630"/>
      <c r="AA940" s="1673"/>
      <c r="AB940" s="1674"/>
      <c r="AC940" s="1674"/>
      <c r="AD940" s="1674"/>
      <c r="AE940" s="1674"/>
      <c r="AF940" s="1675"/>
      <c r="AU940" s="2"/>
      <c r="AZ940" s="34"/>
      <c r="BA940" s="34"/>
      <c r="BB940" s="34"/>
      <c r="BC940" s="34"/>
    </row>
    <row r="941" spans="6:55" ht="12.95" customHeight="1">
      <c r="F941" s="1890" t="s">
        <v>2152</v>
      </c>
      <c r="G941" s="1891"/>
      <c r="H941" s="1891"/>
      <c r="I941" s="1891"/>
      <c r="J941" s="1891"/>
      <c r="K941" s="1891"/>
      <c r="L941" s="1891"/>
      <c r="M941" s="1891"/>
      <c r="N941" s="1891"/>
      <c r="O941" s="1891"/>
      <c r="P941" s="1891"/>
      <c r="Q941" s="1891"/>
      <c r="R941" s="1891"/>
      <c r="S941" s="1891"/>
      <c r="T941" s="1892"/>
      <c r="U941" s="1628" t="s">
        <v>591</v>
      </c>
      <c r="V941" s="1629"/>
      <c r="W941" s="1629"/>
      <c r="X941" s="1629"/>
      <c r="Y941" s="1629"/>
      <c r="Z941" s="1630"/>
      <c r="AA941" s="1673"/>
      <c r="AB941" s="1674"/>
      <c r="AC941" s="1674"/>
      <c r="AD941" s="1674"/>
      <c r="AE941" s="1674"/>
      <c r="AF941" s="1675"/>
      <c r="AZ941" s="30"/>
      <c r="BA941" s="30"/>
    </row>
    <row r="942" spans="6:55" ht="12.95" customHeight="1">
      <c r="F942" s="178" t="s">
        <v>676</v>
      </c>
      <c r="G942" s="5"/>
      <c r="H942" s="5"/>
      <c r="I942" s="5"/>
      <c r="J942" s="5"/>
      <c r="K942" s="5"/>
      <c r="L942" s="5"/>
      <c r="M942" s="5"/>
      <c r="N942" s="5"/>
      <c r="O942" s="5"/>
      <c r="P942" s="5"/>
      <c r="Q942" s="5"/>
      <c r="R942" s="5"/>
      <c r="S942" s="5"/>
      <c r="T942" s="46"/>
      <c r="U942" s="1628" t="s">
        <v>591</v>
      </c>
      <c r="V942" s="1629"/>
      <c r="W942" s="1629"/>
      <c r="X942" s="1629"/>
      <c r="Y942" s="1629"/>
      <c r="Z942" s="1630"/>
      <c r="AA942" s="1673"/>
      <c r="AB942" s="1674"/>
      <c r="AC942" s="1674"/>
      <c r="AD942" s="1674"/>
      <c r="AE942" s="1674"/>
      <c r="AF942" s="1675"/>
    </row>
    <row r="943" spans="6:55" ht="12.95" customHeight="1">
      <c r="F943" s="121" t="s">
        <v>1277</v>
      </c>
      <c r="G943" s="5"/>
      <c r="H943" s="5"/>
      <c r="I943" s="5"/>
      <c r="J943" s="5"/>
      <c r="K943" s="5"/>
      <c r="L943" s="5"/>
      <c r="M943" s="5"/>
      <c r="N943" s="5"/>
      <c r="O943" s="5"/>
      <c r="P943" s="5"/>
      <c r="Q943" s="5"/>
      <c r="R943" s="5"/>
      <c r="S943" s="5"/>
      <c r="T943" s="46"/>
      <c r="U943" s="1628" t="s">
        <v>591</v>
      </c>
      <c r="V943" s="1629"/>
      <c r="W943" s="1629"/>
      <c r="X943" s="1629"/>
      <c r="Y943" s="1629"/>
      <c r="Z943" s="1630"/>
      <c r="AA943" s="1673"/>
      <c r="AB943" s="1674"/>
      <c r="AC943" s="1674"/>
      <c r="AD943" s="1674"/>
      <c r="AE943" s="1674"/>
      <c r="AF943" s="1675"/>
      <c r="AZ943" s="30"/>
      <c r="BA943" s="14"/>
    </row>
    <row r="944" spans="6:55" ht="12.95" customHeight="1">
      <c r="F944" s="66" t="s">
        <v>802</v>
      </c>
      <c r="G944" s="5"/>
      <c r="H944" s="5"/>
      <c r="I944" s="5"/>
      <c r="J944" s="5"/>
      <c r="K944" s="5"/>
      <c r="L944" s="5"/>
      <c r="M944" s="5"/>
      <c r="N944" s="5"/>
      <c r="O944" s="5"/>
      <c r="P944" s="5"/>
      <c r="Q944" s="5"/>
      <c r="R944" s="5"/>
      <c r="S944" s="5"/>
      <c r="T944" s="46"/>
      <c r="U944" s="1628" t="s">
        <v>591</v>
      </c>
      <c r="V944" s="1629"/>
      <c r="W944" s="1629"/>
      <c r="X944" s="1629"/>
      <c r="Y944" s="1629"/>
      <c r="Z944" s="1630"/>
      <c r="AA944" s="1673"/>
      <c r="AB944" s="1674"/>
      <c r="AC944" s="1674"/>
      <c r="AD944" s="1674"/>
      <c r="AE944" s="1674"/>
      <c r="AF944" s="1675"/>
      <c r="AZ944" s="30"/>
      <c r="BA944" s="14"/>
    </row>
    <row r="945" spans="6:55" ht="12.95" customHeight="1">
      <c r="F945" s="1896" t="s">
        <v>2156</v>
      </c>
      <c r="G945" s="1897"/>
      <c r="H945" s="1897"/>
      <c r="I945" s="1897"/>
      <c r="J945" s="1897"/>
      <c r="K945" s="1897"/>
      <c r="L945" s="1897"/>
      <c r="M945" s="1897"/>
      <c r="N945" s="1897"/>
      <c r="O945" s="1897"/>
      <c r="P945" s="1897"/>
      <c r="Q945" s="1897"/>
      <c r="R945" s="1897"/>
      <c r="S945" s="1897"/>
      <c r="T945" s="1898"/>
      <c r="U945" s="1628" t="s">
        <v>591</v>
      </c>
      <c r="V945" s="1629"/>
      <c r="W945" s="1629"/>
      <c r="X945" s="1629"/>
      <c r="Y945" s="1629"/>
      <c r="Z945" s="1630"/>
      <c r="AA945" s="1673"/>
      <c r="AB945" s="1674"/>
      <c r="AC945" s="1674"/>
      <c r="AD945" s="1674"/>
      <c r="AE945" s="1674"/>
      <c r="AF945" s="1675"/>
      <c r="AZ945" s="30"/>
      <c r="BA945" s="14"/>
    </row>
    <row r="946" spans="6:55" ht="12.95" customHeight="1">
      <c r="F946" s="1896" t="s">
        <v>2157</v>
      </c>
      <c r="G946" s="1897"/>
      <c r="H946" s="1897"/>
      <c r="I946" s="1897"/>
      <c r="J946" s="1897"/>
      <c r="K946" s="1897"/>
      <c r="L946" s="1897"/>
      <c r="M946" s="1897"/>
      <c r="N946" s="1897"/>
      <c r="O946" s="1897"/>
      <c r="P946" s="1897"/>
      <c r="Q946" s="1897"/>
      <c r="R946" s="1897"/>
      <c r="S946" s="1897"/>
      <c r="T946" s="1898"/>
      <c r="U946" s="1628" t="s">
        <v>591</v>
      </c>
      <c r="V946" s="1629"/>
      <c r="W946" s="1629"/>
      <c r="X946" s="1629"/>
      <c r="Y946" s="1629"/>
      <c r="Z946" s="1630"/>
      <c r="AA946" s="1673"/>
      <c r="AB946" s="1674"/>
      <c r="AC946" s="1674"/>
      <c r="AD946" s="1674"/>
      <c r="AE946" s="1674"/>
      <c r="AF946" s="1675"/>
      <c r="AZ946" s="30"/>
      <c r="BA946" s="30"/>
    </row>
    <row r="947" spans="6:55" ht="12.95" customHeight="1">
      <c r="F947" s="1890" t="s">
        <v>2153</v>
      </c>
      <c r="G947" s="1891"/>
      <c r="H947" s="1891"/>
      <c r="I947" s="1891"/>
      <c r="J947" s="1891"/>
      <c r="K947" s="1891"/>
      <c r="L947" s="1891"/>
      <c r="M947" s="1891"/>
      <c r="N947" s="1891"/>
      <c r="O947" s="1891"/>
      <c r="P947" s="1891"/>
      <c r="Q947" s="1891"/>
      <c r="R947" s="1891"/>
      <c r="S947" s="1891"/>
      <c r="T947" s="1892"/>
      <c r="U947" s="1628" t="s">
        <v>591</v>
      </c>
      <c r="V947" s="1629"/>
      <c r="W947" s="1629"/>
      <c r="X947" s="1629"/>
      <c r="Y947" s="1629"/>
      <c r="Z947" s="1630"/>
      <c r="AA947" s="1673"/>
      <c r="AB947" s="1674"/>
      <c r="AC947" s="1674"/>
      <c r="AD947" s="1674"/>
      <c r="AE947" s="1674"/>
      <c r="AF947" s="1675"/>
      <c r="AZ947" s="30"/>
      <c r="BA947" s="30"/>
    </row>
    <row r="948" spans="6:55" ht="12.95" customHeight="1">
      <c r="F948" s="1890" t="s">
        <v>2154</v>
      </c>
      <c r="G948" s="1891"/>
      <c r="H948" s="1891"/>
      <c r="I948" s="1891"/>
      <c r="J948" s="1891"/>
      <c r="K948" s="1891"/>
      <c r="L948" s="1891"/>
      <c r="M948" s="1891"/>
      <c r="N948" s="1891"/>
      <c r="O948" s="1891"/>
      <c r="P948" s="1891"/>
      <c r="Q948" s="1891"/>
      <c r="R948" s="1891"/>
      <c r="S948" s="1891"/>
      <c r="T948" s="1892"/>
      <c r="U948" s="1628" t="s">
        <v>591</v>
      </c>
      <c r="V948" s="1629"/>
      <c r="W948" s="1629"/>
      <c r="X948" s="1629"/>
      <c r="Y948" s="1629"/>
      <c r="Z948" s="1630"/>
      <c r="AA948" s="1673"/>
      <c r="AB948" s="1674"/>
      <c r="AC948" s="1674"/>
      <c r="AD948" s="1674"/>
      <c r="AE948" s="1674"/>
      <c r="AF948" s="1675"/>
      <c r="AZ948" s="30"/>
      <c r="BA948" s="30"/>
    </row>
    <row r="949" spans="6:55" ht="12.95" customHeight="1">
      <c r="F949" s="1890" t="s">
        <v>2155</v>
      </c>
      <c r="G949" s="1891"/>
      <c r="H949" s="1891"/>
      <c r="I949" s="1891"/>
      <c r="J949" s="1891"/>
      <c r="K949" s="1891"/>
      <c r="L949" s="1891"/>
      <c r="M949" s="1891"/>
      <c r="N949" s="1891"/>
      <c r="O949" s="1891"/>
      <c r="P949" s="1891"/>
      <c r="Q949" s="1891"/>
      <c r="R949" s="1891"/>
      <c r="S949" s="1891"/>
      <c r="T949" s="1892"/>
      <c r="U949" s="1628" t="s">
        <v>591</v>
      </c>
      <c r="V949" s="1629"/>
      <c r="W949" s="1629"/>
      <c r="X949" s="1629"/>
      <c r="Y949" s="1629"/>
      <c r="Z949" s="1630"/>
      <c r="AA949" s="1673"/>
      <c r="AB949" s="1674"/>
      <c r="AC949" s="1674"/>
      <c r="AD949" s="1674"/>
      <c r="AE949" s="1674"/>
      <c r="AF949" s="1675"/>
      <c r="AZ949" s="34"/>
      <c r="BA949" s="34"/>
      <c r="BB949" s="14"/>
      <c r="BC949" s="14"/>
    </row>
    <row r="950" spans="6:55" ht="12.95" customHeight="1">
      <c r="F950" s="121" t="s">
        <v>1261</v>
      </c>
      <c r="G950" s="5"/>
      <c r="H950" s="5"/>
      <c r="I950" s="5"/>
      <c r="J950" s="5"/>
      <c r="K950" s="5"/>
      <c r="L950" s="5"/>
      <c r="M950" s="5"/>
      <c r="N950" s="5"/>
      <c r="O950" s="5"/>
      <c r="P950" s="5"/>
      <c r="Q950" s="5"/>
      <c r="R950" s="5"/>
      <c r="S950" s="5"/>
      <c r="T950" s="46"/>
      <c r="U950" s="1628" t="s">
        <v>591</v>
      </c>
      <c r="V950" s="1629"/>
      <c r="W950" s="1629"/>
      <c r="X950" s="1629"/>
      <c r="Y950" s="1629"/>
      <c r="Z950" s="1630"/>
      <c r="AA950" s="1673"/>
      <c r="AB950" s="1674"/>
      <c r="AC950" s="1674"/>
      <c r="AD950" s="1674"/>
      <c r="AE950" s="1674"/>
      <c r="AF950" s="1675"/>
      <c r="AZ950" s="34"/>
      <c r="BA950" s="34"/>
      <c r="BB950" s="14"/>
      <c r="BC950" s="14"/>
    </row>
    <row r="951" spans="6:55" ht="12.95" customHeight="1">
      <c r="F951" s="1896" t="s">
        <v>2158</v>
      </c>
      <c r="G951" s="1897"/>
      <c r="H951" s="1897"/>
      <c r="I951" s="1897"/>
      <c r="J951" s="1897"/>
      <c r="K951" s="1897"/>
      <c r="L951" s="1897"/>
      <c r="M951" s="1897"/>
      <c r="N951" s="1897"/>
      <c r="O951" s="1897"/>
      <c r="P951" s="1897"/>
      <c r="Q951" s="1897"/>
      <c r="R951" s="1897"/>
      <c r="S951" s="1897"/>
      <c r="T951" s="1898"/>
      <c r="U951" s="1628" t="s">
        <v>591</v>
      </c>
      <c r="V951" s="1629"/>
      <c r="W951" s="1629"/>
      <c r="X951" s="1629"/>
      <c r="Y951" s="1629"/>
      <c r="Z951" s="1630"/>
      <c r="AA951" s="1673"/>
      <c r="AB951" s="1674"/>
      <c r="AC951" s="1674"/>
      <c r="AD951" s="1674"/>
      <c r="AE951" s="1674"/>
      <c r="AF951" s="1675"/>
      <c r="AZ951" s="34"/>
      <c r="BA951" s="34"/>
      <c r="BB951" s="34"/>
      <c r="BC951" s="34"/>
    </row>
    <row r="952" spans="6:55" ht="12.95" customHeight="1">
      <c r="F952" s="121" t="s">
        <v>1262</v>
      </c>
      <c r="G952" s="5"/>
      <c r="H952" s="5"/>
      <c r="I952" s="5"/>
      <c r="J952" s="5"/>
      <c r="K952" s="5"/>
      <c r="L952" s="5"/>
      <c r="M952" s="5"/>
      <c r="N952" s="5"/>
      <c r="O952" s="5"/>
      <c r="P952" s="5"/>
      <c r="Q952" s="5"/>
      <c r="R952" s="5"/>
      <c r="S952" s="5"/>
      <c r="T952" s="46"/>
      <c r="U952" s="1628" t="s">
        <v>591</v>
      </c>
      <c r="V952" s="1629"/>
      <c r="W952" s="1629"/>
      <c r="X952" s="1629"/>
      <c r="Y952" s="1629"/>
      <c r="Z952" s="1630"/>
      <c r="AA952" s="1673"/>
      <c r="AB952" s="1674"/>
      <c r="AC952" s="1674"/>
      <c r="AD952" s="1674"/>
      <c r="AE952" s="1674"/>
      <c r="AF952" s="1675"/>
      <c r="AZ952" s="34"/>
      <c r="BA952" s="34"/>
      <c r="BB952" s="34"/>
      <c r="BC952" s="34"/>
    </row>
    <row r="953" spans="6:55" ht="12.95" customHeight="1">
      <c r="F953" s="1896" t="s">
        <v>2159</v>
      </c>
      <c r="G953" s="1897"/>
      <c r="H953" s="1897"/>
      <c r="I953" s="1897"/>
      <c r="J953" s="1897"/>
      <c r="K953" s="1897"/>
      <c r="L953" s="1897"/>
      <c r="M953" s="1897"/>
      <c r="N953" s="1897"/>
      <c r="O953" s="1897"/>
      <c r="P953" s="1897"/>
      <c r="Q953" s="1897"/>
      <c r="R953" s="1897"/>
      <c r="S953" s="1897"/>
      <c r="T953" s="1898"/>
      <c r="U953" s="1628" t="s">
        <v>591</v>
      </c>
      <c r="V953" s="1629"/>
      <c r="W953" s="1629"/>
      <c r="X953" s="1629"/>
      <c r="Y953" s="1629"/>
      <c r="Z953" s="1630"/>
      <c r="AA953" s="1673"/>
      <c r="AB953" s="1674"/>
      <c r="AC953" s="1674"/>
      <c r="AD953" s="1674"/>
      <c r="AE953" s="1674"/>
      <c r="AF953" s="1675"/>
      <c r="AZ953" s="34"/>
      <c r="BA953" s="34"/>
      <c r="BB953" s="34"/>
      <c r="BC953" s="34"/>
    </row>
    <row r="954" spans="6:55" ht="12.95" customHeight="1">
      <c r="F954" s="45" t="s">
        <v>806</v>
      </c>
      <c r="G954" s="5"/>
      <c r="H954" s="5"/>
      <c r="I954" s="5"/>
      <c r="J954" s="5"/>
      <c r="K954" s="5"/>
      <c r="L954" s="5"/>
      <c r="M954" s="5"/>
      <c r="N954" s="5"/>
      <c r="O954" s="5"/>
      <c r="P954" s="1628" t="s">
        <v>669</v>
      </c>
      <c r="Q954" s="1629"/>
      <c r="R954" s="1629"/>
      <c r="S954" s="1629"/>
      <c r="T954" s="1630"/>
      <c r="U954" s="1628" t="s">
        <v>591</v>
      </c>
      <c r="V954" s="1629"/>
      <c r="W954" s="1629"/>
      <c r="X954" s="1629"/>
      <c r="Y954" s="1629"/>
      <c r="Z954" s="1630"/>
      <c r="AA954" s="1673"/>
      <c r="AB954" s="1674"/>
      <c r="AC954" s="1674"/>
      <c r="AD954" s="1674"/>
      <c r="AE954" s="1674"/>
      <c r="AF954" s="1675"/>
      <c r="AZ954" s="34"/>
      <c r="BA954" s="34"/>
      <c r="BB954" s="34"/>
      <c r="BC954" s="34"/>
    </row>
    <row r="955" spans="6:55" ht="12.95" customHeight="1">
      <c r="F955" s="1890" t="s">
        <v>2146</v>
      </c>
      <c r="G955" s="1891"/>
      <c r="H955" s="1892"/>
      <c r="I955" s="1900" t="s">
        <v>334</v>
      </c>
      <c r="J955" s="1901"/>
      <c r="K955" s="1901"/>
      <c r="L955" s="1901"/>
      <c r="M955" s="1901"/>
      <c r="N955" s="1901"/>
      <c r="O955" s="1901"/>
      <c r="P955" s="1901"/>
      <c r="Q955" s="1901"/>
      <c r="R955" s="1901"/>
      <c r="S955" s="1901"/>
      <c r="T955" s="1902"/>
      <c r="U955" s="1628" t="s">
        <v>591</v>
      </c>
      <c r="V955" s="1629"/>
      <c r="W955" s="1629"/>
      <c r="X955" s="1629"/>
      <c r="Y955" s="1629"/>
      <c r="Z955" s="1630"/>
      <c r="AA955" s="1673"/>
      <c r="AB955" s="1674"/>
      <c r="AC955" s="1674"/>
      <c r="AD955" s="1674"/>
      <c r="AE955" s="1674"/>
      <c r="AF955" s="1675"/>
      <c r="AZ955" s="34"/>
      <c r="BA955" s="34"/>
      <c r="BB955" s="34"/>
      <c r="BC955" s="34"/>
    </row>
    <row r="956" spans="6:55" ht="12.95" customHeight="1">
      <c r="F956" s="45" t="s">
        <v>86</v>
      </c>
      <c r="G956" s="48"/>
      <c r="H956" s="48"/>
      <c r="I956" s="1900" t="s">
        <v>334</v>
      </c>
      <c r="J956" s="1901"/>
      <c r="K956" s="1901"/>
      <c r="L956" s="1901"/>
      <c r="M956" s="1901"/>
      <c r="N956" s="1901"/>
      <c r="O956" s="1901"/>
      <c r="P956" s="1901"/>
      <c r="Q956" s="1901"/>
      <c r="R956" s="1901"/>
      <c r="S956" s="1901"/>
      <c r="T956" s="1902"/>
      <c r="U956" s="1628" t="s">
        <v>591</v>
      </c>
      <c r="V956" s="1629"/>
      <c r="W956" s="1629"/>
      <c r="X956" s="1629"/>
      <c r="Y956" s="1629"/>
      <c r="Z956" s="1630"/>
      <c r="AA956" s="1673"/>
      <c r="AB956" s="1674"/>
      <c r="AC956" s="1674"/>
      <c r="AD956" s="1674"/>
      <c r="AE956" s="1674"/>
      <c r="AF956" s="1675"/>
      <c r="AZ956" s="34"/>
      <c r="BA956" s="34"/>
      <c r="BB956" s="34"/>
      <c r="BC956" s="34"/>
    </row>
    <row r="957" spans="6:55" ht="12.95" customHeight="1">
      <c r="F957" s="45" t="s">
        <v>10</v>
      </c>
      <c r="G957" s="48"/>
      <c r="H957" s="48"/>
      <c r="I957" s="1872" t="s">
        <v>334</v>
      </c>
      <c r="J957" s="1873"/>
      <c r="K957" s="1873"/>
      <c r="L957" s="1873"/>
      <c r="M957" s="1873"/>
      <c r="N957" s="1873"/>
      <c r="O957" s="1873"/>
      <c r="P957" s="1873"/>
      <c r="Q957" s="1873"/>
      <c r="R957" s="1873"/>
      <c r="S957" s="1873"/>
      <c r="T957" s="1874"/>
      <c r="U957" s="1628" t="s">
        <v>591</v>
      </c>
      <c r="V957" s="1629"/>
      <c r="W957" s="1629"/>
      <c r="X957" s="1629"/>
      <c r="Y957" s="1629"/>
      <c r="Z957" s="1630"/>
      <c r="AA957" s="1673"/>
      <c r="AB957" s="1674"/>
      <c r="AC957" s="1674"/>
      <c r="AD957" s="1674"/>
      <c r="AE957" s="1674"/>
      <c r="AF957" s="1675"/>
      <c r="AV957" s="2"/>
      <c r="AW957" s="2"/>
      <c r="AX957" s="2"/>
      <c r="AY957" s="2"/>
      <c r="AZ957" s="34"/>
      <c r="BA957" s="34"/>
      <c r="BB957" s="34"/>
      <c r="BC957" s="34"/>
    </row>
    <row r="958" spans="6:55" ht="12.95" customHeight="1">
      <c r="F958" s="47" t="s">
        <v>170</v>
      </c>
      <c r="G958" s="48"/>
      <c r="H958" s="48"/>
      <c r="I958" s="1872" t="s">
        <v>334</v>
      </c>
      <c r="J958" s="1873"/>
      <c r="K958" s="1873"/>
      <c r="L958" s="1873"/>
      <c r="M958" s="1873"/>
      <c r="N958" s="1873"/>
      <c r="O958" s="1873"/>
      <c r="P958" s="1873"/>
      <c r="Q958" s="1873"/>
      <c r="R958" s="1873"/>
      <c r="S958" s="1873"/>
      <c r="T958" s="1874"/>
      <c r="U958" s="1628" t="s">
        <v>591</v>
      </c>
      <c r="V958" s="1629"/>
      <c r="W958" s="1629"/>
      <c r="X958" s="1629"/>
      <c r="Y958" s="1629"/>
      <c r="Z958" s="1630"/>
      <c r="AA958" s="1673"/>
      <c r="AB958" s="1674"/>
      <c r="AC958" s="1674"/>
      <c r="AD958" s="1674"/>
      <c r="AE958" s="1674"/>
      <c r="AF958" s="1675"/>
      <c r="AU958" s="2"/>
      <c r="AZ958" s="34"/>
      <c r="BA958" s="34"/>
      <c r="BB958" s="34"/>
      <c r="BC958" s="34"/>
    </row>
    <row r="959" spans="6:55" ht="12.95" customHeight="1">
      <c r="F959" s="47" t="s">
        <v>170</v>
      </c>
      <c r="G959" s="48"/>
      <c r="H959" s="48"/>
      <c r="I959" s="1872" t="s">
        <v>334</v>
      </c>
      <c r="J959" s="1873"/>
      <c r="K959" s="1873"/>
      <c r="L959" s="1873"/>
      <c r="M959" s="1873"/>
      <c r="N959" s="1873"/>
      <c r="O959" s="1873"/>
      <c r="P959" s="1873"/>
      <c r="Q959" s="1873"/>
      <c r="R959" s="1873"/>
      <c r="S959" s="1873"/>
      <c r="T959" s="1874"/>
      <c r="U959" s="1628" t="s">
        <v>591</v>
      </c>
      <c r="V959" s="1629"/>
      <c r="W959" s="1629"/>
      <c r="X959" s="1629"/>
      <c r="Y959" s="1629"/>
      <c r="Z959" s="1630"/>
      <c r="AA959" s="1673"/>
      <c r="AB959" s="1674"/>
      <c r="AC959" s="1674"/>
      <c r="AD959" s="1674"/>
      <c r="AE959" s="1674"/>
      <c r="AF959" s="1675"/>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869">
        <v>46156</v>
      </c>
      <c r="N964" s="1870"/>
      <c r="O964" s="1870"/>
      <c r="P964" s="1870"/>
      <c r="Q964" s="1870"/>
      <c r="R964" s="1870"/>
      <c r="S964" s="1871"/>
      <c r="U964" s="66" t="s">
        <v>11</v>
      </c>
      <c r="V964" s="5"/>
      <c r="W964" s="5"/>
      <c r="X964" s="5"/>
      <c r="Y964" s="5"/>
      <c r="Z964" s="5"/>
      <c r="AA964" s="5"/>
      <c r="AB964" s="5"/>
      <c r="AC964" s="5"/>
      <c r="AD964" s="46"/>
      <c r="AE964" s="1869"/>
      <c r="AF964" s="1870"/>
      <c r="AG964" s="1870"/>
      <c r="AH964" s="1870"/>
      <c r="AI964" s="1870"/>
      <c r="AJ964" s="1870"/>
      <c r="AK964" s="1871"/>
      <c r="AZ964" s="34"/>
      <c r="BA964" s="34"/>
      <c r="BB964" s="34"/>
      <c r="BC964" s="34"/>
    </row>
    <row r="965" spans="1:64" ht="12.95" customHeight="1">
      <c r="C965" s="66" t="s">
        <v>12</v>
      </c>
      <c r="D965" s="5"/>
      <c r="E965" s="5"/>
      <c r="F965" s="5"/>
      <c r="G965" s="5"/>
      <c r="H965" s="5"/>
      <c r="I965" s="5"/>
      <c r="J965" s="5"/>
      <c r="K965" s="5"/>
      <c r="L965" s="46"/>
      <c r="M965" s="1634" t="s">
        <v>2750</v>
      </c>
      <c r="N965" s="1635"/>
      <c r="O965" s="1635"/>
      <c r="P965" s="1635"/>
      <c r="Q965" s="1635"/>
      <c r="R965" s="1635"/>
      <c r="S965" s="1636"/>
      <c r="U965" s="66" t="s">
        <v>12</v>
      </c>
      <c r="V965" s="5"/>
      <c r="W965" s="5"/>
      <c r="X965" s="5"/>
      <c r="Y965" s="5"/>
      <c r="Z965" s="5"/>
      <c r="AA965" s="5"/>
      <c r="AB965" s="5"/>
      <c r="AC965" s="5"/>
      <c r="AD965" s="46"/>
      <c r="AE965" s="1634"/>
      <c r="AF965" s="1635"/>
      <c r="AG965" s="1635"/>
      <c r="AH965" s="1635"/>
      <c r="AI965" s="1635"/>
      <c r="AJ965" s="1635"/>
      <c r="AK965" s="1636"/>
      <c r="AZ965" s="34"/>
      <c r="BA965" s="34"/>
      <c r="BB965" s="34"/>
      <c r="BC965" s="34"/>
    </row>
    <row r="966" spans="1:64" ht="12.95" customHeight="1">
      <c r="C966" s="66" t="s">
        <v>880</v>
      </c>
      <c r="D966" s="5"/>
      <c r="E966" s="5"/>
      <c r="J966" s="1637" t="s">
        <v>2751</v>
      </c>
      <c r="K966" s="1638"/>
      <c r="L966" s="1638"/>
      <c r="M966" s="1638"/>
      <c r="N966" s="1638"/>
      <c r="O966" s="1638"/>
      <c r="P966" s="1638"/>
      <c r="Q966" s="1638"/>
      <c r="R966" s="1638"/>
      <c r="S966" s="1639"/>
      <c r="U966" s="66" t="s">
        <v>880</v>
      </c>
      <c r="V966" s="5"/>
      <c r="W966" s="5"/>
      <c r="AB966" s="1637" t="s">
        <v>307</v>
      </c>
      <c r="AC966" s="1638"/>
      <c r="AD966" s="1638"/>
      <c r="AE966" s="1638"/>
      <c r="AF966" s="1638"/>
      <c r="AG966" s="1638"/>
      <c r="AH966" s="1638"/>
      <c r="AI966" s="1638"/>
      <c r="AJ966" s="1638"/>
      <c r="AK966" s="1639"/>
      <c r="AZ966" s="34"/>
      <c r="BA966" s="34"/>
      <c r="BB966" s="34"/>
      <c r="BC966" s="34"/>
    </row>
    <row r="967" spans="1:64" ht="12.95" customHeight="1">
      <c r="C967" s="66" t="s">
        <v>13</v>
      </c>
      <c r="D967" s="5"/>
      <c r="E967" s="5"/>
      <c r="F967" s="5"/>
      <c r="G967" s="5"/>
      <c r="H967" s="5"/>
      <c r="I967" s="5"/>
      <c r="J967" s="5"/>
      <c r="K967" s="5"/>
      <c r="L967" s="46"/>
      <c r="M967" s="1917">
        <f>8/AG448</f>
        <v>7.6923076923076927E-2</v>
      </c>
      <c r="N967" s="1886"/>
      <c r="O967" s="1886"/>
      <c r="P967" s="1886"/>
      <c r="Q967" s="1886"/>
      <c r="R967" s="1886"/>
      <c r="S967" s="1887"/>
      <c r="U967" s="66" t="s">
        <v>13</v>
      </c>
      <c r="V967" s="5"/>
      <c r="W967" s="5"/>
      <c r="X967" s="5"/>
      <c r="Y967" s="5"/>
      <c r="Z967" s="5"/>
      <c r="AA967" s="5"/>
      <c r="AB967" s="5"/>
      <c r="AC967" s="5"/>
      <c r="AD967" s="46"/>
      <c r="AE967" s="1885"/>
      <c r="AF967" s="1886"/>
      <c r="AG967" s="1886"/>
      <c r="AH967" s="1886"/>
      <c r="AI967" s="1886"/>
      <c r="AJ967" s="1886"/>
      <c r="AK967" s="1887"/>
      <c r="AZ967" s="34"/>
      <c r="BA967" s="34"/>
      <c r="BB967" s="34"/>
      <c r="BC967" s="34"/>
    </row>
    <row r="968" spans="1:64" ht="12.95" customHeight="1">
      <c r="C968" s="66" t="s">
        <v>14</v>
      </c>
      <c r="D968" s="5"/>
      <c r="E968" s="5"/>
      <c r="F968" s="5"/>
      <c r="G968" s="5"/>
      <c r="H968" s="5"/>
      <c r="I968" s="5"/>
      <c r="J968" s="5"/>
      <c r="K968" s="5"/>
      <c r="L968" s="46"/>
      <c r="M968" s="1893">
        <v>8</v>
      </c>
      <c r="N968" s="1894"/>
      <c r="O968" s="1894"/>
      <c r="P968" s="1894"/>
      <c r="Q968" s="1894"/>
      <c r="R968" s="1894"/>
      <c r="S968" s="1895"/>
      <c r="U968" s="66" t="s">
        <v>14</v>
      </c>
      <c r="V968" s="5"/>
      <c r="W968" s="5"/>
      <c r="X968" s="5"/>
      <c r="Y968" s="5"/>
      <c r="Z968" s="5"/>
      <c r="AA968" s="5"/>
      <c r="AB968" s="5"/>
      <c r="AC968" s="5"/>
      <c r="AD968" s="46"/>
      <c r="AE968" s="1893"/>
      <c r="AF968" s="1894"/>
      <c r="AG968" s="1894"/>
      <c r="AH968" s="1894"/>
      <c r="AI968" s="1894"/>
      <c r="AJ968" s="1894"/>
      <c r="AK968" s="1895"/>
      <c r="AV968" s="2"/>
      <c r="AW968" s="2"/>
      <c r="AX968" s="2"/>
      <c r="AY968" s="2"/>
      <c r="AZ968" s="34"/>
      <c r="BA968" s="34"/>
      <c r="BB968" s="34"/>
      <c r="BC968" s="34"/>
    </row>
    <row r="969" spans="1:64" ht="12.95" customHeight="1">
      <c r="C969" s="66" t="s">
        <v>15</v>
      </c>
      <c r="D969" s="5"/>
      <c r="E969" s="5"/>
      <c r="F969" s="5"/>
      <c r="G969" s="5"/>
      <c r="H969" s="5"/>
      <c r="I969" s="5"/>
      <c r="J969" s="5"/>
      <c r="K969" s="5"/>
      <c r="L969" s="46"/>
      <c r="M969" s="1673">
        <f>'Subsidy Contract Calculation'!J40</f>
        <v>156622.80000000002</v>
      </c>
      <c r="N969" s="1674"/>
      <c r="O969" s="1674"/>
      <c r="P969" s="1674"/>
      <c r="Q969" s="1674"/>
      <c r="R969" s="1674"/>
      <c r="S969" s="1675"/>
      <c r="U969" s="66" t="s">
        <v>15</v>
      </c>
      <c r="V969" s="5"/>
      <c r="W969" s="5"/>
      <c r="X969" s="5"/>
      <c r="Y969" s="5"/>
      <c r="Z969" s="5"/>
      <c r="AA969" s="5"/>
      <c r="AB969" s="5"/>
      <c r="AC969" s="5"/>
      <c r="AD969" s="46"/>
      <c r="AE969" s="1673"/>
      <c r="AF969" s="1674"/>
      <c r="AG969" s="1674"/>
      <c r="AH969" s="1674"/>
      <c r="AI969" s="1674"/>
      <c r="AJ969" s="1674"/>
      <c r="AK969" s="1675"/>
      <c r="AV969" s="2"/>
      <c r="AW969" s="2"/>
      <c r="AX969" s="2"/>
      <c r="AY969" s="2"/>
      <c r="AZ969" s="34"/>
      <c r="BA969" s="34"/>
      <c r="BB969" s="34"/>
      <c r="BC969" s="34"/>
    </row>
    <row r="970" spans="1:64" ht="12.95" customHeight="1">
      <c r="C970" s="66" t="s">
        <v>16</v>
      </c>
      <c r="D970" s="5"/>
      <c r="E970" s="5"/>
      <c r="F970" s="5"/>
      <c r="G970" s="5"/>
      <c r="H970" s="5"/>
      <c r="I970" s="5"/>
      <c r="J970" s="5"/>
      <c r="K970" s="5"/>
      <c r="L970" s="46"/>
      <c r="M970" s="1673">
        <f>M969*M971</f>
        <v>3132456.0000000005</v>
      </c>
      <c r="N970" s="1674"/>
      <c r="O970" s="1674"/>
      <c r="P970" s="1674"/>
      <c r="Q970" s="1674"/>
      <c r="R970" s="1674"/>
      <c r="S970" s="1675"/>
      <c r="U970" s="66" t="s">
        <v>16</v>
      </c>
      <c r="V970" s="5"/>
      <c r="W970" s="5"/>
      <c r="X970" s="5"/>
      <c r="Y970" s="5"/>
      <c r="Z970" s="5"/>
      <c r="AA970" s="5"/>
      <c r="AB970" s="5"/>
      <c r="AC970" s="5"/>
      <c r="AD970" s="46"/>
      <c r="AE970" s="1673"/>
      <c r="AF970" s="1674"/>
      <c r="AG970" s="1674"/>
      <c r="AH970" s="1674"/>
      <c r="AI970" s="1674"/>
      <c r="AJ970" s="1674"/>
      <c r="AK970" s="1675"/>
      <c r="AV970" s="2"/>
      <c r="AW970" s="2"/>
      <c r="AX970" s="2"/>
      <c r="AY970" s="2"/>
      <c r="AZ970" s="34"/>
      <c r="BB970" s="34"/>
      <c r="BC970" s="34"/>
    </row>
    <row r="971" spans="1:64" ht="12.95" customHeight="1">
      <c r="C971" s="121" t="s">
        <v>1650</v>
      </c>
      <c r="D971" s="5"/>
      <c r="E971" s="5"/>
      <c r="F971" s="5"/>
      <c r="G971" s="5"/>
      <c r="H971" s="5"/>
      <c r="I971" s="5"/>
      <c r="J971" s="5"/>
      <c r="K971" s="5"/>
      <c r="L971" s="46"/>
      <c r="M971" s="1670">
        <v>20</v>
      </c>
      <c r="N971" s="1671"/>
      <c r="O971" s="1671"/>
      <c r="P971" s="1671"/>
      <c r="Q971" s="1671"/>
      <c r="R971" s="1671"/>
      <c r="S971" s="1672"/>
      <c r="U971" s="121" t="s">
        <v>1650</v>
      </c>
      <c r="V971" s="5"/>
      <c r="W971" s="5"/>
      <c r="X971" s="5"/>
      <c r="Y971" s="5"/>
      <c r="Z971" s="5"/>
      <c r="AA971" s="5"/>
      <c r="AB971" s="5"/>
      <c r="AC971" s="5"/>
      <c r="AD971" s="46"/>
      <c r="AE971" s="1670"/>
      <c r="AF971" s="1671"/>
      <c r="AG971" s="1671"/>
      <c r="AH971" s="1671"/>
      <c r="AI971" s="1671"/>
      <c r="AJ971" s="1671"/>
      <c r="AK971" s="1672"/>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631"/>
      <c r="N976" s="1632"/>
      <c r="O976" s="1632"/>
      <c r="P976" s="1632"/>
      <c r="Q976" s="1632"/>
      <c r="R976" s="1632"/>
      <c r="S976" s="1633"/>
      <c r="T976" s="66" t="s">
        <v>790</v>
      </c>
      <c r="U976" s="5"/>
      <c r="V976" s="5"/>
      <c r="W976" s="5"/>
      <c r="X976" s="5"/>
      <c r="Y976" s="5"/>
      <c r="Z976" s="46"/>
      <c r="AA976" s="1631"/>
      <c r="AB976" s="1632"/>
      <c r="AC976" s="1632"/>
      <c r="AD976" s="1632"/>
      <c r="AE976" s="1632"/>
      <c r="AF976" s="1632"/>
      <c r="AG976" s="1633"/>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631"/>
      <c r="N977" s="1632"/>
      <c r="O977" s="1632"/>
      <c r="P977" s="1632"/>
      <c r="Q977" s="1632"/>
      <c r="R977" s="1632"/>
      <c r="S977" s="1633"/>
      <c r="T977" s="66" t="s">
        <v>789</v>
      </c>
      <c r="U977" s="5"/>
      <c r="V977" s="5"/>
      <c r="W977" s="5"/>
      <c r="X977" s="5"/>
      <c r="Y977" s="5"/>
      <c r="Z977" s="46"/>
      <c r="AA977" s="1631"/>
      <c r="AB977" s="1632"/>
      <c r="AC977" s="1632"/>
      <c r="AD977" s="1632"/>
      <c r="AE977" s="1632"/>
      <c r="AF977" s="1632"/>
      <c r="AG977" s="1633"/>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910" t="s">
        <v>591</v>
      </c>
      <c r="N978" s="1911"/>
      <c r="O978" s="1911"/>
      <c r="P978" s="1911"/>
      <c r="Q978" s="1911"/>
      <c r="R978" s="1911"/>
      <c r="S978" s="1912"/>
      <c r="T978" s="45" t="s">
        <v>337</v>
      </c>
      <c r="U978" s="5"/>
      <c r="V978" s="5"/>
      <c r="W978" s="5"/>
      <c r="X978" s="5"/>
      <c r="Y978" s="5"/>
      <c r="Z978" s="46"/>
      <c r="AA978" s="1631"/>
      <c r="AB978" s="1632"/>
      <c r="AC978" s="1632"/>
      <c r="AD978" s="1632"/>
      <c r="AE978" s="1632"/>
      <c r="AF978" s="1632"/>
      <c r="AG978" s="1633"/>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631"/>
      <c r="N979" s="1632"/>
      <c r="O979" s="1632"/>
      <c r="P979" s="1632"/>
      <c r="Q979" s="1632"/>
      <c r="R979" s="1632"/>
      <c r="S979" s="1633"/>
      <c r="T979" s="45" t="s">
        <v>338</v>
      </c>
      <c r="U979" s="5"/>
      <c r="V979" s="5"/>
      <c r="W979" s="5"/>
      <c r="X979" s="5"/>
      <c r="Y979" s="5"/>
      <c r="Z979" s="46"/>
      <c r="AA979" s="1631"/>
      <c r="AB979" s="1632"/>
      <c r="AC979" s="1632"/>
      <c r="AD979" s="1632"/>
      <c r="AE979" s="1632"/>
      <c r="AF979" s="1632"/>
      <c r="AG979" s="1633"/>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631"/>
      <c r="N980" s="1632"/>
      <c r="O980" s="1632"/>
      <c r="P980" s="1632"/>
      <c r="Q980" s="1632"/>
      <c r="R980" s="1632"/>
      <c r="S980" s="1633"/>
      <c r="T980" s="45" t="s">
        <v>376</v>
      </c>
      <c r="U980" s="5"/>
      <c r="V980" s="5"/>
      <c r="W980" s="5"/>
      <c r="X980" s="5"/>
      <c r="Y980" s="5"/>
      <c r="Z980" s="46"/>
      <c r="AA980" s="1631"/>
      <c r="AB980" s="1632"/>
      <c r="AC980" s="1632"/>
      <c r="AD980" s="1632"/>
      <c r="AE980" s="1632"/>
      <c r="AF980" s="1632"/>
      <c r="AG980" s="1633"/>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637" t="s">
        <v>307</v>
      </c>
      <c r="N981" s="1638"/>
      <c r="O981" s="1638"/>
      <c r="P981" s="1638"/>
      <c r="Q981" s="1638"/>
      <c r="R981" s="1638"/>
      <c r="S981" s="1639"/>
      <c r="T981" s="1641"/>
      <c r="U981" s="1642"/>
      <c r="V981" s="1642"/>
      <c r="W981" s="1642"/>
      <c r="X981" s="1642"/>
      <c r="Y981" s="1642"/>
      <c r="Z981" s="1643"/>
      <c r="AA981" s="1631"/>
      <c r="AB981" s="1632"/>
      <c r="AC981" s="1632"/>
      <c r="AD981" s="1632"/>
      <c r="AE981" s="1632"/>
      <c r="AF981" s="1632"/>
      <c r="AG981" s="1633"/>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631"/>
      <c r="N982" s="1632"/>
      <c r="O982" s="1632"/>
      <c r="P982" s="1632"/>
      <c r="Q982" s="1632"/>
      <c r="R982" s="1632"/>
      <c r="S982" s="1633"/>
      <c r="T982" s="1641"/>
      <c r="U982" s="1642"/>
      <c r="V982" s="1642"/>
      <c r="W982" s="1642"/>
      <c r="X982" s="1642"/>
      <c r="Y982" s="1642"/>
      <c r="Z982" s="1643"/>
      <c r="AA982" s="1631"/>
      <c r="AB982" s="1632"/>
      <c r="AC982" s="1632"/>
      <c r="AD982" s="1632"/>
      <c r="AE982" s="1632"/>
      <c r="AF982" s="1632"/>
      <c r="AG982" s="1633"/>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815" t="s">
        <v>669</v>
      </c>
      <c r="P983" s="1816"/>
      <c r="Q983" s="92"/>
      <c r="R983" s="92"/>
      <c r="S983" s="93"/>
      <c r="T983" s="41" t="s">
        <v>170</v>
      </c>
      <c r="U983" s="42"/>
      <c r="V983" s="42"/>
      <c r="W983" s="1830" t="s">
        <v>334</v>
      </c>
      <c r="X983" s="1831"/>
      <c r="Y983" s="1831"/>
      <c r="Z983" s="1831"/>
      <c r="AA983" s="1831"/>
      <c r="AB983" s="1831"/>
      <c r="AC983" s="1831"/>
      <c r="AD983" s="1831"/>
      <c r="AE983" s="1831"/>
      <c r="AF983" s="1831"/>
      <c r="AG983" s="1832"/>
      <c r="AU983" s="68"/>
      <c r="AV983" s="95"/>
      <c r="AW983" s="95"/>
      <c r="AX983" s="95"/>
      <c r="AY983" s="95"/>
      <c r="AZ983" s="34"/>
      <c r="BB983" s="34"/>
      <c r="BC983" s="34"/>
      <c r="BD983" s="34"/>
      <c r="BE983" s="34"/>
      <c r="BF983" s="34"/>
      <c r="BG983" s="34"/>
      <c r="BH983" s="34"/>
      <c r="BI983" s="34"/>
      <c r="BJ983" s="34"/>
      <c r="BK983" s="34"/>
      <c r="BL983" s="34"/>
    </row>
    <row r="984" spans="1:64" ht="12.95" customHeight="1">
      <c r="F984" s="1875" t="s">
        <v>33</v>
      </c>
      <c r="G984" s="1732"/>
      <c r="H984" s="1732"/>
      <c r="I984" s="1732"/>
      <c r="J984" s="1732"/>
      <c r="K984" s="1732"/>
      <c r="L984" s="1732"/>
      <c r="M984" s="1631"/>
      <c r="N984" s="1632"/>
      <c r="O984" s="1632"/>
      <c r="P984" s="1632"/>
      <c r="Q984" s="1632"/>
      <c r="R984" s="1632"/>
      <c r="S984" s="1633"/>
      <c r="T984" s="47"/>
      <c r="U984" s="48"/>
      <c r="V984" s="48"/>
      <c r="W984" s="48"/>
      <c r="X984" s="48"/>
      <c r="Y984" s="48"/>
      <c r="Z984" s="124" t="s">
        <v>134</v>
      </c>
      <c r="AA984" s="1852"/>
      <c r="AB984" s="1853"/>
      <c r="AC984" s="1853"/>
      <c r="AD984" s="1853"/>
      <c r="AE984" s="1853"/>
      <c r="AF984" s="1853"/>
      <c r="AG984" s="1854"/>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372"/>
      <c r="BH985" s="1372"/>
      <c r="BI985" s="1372"/>
      <c r="BJ985" s="1372"/>
      <c r="BK985" s="1372"/>
      <c r="BL985" s="1372"/>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760" t="s">
        <v>548</v>
      </c>
      <c r="B988" s="1760"/>
      <c r="C988" s="1760"/>
      <c r="D988" s="1760"/>
      <c r="E988" s="1760"/>
      <c r="F988" s="1760"/>
      <c r="G988" s="1760"/>
      <c r="H988" s="1760"/>
      <c r="I988" s="1760"/>
      <c r="J988" s="1760"/>
      <c r="K988" s="1760"/>
      <c r="L988" s="1760"/>
      <c r="M988" s="1760"/>
      <c r="N988" s="1760"/>
      <c r="O988" s="1760"/>
      <c r="P988" s="1760"/>
      <c r="Q988" s="1760"/>
      <c r="R988" s="1760"/>
      <c r="S988" s="1760"/>
      <c r="T988" s="1760"/>
      <c r="U988" s="1760"/>
      <c r="V988" s="1760"/>
      <c r="W988" s="1760"/>
      <c r="X988" s="1760"/>
      <c r="Y988" s="1760"/>
      <c r="Z988" s="1760"/>
      <c r="AA988" s="1760"/>
      <c r="AB988" s="1760"/>
      <c r="AC988" s="1760"/>
      <c r="AD988" s="1760"/>
      <c r="AE988" s="1760"/>
      <c r="AF988" s="1760"/>
      <c r="AG988" s="1760"/>
      <c r="AH988" s="1760"/>
      <c r="AI988" s="1760"/>
      <c r="AJ988" s="1760"/>
      <c r="AK988" s="1760"/>
      <c r="AL988" s="1760"/>
      <c r="AM988" s="1760"/>
      <c r="AN988" s="1760"/>
      <c r="AO988" s="1760"/>
      <c r="AP988" s="1760"/>
      <c r="AQ988" s="1760"/>
      <c r="AR988" s="1760"/>
      <c r="AS988" s="1760"/>
      <c r="AT988" s="1760"/>
      <c r="AU988" s="68"/>
      <c r="AV988" s="68"/>
      <c r="AW988" s="68"/>
      <c r="AX988" s="68"/>
      <c r="AY988" s="68"/>
      <c r="AZ988" s="14"/>
      <c r="BA988" s="14"/>
      <c r="BB988" s="908"/>
      <c r="BC988" s="908"/>
    </row>
    <row r="989" spans="1:64" ht="12.95" customHeight="1">
      <c r="A989" s="1760"/>
      <c r="B989" s="1760"/>
      <c r="C989" s="1760"/>
      <c r="D989" s="1760"/>
      <c r="E989" s="1760"/>
      <c r="F989" s="1760"/>
      <c r="G989" s="1760"/>
      <c r="H989" s="1760"/>
      <c r="I989" s="1760"/>
      <c r="J989" s="1760"/>
      <c r="K989" s="1760"/>
      <c r="L989" s="1760"/>
      <c r="M989" s="1760"/>
      <c r="N989" s="1760"/>
      <c r="O989" s="1760"/>
      <c r="P989" s="1760"/>
      <c r="Q989" s="1760"/>
      <c r="R989" s="1760"/>
      <c r="S989" s="1760"/>
      <c r="T989" s="1760"/>
      <c r="U989" s="1760"/>
      <c r="V989" s="1760"/>
      <c r="W989" s="1760"/>
      <c r="X989" s="1760"/>
      <c r="Y989" s="1760"/>
      <c r="Z989" s="1760"/>
      <c r="AA989" s="1760"/>
      <c r="AB989" s="1760"/>
      <c r="AC989" s="1760"/>
      <c r="AD989" s="1760"/>
      <c r="AE989" s="1760"/>
      <c r="AF989" s="1760"/>
      <c r="AG989" s="1760"/>
      <c r="AH989" s="1760"/>
      <c r="AI989" s="1760"/>
      <c r="AJ989" s="1760"/>
      <c r="AK989" s="1760"/>
      <c r="AL989" s="1760"/>
      <c r="AM989" s="1760"/>
      <c r="AN989" s="1760"/>
      <c r="AO989" s="1760"/>
      <c r="AP989" s="1760"/>
      <c r="AQ989" s="1760"/>
      <c r="AR989" s="1760"/>
      <c r="AS989" s="1760"/>
      <c r="AT989" s="1760"/>
      <c r="AU989" s="68"/>
      <c r="AV989" s="68"/>
      <c r="AW989" s="68"/>
      <c r="AX989" s="68"/>
      <c r="AY989" s="68"/>
      <c r="AZ989" s="30"/>
      <c r="BA989" s="14"/>
      <c r="BB989" s="14"/>
      <c r="BC989" s="14"/>
    </row>
    <row r="990" spans="1:64" ht="12.95" customHeight="1">
      <c r="A990" s="1760"/>
      <c r="B990" s="1760"/>
      <c r="C990" s="1760"/>
      <c r="D990" s="1760"/>
      <c r="E990" s="1760"/>
      <c r="F990" s="1760"/>
      <c r="G990" s="1760"/>
      <c r="H990" s="1760"/>
      <c r="I990" s="1760"/>
      <c r="J990" s="1760"/>
      <c r="K990" s="1760"/>
      <c r="L990" s="1760"/>
      <c r="M990" s="1760"/>
      <c r="N990" s="1760"/>
      <c r="O990" s="1760"/>
      <c r="P990" s="1760"/>
      <c r="Q990" s="1760"/>
      <c r="R990" s="1760"/>
      <c r="S990" s="1760"/>
      <c r="T990" s="1760"/>
      <c r="U990" s="1760"/>
      <c r="V990" s="1760"/>
      <c r="W990" s="1760"/>
      <c r="X990" s="1760"/>
      <c r="Y990" s="1760"/>
      <c r="Z990" s="1760"/>
      <c r="AA990" s="1760"/>
      <c r="AB990" s="1760"/>
      <c r="AC990" s="1760"/>
      <c r="AD990" s="1760"/>
      <c r="AE990" s="1760"/>
      <c r="AF990" s="1760"/>
      <c r="AG990" s="1760"/>
      <c r="AH990" s="1760"/>
      <c r="AI990" s="1760"/>
      <c r="AJ990" s="1760"/>
      <c r="AK990" s="1760"/>
      <c r="AL990" s="1760"/>
      <c r="AM990" s="1760"/>
      <c r="AN990" s="1760"/>
      <c r="AO990" s="1760"/>
      <c r="AP990" s="1760"/>
      <c r="AQ990" s="1760"/>
      <c r="AR990" s="1760"/>
      <c r="AS990" s="1760"/>
      <c r="AT990" s="1760"/>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707" t="s">
        <v>638</v>
      </c>
      <c r="E994" s="1708"/>
      <c r="F994" s="1708"/>
      <c r="G994" s="1708"/>
      <c r="H994" s="1708"/>
      <c r="I994" s="1708"/>
      <c r="J994" s="1708"/>
      <c r="K994" s="1708"/>
      <c r="L994" s="1708"/>
      <c r="M994" s="1708"/>
      <c r="N994" s="1708"/>
      <c r="O994" s="1708"/>
      <c r="P994" s="1708"/>
      <c r="Q994" s="1709"/>
      <c r="R994" s="1707" t="s">
        <v>639</v>
      </c>
      <c r="S994" s="1708"/>
      <c r="T994" s="1708"/>
      <c r="U994" s="1708"/>
      <c r="V994" s="1708"/>
      <c r="W994" s="1708"/>
      <c r="X994" s="1708"/>
      <c r="Y994" s="1708"/>
      <c r="Z994" s="1708"/>
      <c r="AA994" s="1709"/>
      <c r="AB994" s="1707" t="s">
        <v>640</v>
      </c>
      <c r="AC994" s="1708"/>
      <c r="AD994" s="1708"/>
      <c r="AE994" s="1708"/>
      <c r="AF994" s="1708"/>
      <c r="AG994" s="1708"/>
      <c r="AH994" s="1708"/>
      <c r="AI994" s="1709"/>
      <c r="AJ994" s="1707" t="s">
        <v>641</v>
      </c>
      <c r="AK994" s="1708"/>
      <c r="AL994" s="1708"/>
      <c r="AM994" s="1708"/>
      <c r="AN994" s="1708"/>
      <c r="AO994" s="1708"/>
      <c r="AP994" s="1708"/>
      <c r="AQ994" s="1709"/>
      <c r="AR994" s="68"/>
      <c r="AS994" s="68"/>
      <c r="AT994" s="68"/>
      <c r="AU994" s="68"/>
      <c r="AV994" s="68"/>
      <c r="AW994" s="68"/>
      <c r="AX994" s="68"/>
      <c r="AY994" s="68"/>
      <c r="AZ994" s="30"/>
      <c r="BB994" s="14"/>
      <c r="BC994" s="14"/>
    </row>
    <row r="995" spans="1:55" ht="12.95" customHeight="1">
      <c r="A995" s="14"/>
      <c r="B995" s="73"/>
      <c r="C995" s="925"/>
      <c r="D995" s="1647" t="s">
        <v>633</v>
      </c>
      <c r="E995" s="1648"/>
      <c r="F995" s="1648"/>
      <c r="G995" s="1648"/>
      <c r="H995" s="1648"/>
      <c r="I995" s="1648"/>
      <c r="J995" s="1648"/>
      <c r="K995" s="1648"/>
      <c r="L995" s="1648"/>
      <c r="M995" s="1648"/>
      <c r="N995" s="1648"/>
      <c r="O995" s="1648"/>
      <c r="P995" s="1648"/>
      <c r="Q995" s="1649"/>
      <c r="R995" s="1650">
        <f>IF(ISNA(IF($CU$122="4%",(INDEX($CS$160:$CW$217,MATCH($DG$122,$CR$160:$CR$217,0),MATCH(D995,$CS$159:$CW$159,0))),(INDEX($CZ$160:$DD$217,MATCH($DG$122,$CY$160:$CY$217,0),MATCH(D995,$CZ$159:$DD$159,0))))),0,IF($CU$122="4%",(INDEX($CS$160:$CW$217,MATCH($DG$122,$CR$160:$CR$217,0),MATCH(D995,$CS$159:$CW$159,0))),(INDEX($CZ$160:$DD$217,MATCH($DG$122,$CY$160:$CY$217,0),MATCH(D995,$CZ$159:$DD$159,0)))))</f>
        <v>381933</v>
      </c>
      <c r="S995" s="1650"/>
      <c r="T995" s="1650"/>
      <c r="U995" s="1650"/>
      <c r="V995" s="1650"/>
      <c r="W995" s="1650"/>
      <c r="X995" s="1650"/>
      <c r="Y995" s="1650"/>
      <c r="Z995" s="1650"/>
      <c r="AA995" s="1650"/>
      <c r="AB995" s="1644">
        <f>CP810</f>
        <v>0</v>
      </c>
      <c r="AC995" s="1645"/>
      <c r="AD995" s="1645"/>
      <c r="AE995" s="1645"/>
      <c r="AF995" s="1645"/>
      <c r="AG995" s="1645"/>
      <c r="AH995" s="1645"/>
      <c r="AI995" s="1646"/>
      <c r="AJ995" s="1651">
        <f>IF(ISERROR((R995*AB995)),0,(R995*AB995))</f>
        <v>0</v>
      </c>
      <c r="AK995" s="1652"/>
      <c r="AL995" s="1652"/>
      <c r="AM995" s="1652"/>
      <c r="AN995" s="1652"/>
      <c r="AO995" s="1652"/>
      <c r="AP995" s="1652"/>
      <c r="AQ995" s="1653"/>
      <c r="AR995" s="68"/>
      <c r="AS995" s="68"/>
      <c r="AT995" s="68"/>
      <c r="AU995" s="68"/>
      <c r="AV995" s="68"/>
      <c r="AW995" s="68"/>
      <c r="AX995" s="68"/>
      <c r="AY995" s="68"/>
      <c r="AZ995" s="30"/>
      <c r="BB995" s="14"/>
      <c r="BC995" s="14"/>
    </row>
    <row r="996" spans="1:55" ht="12.95" customHeight="1">
      <c r="A996" s="14"/>
      <c r="B996" s="73"/>
      <c r="C996" s="83"/>
      <c r="D996" s="1647" t="s">
        <v>325</v>
      </c>
      <c r="E996" s="1648"/>
      <c r="F996" s="1648"/>
      <c r="G996" s="1648"/>
      <c r="H996" s="1648"/>
      <c r="I996" s="1648"/>
      <c r="J996" s="1648"/>
      <c r="K996" s="1648"/>
      <c r="L996" s="1648"/>
      <c r="M996" s="1648"/>
      <c r="N996" s="1648"/>
      <c r="O996" s="1648"/>
      <c r="P996" s="1648"/>
      <c r="Q996" s="1649"/>
      <c r="R996" s="1650">
        <f>IF(ISNA(IF($CU$122="4%",(INDEX($CS$160:$CW$217,MATCH($DG$122,$CR$160:$CR$217,0),MATCH(D996,$CS$159:$CW$159,0))),(INDEX($CZ$160:$DD$217,MATCH($DG$122,$CY$160:$CY$217,0),MATCH(D996,$CZ$159:$DD$159,0))))),0,IF($CU$122="4%",(INDEX($CS$160:$CW$217,MATCH($DG$122,$CR$160:$CR$217,0),MATCH(D996,$CS$159:$CW$159,0))),(INDEX($CZ$160:$DD$217,MATCH($DG$122,$CY$160:$CY$217,0),MATCH(D996,$CZ$159:$DD$159,0)))))</f>
        <v>440365</v>
      </c>
      <c r="S996" s="1650"/>
      <c r="T996" s="1650"/>
      <c r="U996" s="1650"/>
      <c r="V996" s="1650"/>
      <c r="W996" s="1650"/>
      <c r="X996" s="1650"/>
      <c r="Y996" s="1650"/>
      <c r="Z996" s="1650"/>
      <c r="AA996" s="1650"/>
      <c r="AB996" s="1644">
        <f>CU810</f>
        <v>48</v>
      </c>
      <c r="AC996" s="1645"/>
      <c r="AD996" s="1645"/>
      <c r="AE996" s="1645"/>
      <c r="AF996" s="1645"/>
      <c r="AG996" s="1645"/>
      <c r="AH996" s="1645"/>
      <c r="AI996" s="1646"/>
      <c r="AJ996" s="1651">
        <f>IF(ISERROR((R996*AB996)),0,(R996*AB996))</f>
        <v>21137520</v>
      </c>
      <c r="AK996" s="1652"/>
      <c r="AL996" s="1652"/>
      <c r="AM996" s="1652"/>
      <c r="AN996" s="1652"/>
      <c r="AO996" s="1652"/>
      <c r="AP996" s="1652"/>
      <c r="AQ996" s="1653"/>
      <c r="AR996" s="68"/>
      <c r="AS996" s="68"/>
      <c r="AT996" s="68"/>
      <c r="AU996" s="68"/>
      <c r="AV996" s="68"/>
      <c r="AW996" s="68"/>
      <c r="AX996" s="68"/>
      <c r="AY996" s="68"/>
      <c r="AZ996" s="30"/>
      <c r="BB996" s="14"/>
      <c r="BC996" s="14"/>
    </row>
    <row r="997" spans="1:55" ht="12.95" customHeight="1">
      <c r="A997" s="14"/>
      <c r="B997" s="73"/>
      <c r="C997" s="83"/>
      <c r="D997" s="1647" t="s">
        <v>163</v>
      </c>
      <c r="E997" s="1648"/>
      <c r="F997" s="1648"/>
      <c r="G997" s="1648"/>
      <c r="H997" s="1648"/>
      <c r="I997" s="1648"/>
      <c r="J997" s="1648"/>
      <c r="K997" s="1648"/>
      <c r="L997" s="1648"/>
      <c r="M997" s="1648"/>
      <c r="N997" s="1648"/>
      <c r="O997" s="1648"/>
      <c r="P997" s="1648"/>
      <c r="Q997" s="1649"/>
      <c r="R997" s="1650">
        <f>IF(ISNA(IF($CU$122="4%",(INDEX($CS$160:$CW$217,MATCH($DG$122,$CR$160:$CR$217,0),MATCH(D997,$CS$159:$CW$159,0))),(INDEX($CZ$160:$DD$217,MATCH($DG$122,$CY$160:$CY$217,0),MATCH(D997,$CZ$159:$DD$159,0))))),0,IF($CU$122="4%",(INDEX($CS$160:$CW$217,MATCH($DG$122,$CR$160:$CR$217,0),MATCH(D997,$CS$159:$CW$159,0))),(INDEX($CZ$160:$DD$217,MATCH($DG$122,$CY$160:$CY$217,0),MATCH(D997,$CZ$159:$DD$159,0)))))</f>
        <v>531200</v>
      </c>
      <c r="S997" s="1650"/>
      <c r="T997" s="1650"/>
      <c r="U997" s="1650"/>
      <c r="V997" s="1650"/>
      <c r="W997" s="1650"/>
      <c r="X997" s="1650"/>
      <c r="Y997" s="1650"/>
      <c r="Z997" s="1650"/>
      <c r="AA997" s="1650"/>
      <c r="AB997" s="1644">
        <f>CZ810</f>
        <v>31</v>
      </c>
      <c r="AC997" s="1645"/>
      <c r="AD997" s="1645"/>
      <c r="AE997" s="1645"/>
      <c r="AF997" s="1645"/>
      <c r="AG997" s="1645"/>
      <c r="AH997" s="1645"/>
      <c r="AI997" s="1646"/>
      <c r="AJ997" s="1651">
        <f>IF(ISERROR((R997*AB997)),0,(R997*AB997))</f>
        <v>16467200</v>
      </c>
      <c r="AK997" s="1652"/>
      <c r="AL997" s="1652"/>
      <c r="AM997" s="1652"/>
      <c r="AN997" s="1652"/>
      <c r="AO997" s="1652"/>
      <c r="AP997" s="1652"/>
      <c r="AQ997" s="1653"/>
      <c r="AR997" s="68"/>
      <c r="AS997" s="68"/>
      <c r="AT997" s="68"/>
      <c r="AU997" s="68"/>
      <c r="AV997" s="68"/>
      <c r="AW997" s="68"/>
      <c r="AX997" s="68"/>
      <c r="AY997" s="68"/>
      <c r="AZ997" s="30"/>
      <c r="BB997" s="14"/>
      <c r="BC997" s="14"/>
    </row>
    <row r="998" spans="1:55" ht="12.95" customHeight="1">
      <c r="A998" s="14"/>
      <c r="B998" s="73"/>
      <c r="C998" s="83"/>
      <c r="D998" s="1647" t="s">
        <v>164</v>
      </c>
      <c r="E998" s="1648"/>
      <c r="F998" s="1648"/>
      <c r="G998" s="1648"/>
      <c r="H998" s="1648"/>
      <c r="I998" s="1648"/>
      <c r="J998" s="1648"/>
      <c r="K998" s="1648"/>
      <c r="L998" s="1648"/>
      <c r="M998" s="1648"/>
      <c r="N998" s="1648"/>
      <c r="O998" s="1648"/>
      <c r="P998" s="1648"/>
      <c r="Q998" s="1649"/>
      <c r="R998" s="1650">
        <f>IF(ISNA(IF($CU$122="4%",(INDEX($CS$160:$CW$217,MATCH($DG$122,$CR$160:$CR$217,0),MATCH(D998,$CS$159:$CW$159,0))),(INDEX($CZ$160:$DD$217,MATCH($DG$122,$CY$160:$CY$217,0),MATCH(D998,$CZ$159:$DD$159,0))))),0,IF($CU$122="4%",(INDEX($CS$160:$CW$217,MATCH($DG$122,$CR$160:$CR$217,0),MATCH(D998,$CS$159:$CW$159,0))),(INDEX($CZ$160:$DD$217,MATCH($DG$122,$CY$160:$CY$217,0),MATCH(D998,$CZ$159:$DD$159,0)))))</f>
        <v>679936</v>
      </c>
      <c r="S998" s="1650"/>
      <c r="T998" s="1650"/>
      <c r="U998" s="1650"/>
      <c r="V998" s="1650"/>
      <c r="W998" s="1650"/>
      <c r="X998" s="1650"/>
      <c r="Y998" s="1650"/>
      <c r="Z998" s="1650"/>
      <c r="AA998" s="1650"/>
      <c r="AB998" s="1644">
        <f>DE810</f>
        <v>26</v>
      </c>
      <c r="AC998" s="1645"/>
      <c r="AD998" s="1645"/>
      <c r="AE998" s="1645"/>
      <c r="AF998" s="1645"/>
      <c r="AG998" s="1645"/>
      <c r="AH998" s="1645"/>
      <c r="AI998" s="1646"/>
      <c r="AJ998" s="1651">
        <f>IF(ISERROR((R998*AB998)),0,(R998*AB998))</f>
        <v>17678336</v>
      </c>
      <c r="AK998" s="1652"/>
      <c r="AL998" s="1652"/>
      <c r="AM998" s="1652"/>
      <c r="AN998" s="1652"/>
      <c r="AO998" s="1652"/>
      <c r="AP998" s="1652"/>
      <c r="AQ998" s="1653"/>
      <c r="AR998" s="68"/>
      <c r="AS998" s="68"/>
      <c r="AT998" s="68"/>
      <c r="AU998" s="68"/>
      <c r="AV998" s="68"/>
      <c r="AW998" s="68"/>
      <c r="AX998" s="68"/>
      <c r="AY998" s="68"/>
      <c r="AZ998" s="30"/>
      <c r="BA998" s="34"/>
      <c r="BB998" s="14"/>
      <c r="BC998" s="14"/>
    </row>
    <row r="999" spans="1:55" ht="12.95" customHeight="1">
      <c r="A999" s="14"/>
      <c r="B999" s="47"/>
      <c r="C999" s="78"/>
      <c r="D999" s="1647" t="s">
        <v>460</v>
      </c>
      <c r="E999" s="1648"/>
      <c r="F999" s="1648"/>
      <c r="G999" s="1648"/>
      <c r="H999" s="1648"/>
      <c r="I999" s="1648"/>
      <c r="J999" s="1648"/>
      <c r="K999" s="1648"/>
      <c r="L999" s="1648"/>
      <c r="M999" s="1648"/>
      <c r="N999" s="1648"/>
      <c r="O999" s="1648"/>
      <c r="P999" s="1648"/>
      <c r="Q999" s="1649"/>
      <c r="R999" s="1650">
        <f>IF(ISNA(IF($CU$122="4%",(INDEX($CS$160:$CW$217,MATCH($DG$122,$CR$160:$CR$217,0),MATCH(D999,$CS$159:$CW$159,0))),(INDEX($CZ$160:$DD$217,MATCH($DG$122,$CY$160:$CY$217,0),MATCH(D999,$CZ$159:$DD$159,0))))),0,IF($CU$122="4%",(INDEX($CS$160:$CW$217,MATCH($DG$122,$CR$160:$CR$217,0),MATCH(D999,$CS$159:$CW$159,0))),(INDEX($CZ$160:$DD$217,MATCH($DG$122,$CY$160:$CY$217,0),MATCH(D999,$CZ$159:$DD$159,0)))))</f>
        <v>757491</v>
      </c>
      <c r="S999" s="1650"/>
      <c r="T999" s="1650"/>
      <c r="U999" s="1650"/>
      <c r="V999" s="1650"/>
      <c r="W999" s="1650"/>
      <c r="X999" s="1650"/>
      <c r="Y999" s="1650"/>
      <c r="Z999" s="1650"/>
      <c r="AA999" s="1650"/>
      <c r="AB999" s="1644">
        <f>DO810+DJ810</f>
        <v>0</v>
      </c>
      <c r="AC999" s="1645"/>
      <c r="AD999" s="1645"/>
      <c r="AE999" s="1645"/>
      <c r="AF999" s="1645"/>
      <c r="AG999" s="1645"/>
      <c r="AH999" s="1645"/>
      <c r="AI999" s="1646"/>
      <c r="AJ999" s="1651">
        <f>IF(ISERROR((R999*AB999)),0,(R999*AB999))</f>
        <v>0</v>
      </c>
      <c r="AK999" s="1652"/>
      <c r="AL999" s="1652"/>
      <c r="AM999" s="1652"/>
      <c r="AN999" s="1652"/>
      <c r="AO999" s="1652"/>
      <c r="AP999" s="1652"/>
      <c r="AQ999" s="1653"/>
      <c r="AR999" s="68"/>
      <c r="AS999" s="68"/>
      <c r="AT999" s="68"/>
      <c r="AU999" s="68"/>
      <c r="AV999" s="68"/>
      <c r="AW999" s="68"/>
      <c r="AX999" s="68"/>
      <c r="AY999" s="68"/>
      <c r="AZ999" s="30"/>
      <c r="BB999" s="14"/>
      <c r="BC999" s="14"/>
    </row>
    <row r="1000" spans="1:55" ht="12.95" customHeight="1">
      <c r="A1000" s="14"/>
      <c r="B1000" s="1879" t="s">
        <v>791</v>
      </c>
      <c r="C1000" s="1880"/>
      <c r="D1000" s="1880"/>
      <c r="E1000" s="1880"/>
      <c r="F1000" s="1880"/>
      <c r="G1000" s="1880"/>
      <c r="H1000" s="1880"/>
      <c r="I1000" s="1880"/>
      <c r="J1000" s="1880"/>
      <c r="K1000" s="1880"/>
      <c r="L1000" s="1880"/>
      <c r="M1000" s="1880"/>
      <c r="N1000" s="1880"/>
      <c r="O1000" s="1880"/>
      <c r="P1000" s="1880"/>
      <c r="Q1000" s="1880"/>
      <c r="R1000" s="1880"/>
      <c r="S1000" s="1880"/>
      <c r="T1000" s="1880"/>
      <c r="U1000" s="1880"/>
      <c r="V1000" s="1880"/>
      <c r="W1000" s="1880"/>
      <c r="X1000" s="1880"/>
      <c r="Y1000" s="1880"/>
      <c r="Z1000" s="1880"/>
      <c r="AA1000" s="1881"/>
      <c r="AB1000" s="1644">
        <f>SUM(AB995:AI999)</f>
        <v>105</v>
      </c>
      <c r="AC1000" s="1645"/>
      <c r="AD1000" s="1645"/>
      <c r="AE1000" s="1645"/>
      <c r="AF1000" s="1645"/>
      <c r="AG1000" s="1645"/>
      <c r="AH1000" s="1645"/>
      <c r="AI1000" s="1646"/>
      <c r="AJ1000" s="1651"/>
      <c r="AK1000" s="1652"/>
      <c r="AL1000" s="1652"/>
      <c r="AM1000" s="1652"/>
      <c r="AN1000" s="1652"/>
      <c r="AO1000" s="1652"/>
      <c r="AP1000" s="1652"/>
      <c r="AQ1000" s="1653"/>
      <c r="AR1000" s="68"/>
      <c r="AS1000" s="68"/>
      <c r="AT1000" s="68"/>
      <c r="AU1000" s="68"/>
      <c r="AV1000" s="68"/>
      <c r="AW1000" s="68"/>
      <c r="AX1000" s="68"/>
      <c r="AY1000" s="68"/>
      <c r="AZ1000" s="34"/>
      <c r="BA1000" s="34"/>
      <c r="BB1000" s="14"/>
      <c r="BC1000" s="14"/>
    </row>
    <row r="1001" spans="1:55" ht="12.95" customHeight="1">
      <c r="A1001" s="14"/>
      <c r="B1001" s="1876" t="s">
        <v>512</v>
      </c>
      <c r="C1001" s="1877"/>
      <c r="D1001" s="1877"/>
      <c r="E1001" s="1877"/>
      <c r="F1001" s="1877"/>
      <c r="G1001" s="1877"/>
      <c r="H1001" s="1877"/>
      <c r="I1001" s="1877"/>
      <c r="J1001" s="1877"/>
      <c r="K1001" s="1877"/>
      <c r="L1001" s="1877"/>
      <c r="M1001" s="1877"/>
      <c r="N1001" s="1877"/>
      <c r="O1001" s="1877"/>
      <c r="P1001" s="1877"/>
      <c r="Q1001" s="1877"/>
      <c r="R1001" s="1877"/>
      <c r="S1001" s="1877"/>
      <c r="T1001" s="1877"/>
      <c r="U1001" s="1877"/>
      <c r="V1001" s="1877"/>
      <c r="W1001" s="1877"/>
      <c r="X1001" s="1877"/>
      <c r="Y1001" s="1877"/>
      <c r="Z1001" s="1877"/>
      <c r="AA1001" s="1877"/>
      <c r="AB1001" s="1877"/>
      <c r="AC1001" s="1877"/>
      <c r="AD1001" s="1877"/>
      <c r="AE1001" s="1877"/>
      <c r="AF1001" s="1877"/>
      <c r="AG1001" s="1877"/>
      <c r="AH1001" s="1877"/>
      <c r="AI1001" s="1878"/>
      <c r="AJ1001" s="1651">
        <f>SUM(AJ995:AQ999)</f>
        <v>55283056</v>
      </c>
      <c r="AK1001" s="1652"/>
      <c r="AL1001" s="1652"/>
      <c r="AM1001" s="1652"/>
      <c r="AN1001" s="1652"/>
      <c r="AO1001" s="1652"/>
      <c r="AP1001" s="1652"/>
      <c r="AQ1001" s="1653"/>
      <c r="AR1001" s="68"/>
      <c r="AS1001" s="68"/>
      <c r="AT1001" s="68"/>
      <c r="AU1001" s="68"/>
      <c r="AV1001" s="68"/>
      <c r="AW1001" s="68"/>
      <c r="AX1001" s="68"/>
      <c r="AY1001" s="68"/>
      <c r="AZ1001" s="34"/>
      <c r="BB1001" s="34"/>
      <c r="BC1001" s="34"/>
    </row>
    <row r="1002" spans="1:55" ht="12.95" customHeight="1">
      <c r="A1002" s="14"/>
      <c r="B1002" s="1657"/>
      <c r="C1002" s="1658"/>
      <c r="D1002" s="1658"/>
      <c r="E1002" s="1658"/>
      <c r="F1002" s="1658"/>
      <c r="G1002" s="1658"/>
      <c r="H1002" s="1658"/>
      <c r="I1002" s="1658"/>
      <c r="J1002" s="1658"/>
      <c r="K1002" s="1658"/>
      <c r="L1002" s="1658"/>
      <c r="M1002" s="1658"/>
      <c r="N1002" s="1658"/>
      <c r="O1002" s="1658"/>
      <c r="P1002" s="1658"/>
      <c r="Q1002" s="1658"/>
      <c r="R1002" s="1658"/>
      <c r="S1002" s="1658"/>
      <c r="T1002" s="1658"/>
      <c r="U1002" s="1658"/>
      <c r="V1002" s="1658"/>
      <c r="W1002" s="1658"/>
      <c r="X1002" s="1658"/>
      <c r="Y1002" s="1658"/>
      <c r="Z1002" s="1658"/>
      <c r="AA1002" s="1658"/>
      <c r="AB1002" s="1658"/>
      <c r="AC1002" s="1658"/>
      <c r="AD1002" s="1658"/>
      <c r="AE1002" s="1659"/>
      <c r="AF1002" s="1855" t="s">
        <v>666</v>
      </c>
      <c r="AG1002" s="1856"/>
      <c r="AH1002" s="1856"/>
      <c r="AI1002" s="1857"/>
      <c r="AJ1002" s="1657"/>
      <c r="AK1002" s="1658"/>
      <c r="AL1002" s="1658"/>
      <c r="AM1002" s="1658"/>
      <c r="AN1002" s="1658"/>
      <c r="AO1002" s="1658"/>
      <c r="AP1002" s="1658"/>
      <c r="AQ1002" s="1659"/>
      <c r="AR1002" s="68"/>
      <c r="AS1002" s="68"/>
      <c r="AT1002" s="68"/>
      <c r="AU1002" s="68"/>
      <c r="AV1002" s="68"/>
      <c r="AW1002" s="68"/>
      <c r="AX1002" s="68"/>
      <c r="AY1002" s="68"/>
      <c r="AZ1002" s="34"/>
      <c r="BA1002" s="34"/>
      <c r="BB1002" s="34"/>
      <c r="BC1002" s="34"/>
    </row>
    <row r="1003" spans="1:55" ht="12.95" customHeight="1">
      <c r="A1003" s="14"/>
      <c r="B1003" s="73"/>
      <c r="C1003" s="923" t="s">
        <v>668</v>
      </c>
      <c r="D1003" s="1688" t="s">
        <v>1220</v>
      </c>
      <c r="E1003" s="1689"/>
      <c r="F1003" s="1689"/>
      <c r="G1003" s="1689"/>
      <c r="H1003" s="1689"/>
      <c r="I1003" s="1689"/>
      <c r="J1003" s="1689"/>
      <c r="K1003" s="1689"/>
      <c r="L1003" s="1689"/>
      <c r="M1003" s="1689"/>
      <c r="N1003" s="1689"/>
      <c r="O1003" s="1689"/>
      <c r="P1003" s="1689"/>
      <c r="Q1003" s="1689"/>
      <c r="R1003" s="1689"/>
      <c r="S1003" s="1689"/>
      <c r="T1003" s="1689"/>
      <c r="U1003" s="1689"/>
      <c r="V1003" s="1689"/>
      <c r="W1003" s="1689"/>
      <c r="X1003" s="1689"/>
      <c r="Y1003" s="1689"/>
      <c r="Z1003" s="1689"/>
      <c r="AA1003" s="1689"/>
      <c r="AB1003" s="1689"/>
      <c r="AC1003" s="1689"/>
      <c r="AD1003" s="1689"/>
      <c r="AE1003" s="1690"/>
      <c r="AF1003" s="79"/>
      <c r="AG1003" s="1858" t="s">
        <v>669</v>
      </c>
      <c r="AH1003" s="1859"/>
      <c r="AI1003" s="87"/>
      <c r="AJ1003" s="1619">
        <f>ROUND(IF(AND(AG1003="yes",D1009&gt;0),AJ1001*0.2,0),0)</f>
        <v>0</v>
      </c>
      <c r="AK1003" s="1620"/>
      <c r="AL1003" s="1620"/>
      <c r="AM1003" s="1620"/>
      <c r="AN1003" s="1620"/>
      <c r="AO1003" s="1620"/>
      <c r="AP1003" s="1620"/>
      <c r="AQ1003" s="1621"/>
      <c r="AR1003" s="68"/>
      <c r="AS1003" s="68"/>
      <c r="AT1003" s="68"/>
      <c r="AU1003" s="68"/>
      <c r="AV1003" s="68"/>
      <c r="AW1003" s="68"/>
      <c r="AX1003" s="68"/>
      <c r="AY1003" s="68"/>
      <c r="AZ1003" s="34"/>
      <c r="BA1003" s="34"/>
      <c r="BB1003" s="34"/>
      <c r="BC1003" s="34"/>
    </row>
    <row r="1004" spans="1:55" ht="12.95" customHeight="1">
      <c r="A1004" s="14"/>
      <c r="B1004" s="257"/>
      <c r="C1004" s="256"/>
      <c r="D1004" s="1803" t="s">
        <v>2189</v>
      </c>
      <c r="E1004" s="1804"/>
      <c r="F1004" s="1804"/>
      <c r="G1004" s="1804"/>
      <c r="H1004" s="1804"/>
      <c r="I1004" s="1804"/>
      <c r="J1004" s="1804"/>
      <c r="K1004" s="1804"/>
      <c r="L1004" s="1804"/>
      <c r="M1004" s="1804"/>
      <c r="N1004" s="1804"/>
      <c r="O1004" s="1804"/>
      <c r="P1004" s="1804"/>
      <c r="Q1004" s="1804"/>
      <c r="R1004" s="1804"/>
      <c r="S1004" s="1804"/>
      <c r="T1004" s="1804"/>
      <c r="U1004" s="1804"/>
      <c r="V1004" s="1804"/>
      <c r="W1004" s="1804"/>
      <c r="X1004" s="1804"/>
      <c r="Y1004" s="1804"/>
      <c r="Z1004" s="1804"/>
      <c r="AA1004" s="1804"/>
      <c r="AB1004" s="1804"/>
      <c r="AC1004" s="1804"/>
      <c r="AD1004" s="1804"/>
      <c r="AE1004" s="1805"/>
      <c r="AF1004" s="73"/>
      <c r="AG1004" s="14"/>
      <c r="AH1004" s="14"/>
      <c r="AI1004" s="83"/>
      <c r="AJ1004" s="1622"/>
      <c r="AK1004" s="1623"/>
      <c r="AL1004" s="1623"/>
      <c r="AM1004" s="1623"/>
      <c r="AN1004" s="1623"/>
      <c r="AO1004" s="1623"/>
      <c r="AP1004" s="1623"/>
      <c r="AQ1004" s="1624"/>
      <c r="AR1004" s="68"/>
      <c r="AS1004" s="68"/>
      <c r="AT1004" s="68"/>
      <c r="AU1004" s="68"/>
      <c r="AV1004" s="68"/>
      <c r="AW1004" s="68"/>
      <c r="AX1004" s="68"/>
      <c r="AY1004" s="68"/>
      <c r="AZ1004" s="34"/>
      <c r="BA1004" s="34"/>
      <c r="BB1004" s="34"/>
      <c r="BC1004" s="34"/>
    </row>
    <row r="1005" spans="1:55" ht="12.95" customHeight="1">
      <c r="A1005" s="14"/>
      <c r="B1005" s="257"/>
      <c r="C1005" s="256"/>
      <c r="D1005" s="1803"/>
      <c r="E1005" s="1804"/>
      <c r="F1005" s="1804"/>
      <c r="G1005" s="1804"/>
      <c r="H1005" s="1804"/>
      <c r="I1005" s="1804"/>
      <c r="J1005" s="1804"/>
      <c r="K1005" s="1804"/>
      <c r="L1005" s="1804"/>
      <c r="M1005" s="1804"/>
      <c r="N1005" s="1804"/>
      <c r="O1005" s="1804"/>
      <c r="P1005" s="1804"/>
      <c r="Q1005" s="1804"/>
      <c r="R1005" s="1804"/>
      <c r="S1005" s="1804"/>
      <c r="T1005" s="1804"/>
      <c r="U1005" s="1804"/>
      <c r="V1005" s="1804"/>
      <c r="W1005" s="1804"/>
      <c r="X1005" s="1804"/>
      <c r="Y1005" s="1804"/>
      <c r="Z1005" s="1804"/>
      <c r="AA1005" s="1804"/>
      <c r="AB1005" s="1804"/>
      <c r="AC1005" s="1804"/>
      <c r="AD1005" s="1804"/>
      <c r="AE1005" s="1805"/>
      <c r="AF1005" s="73"/>
      <c r="AG1005" s="14"/>
      <c r="AH1005" s="14"/>
      <c r="AI1005" s="83"/>
      <c r="AJ1005" s="1622"/>
      <c r="AK1005" s="1623"/>
      <c r="AL1005" s="1623"/>
      <c r="AM1005" s="1623"/>
      <c r="AN1005" s="1623"/>
      <c r="AO1005" s="1623"/>
      <c r="AP1005" s="1623"/>
      <c r="AQ1005" s="1624"/>
      <c r="AR1005" s="68"/>
      <c r="AS1005" s="68"/>
      <c r="AT1005" s="68"/>
      <c r="AU1005" s="68"/>
      <c r="AV1005" s="68"/>
      <c r="AW1005" s="68"/>
      <c r="AX1005" s="68"/>
      <c r="AY1005" s="68"/>
      <c r="AZ1005" s="34"/>
      <c r="BA1005" s="34"/>
      <c r="BB1005" s="34"/>
      <c r="BC1005" s="34"/>
    </row>
    <row r="1006" spans="1:55" ht="12.95" customHeight="1">
      <c r="A1006" s="14"/>
      <c r="B1006" s="257"/>
      <c r="C1006" s="256"/>
      <c r="D1006" s="1803"/>
      <c r="E1006" s="1804"/>
      <c r="F1006" s="1804"/>
      <c r="G1006" s="1804"/>
      <c r="H1006" s="1804"/>
      <c r="I1006" s="1804"/>
      <c r="J1006" s="1804"/>
      <c r="K1006" s="1804"/>
      <c r="L1006" s="1804"/>
      <c r="M1006" s="1804"/>
      <c r="N1006" s="1804"/>
      <c r="O1006" s="1804"/>
      <c r="P1006" s="1804"/>
      <c r="Q1006" s="1804"/>
      <c r="R1006" s="1804"/>
      <c r="S1006" s="1804"/>
      <c r="T1006" s="1804"/>
      <c r="U1006" s="1804"/>
      <c r="V1006" s="1804"/>
      <c r="W1006" s="1804"/>
      <c r="X1006" s="1804"/>
      <c r="Y1006" s="1804"/>
      <c r="Z1006" s="1804"/>
      <c r="AA1006" s="1804"/>
      <c r="AB1006" s="1804"/>
      <c r="AC1006" s="1804"/>
      <c r="AD1006" s="1804"/>
      <c r="AE1006" s="1805"/>
      <c r="AF1006" s="73"/>
      <c r="AG1006" s="14"/>
      <c r="AH1006" s="14"/>
      <c r="AI1006" s="83"/>
      <c r="AJ1006" s="1622"/>
      <c r="AK1006" s="1623"/>
      <c r="AL1006" s="1623"/>
      <c r="AM1006" s="1623"/>
      <c r="AN1006" s="1623"/>
      <c r="AO1006" s="1623"/>
      <c r="AP1006" s="1623"/>
      <c r="AQ1006" s="1624"/>
      <c r="AR1006" s="68"/>
      <c r="AS1006" s="68"/>
      <c r="AT1006" s="68"/>
      <c r="AU1006" s="68"/>
      <c r="AV1006" s="68"/>
      <c r="AW1006" s="68"/>
      <c r="AX1006" s="68"/>
      <c r="AY1006" s="68"/>
      <c r="AZ1006" s="34"/>
      <c r="BA1006" s="34"/>
      <c r="BB1006" s="34"/>
      <c r="BC1006" s="34"/>
    </row>
    <row r="1007" spans="1:55" ht="12.95" customHeight="1">
      <c r="A1007" s="14"/>
      <c r="B1007" s="257"/>
      <c r="C1007" s="256"/>
      <c r="D1007" s="1803"/>
      <c r="E1007" s="1804"/>
      <c r="F1007" s="1804"/>
      <c r="G1007" s="1804"/>
      <c r="H1007" s="1804"/>
      <c r="I1007" s="1804"/>
      <c r="J1007" s="1804"/>
      <c r="K1007" s="1804"/>
      <c r="L1007" s="1804"/>
      <c r="M1007" s="1804"/>
      <c r="N1007" s="1804"/>
      <c r="O1007" s="1804"/>
      <c r="P1007" s="1804"/>
      <c r="Q1007" s="1804"/>
      <c r="R1007" s="1804"/>
      <c r="S1007" s="1804"/>
      <c r="T1007" s="1804"/>
      <c r="U1007" s="1804"/>
      <c r="V1007" s="1804"/>
      <c r="W1007" s="1804"/>
      <c r="X1007" s="1804"/>
      <c r="Y1007" s="1804"/>
      <c r="Z1007" s="1804"/>
      <c r="AA1007" s="1804"/>
      <c r="AB1007" s="1804"/>
      <c r="AC1007" s="1804"/>
      <c r="AD1007" s="1804"/>
      <c r="AE1007" s="1805"/>
      <c r="AF1007" s="73"/>
      <c r="AG1007" s="14"/>
      <c r="AH1007" s="14"/>
      <c r="AI1007" s="83"/>
      <c r="AJ1007" s="1622"/>
      <c r="AK1007" s="1623"/>
      <c r="AL1007" s="1623"/>
      <c r="AM1007" s="1623"/>
      <c r="AN1007" s="1623"/>
      <c r="AO1007" s="1623"/>
      <c r="AP1007" s="1623"/>
      <c r="AQ1007" s="1624"/>
      <c r="AR1007" s="68"/>
      <c r="AS1007" s="68"/>
      <c r="AT1007" s="68"/>
      <c r="AU1007" s="68"/>
      <c r="AV1007" s="68"/>
      <c r="AW1007" s="68"/>
      <c r="AX1007" s="68"/>
      <c r="AY1007" s="68"/>
      <c r="AZ1007" s="34"/>
      <c r="BA1007" s="34"/>
      <c r="BB1007" s="34"/>
      <c r="BC1007" s="34"/>
    </row>
    <row r="1008" spans="1:55" ht="12.95" customHeight="1">
      <c r="A1008" s="14"/>
      <c r="B1008" s="257"/>
      <c r="C1008" s="256"/>
      <c r="D1008" s="1806" t="s">
        <v>2160</v>
      </c>
      <c r="E1008" s="1807"/>
      <c r="F1008" s="1807"/>
      <c r="G1008" s="1807"/>
      <c r="H1008" s="1807"/>
      <c r="I1008" s="1807"/>
      <c r="J1008" s="1807"/>
      <c r="K1008" s="1807"/>
      <c r="L1008" s="1807"/>
      <c r="M1008" s="1807"/>
      <c r="N1008" s="1807"/>
      <c r="O1008" s="1807"/>
      <c r="P1008" s="1807"/>
      <c r="Q1008" s="1807"/>
      <c r="R1008" s="1807"/>
      <c r="S1008" s="1807"/>
      <c r="T1008" s="1807"/>
      <c r="U1008" s="1807"/>
      <c r="V1008" s="1807"/>
      <c r="W1008" s="1807"/>
      <c r="X1008" s="1807"/>
      <c r="Y1008" s="1807"/>
      <c r="Z1008" s="1807"/>
      <c r="AA1008" s="1807"/>
      <c r="AB1008" s="1807"/>
      <c r="AC1008" s="1807"/>
      <c r="AD1008" s="1807"/>
      <c r="AE1008" s="1808"/>
      <c r="AF1008" s="73"/>
      <c r="AG1008" s="14"/>
      <c r="AH1008" s="14"/>
      <c r="AI1008" s="83"/>
      <c r="AJ1008" s="1622"/>
      <c r="AK1008" s="1623"/>
      <c r="AL1008" s="1623"/>
      <c r="AM1008" s="1623"/>
      <c r="AN1008" s="1623"/>
      <c r="AO1008" s="1623"/>
      <c r="AP1008" s="1623"/>
      <c r="AQ1008" s="1624"/>
      <c r="AR1008" s="68"/>
      <c r="AS1008" s="68"/>
      <c r="AT1008" s="68"/>
      <c r="AU1008" s="68"/>
      <c r="AV1008" s="68"/>
      <c r="AW1008" s="68"/>
      <c r="AX1008" s="68"/>
      <c r="AY1008" s="68"/>
      <c r="AZ1008" s="34"/>
      <c r="BA1008" s="34"/>
      <c r="BB1008" s="34"/>
      <c r="BC1008" s="34"/>
    </row>
    <row r="1009" spans="1:55" ht="12.95" customHeight="1">
      <c r="A1009" s="14"/>
      <c r="B1009" s="257"/>
      <c r="C1009" s="256"/>
      <c r="D1009" s="1691"/>
      <c r="E1009" s="1692"/>
      <c r="F1009" s="1692"/>
      <c r="G1009" s="1692"/>
      <c r="H1009" s="1692"/>
      <c r="I1009" s="1692"/>
      <c r="J1009" s="1692"/>
      <c r="K1009" s="1692"/>
      <c r="L1009" s="1692"/>
      <c r="M1009" s="1692"/>
      <c r="N1009" s="1692"/>
      <c r="O1009" s="1692"/>
      <c r="P1009" s="1692"/>
      <c r="Q1009" s="1692"/>
      <c r="R1009" s="1692"/>
      <c r="S1009" s="1692"/>
      <c r="T1009" s="1692"/>
      <c r="U1009" s="1692"/>
      <c r="V1009" s="1692"/>
      <c r="W1009" s="1692"/>
      <c r="X1009" s="1692"/>
      <c r="Y1009" s="1692"/>
      <c r="Z1009" s="1692"/>
      <c r="AA1009" s="1692"/>
      <c r="AB1009" s="1692"/>
      <c r="AC1009" s="1692"/>
      <c r="AD1009" s="1692"/>
      <c r="AE1009" s="1693"/>
      <c r="AF1009" s="77"/>
      <c r="AG1009" s="7"/>
      <c r="AH1009" s="7"/>
      <c r="AI1009" s="78"/>
      <c r="AJ1009" s="1625"/>
      <c r="AK1009" s="1626"/>
      <c r="AL1009" s="1626"/>
      <c r="AM1009" s="1626"/>
      <c r="AN1009" s="1626"/>
      <c r="AO1009" s="1626"/>
      <c r="AP1009" s="1626"/>
      <c r="AQ1009" s="1627"/>
      <c r="AR1009" s="68"/>
      <c r="AS1009" s="68"/>
      <c r="AT1009" s="68"/>
      <c r="AU1009" s="68"/>
      <c r="AV1009" s="68"/>
      <c r="AW1009" s="68"/>
      <c r="AX1009" s="68"/>
      <c r="AY1009" s="68"/>
      <c r="AZ1009" s="34"/>
      <c r="BA1009" s="34"/>
      <c r="BB1009" s="34"/>
      <c r="BC1009" s="34"/>
    </row>
    <row r="1010" spans="1:55" ht="12.95" customHeight="1">
      <c r="A1010" s="14"/>
      <c r="B1010" s="255"/>
      <c r="C1010" s="318"/>
      <c r="D1010" s="1809" t="s">
        <v>1286</v>
      </c>
      <c r="E1010" s="1810"/>
      <c r="F1010" s="1810"/>
      <c r="G1010" s="1810"/>
      <c r="H1010" s="1810"/>
      <c r="I1010" s="1810"/>
      <c r="J1010" s="1810"/>
      <c r="K1010" s="1810"/>
      <c r="L1010" s="1810"/>
      <c r="M1010" s="1810"/>
      <c r="N1010" s="1810"/>
      <c r="O1010" s="1810"/>
      <c r="P1010" s="1810"/>
      <c r="Q1010" s="1810"/>
      <c r="R1010" s="1810"/>
      <c r="S1010" s="1810"/>
      <c r="T1010" s="1810"/>
      <c r="U1010" s="1810"/>
      <c r="V1010" s="1810"/>
      <c r="W1010" s="1810"/>
      <c r="X1010" s="1810"/>
      <c r="Y1010" s="1810"/>
      <c r="Z1010" s="1810"/>
      <c r="AA1010" s="1810"/>
      <c r="AB1010" s="1810"/>
      <c r="AC1010" s="1810"/>
      <c r="AD1010" s="1810"/>
      <c r="AE1010" s="1811"/>
      <c r="AF1010" s="79"/>
      <c r="AG1010" s="1828" t="s">
        <v>669</v>
      </c>
      <c r="AH1010" s="1829"/>
      <c r="AI1010" s="87"/>
      <c r="AJ1010" s="1619">
        <f>ROUND(IF(AG1010="yes",AJ1001*0.05,0),0)</f>
        <v>0</v>
      </c>
      <c r="AK1010" s="1620"/>
      <c r="AL1010" s="1620"/>
      <c r="AM1010" s="1620"/>
      <c r="AN1010" s="1620"/>
      <c r="AO1010" s="1620"/>
      <c r="AP1010" s="1620"/>
      <c r="AQ1010" s="1621"/>
      <c r="AR1010" s="68"/>
      <c r="AS1010" s="68"/>
      <c r="AT1010" s="68"/>
      <c r="AU1010" s="68"/>
      <c r="AV1010" s="68"/>
      <c r="AW1010" s="68"/>
      <c r="AX1010" s="68"/>
      <c r="AY1010" s="68"/>
      <c r="AZ1010" s="34"/>
      <c r="BA1010" s="34"/>
      <c r="BB1010" s="34"/>
      <c r="BC1010" s="34"/>
    </row>
    <row r="1011" spans="1:55" ht="12.95" customHeight="1">
      <c r="A1011" s="14"/>
      <c r="B1011" s="257"/>
      <c r="C1011" s="82"/>
      <c r="D1011" s="1803" t="s">
        <v>1284</v>
      </c>
      <c r="E1011" s="1804"/>
      <c r="F1011" s="1804"/>
      <c r="G1011" s="1804"/>
      <c r="H1011" s="1804"/>
      <c r="I1011" s="1804"/>
      <c r="J1011" s="1804"/>
      <c r="K1011" s="1804"/>
      <c r="L1011" s="1804"/>
      <c r="M1011" s="1804"/>
      <c r="N1011" s="1804"/>
      <c r="O1011" s="1804"/>
      <c r="P1011" s="1804"/>
      <c r="Q1011" s="1804"/>
      <c r="R1011" s="1804"/>
      <c r="S1011" s="1804"/>
      <c r="T1011" s="1804"/>
      <c r="U1011" s="1804"/>
      <c r="V1011" s="1804"/>
      <c r="W1011" s="1804"/>
      <c r="X1011" s="1804"/>
      <c r="Y1011" s="1804"/>
      <c r="Z1011" s="1804"/>
      <c r="AA1011" s="1804"/>
      <c r="AB1011" s="1804"/>
      <c r="AC1011" s="1804"/>
      <c r="AD1011" s="1804"/>
      <c r="AE1011" s="1805"/>
      <c r="AF1011" s="73"/>
      <c r="AG1011" s="14"/>
      <c r="AH1011" s="14"/>
      <c r="AI1011" s="83"/>
      <c r="AJ1011" s="1622"/>
      <c r="AK1011" s="1623"/>
      <c r="AL1011" s="1623"/>
      <c r="AM1011" s="1623"/>
      <c r="AN1011" s="1623"/>
      <c r="AO1011" s="1623"/>
      <c r="AP1011" s="1623"/>
      <c r="AQ1011" s="1624"/>
      <c r="AR1011" s="68"/>
      <c r="AS1011" s="68"/>
      <c r="AT1011" s="68"/>
      <c r="AU1011" s="68"/>
      <c r="AV1011" s="68"/>
      <c r="AW1011" s="68"/>
      <c r="AX1011" s="68"/>
      <c r="AY1011" s="34"/>
      <c r="AZ1011" s="34"/>
      <c r="BB1011" s="34"/>
    </row>
    <row r="1012" spans="1:55" ht="12.95" customHeight="1">
      <c r="A1012" s="14"/>
      <c r="B1012" s="257"/>
      <c r="C1012" s="82"/>
      <c r="D1012" s="1803"/>
      <c r="E1012" s="1804"/>
      <c r="F1012" s="1804"/>
      <c r="G1012" s="1804"/>
      <c r="H1012" s="1804"/>
      <c r="I1012" s="1804"/>
      <c r="J1012" s="1804"/>
      <c r="K1012" s="1804"/>
      <c r="L1012" s="1804"/>
      <c r="M1012" s="1804"/>
      <c r="N1012" s="1804"/>
      <c r="O1012" s="1804"/>
      <c r="P1012" s="1804"/>
      <c r="Q1012" s="1804"/>
      <c r="R1012" s="1804"/>
      <c r="S1012" s="1804"/>
      <c r="T1012" s="1804"/>
      <c r="U1012" s="1804"/>
      <c r="V1012" s="1804"/>
      <c r="W1012" s="1804"/>
      <c r="X1012" s="1804"/>
      <c r="Y1012" s="1804"/>
      <c r="Z1012" s="1804"/>
      <c r="AA1012" s="1804"/>
      <c r="AB1012" s="1804"/>
      <c r="AC1012" s="1804"/>
      <c r="AD1012" s="1804"/>
      <c r="AE1012" s="1805"/>
      <c r="AF1012" s="73"/>
      <c r="AG1012" s="14"/>
      <c r="AH1012" s="14"/>
      <c r="AI1012" s="83"/>
      <c r="AJ1012" s="1622"/>
      <c r="AK1012" s="1623"/>
      <c r="AL1012" s="1623"/>
      <c r="AM1012" s="1623"/>
      <c r="AN1012" s="1623"/>
      <c r="AO1012" s="1623"/>
      <c r="AP1012" s="1623"/>
      <c r="AQ1012" s="1624"/>
      <c r="AR1012" s="68"/>
      <c r="AS1012" s="68"/>
      <c r="AT1012" s="68"/>
      <c r="AU1012" s="68"/>
      <c r="AV1012" s="68"/>
      <c r="AW1012" s="68"/>
      <c r="AX1012" s="68"/>
      <c r="AY1012" s="910">
        <f>G761+O805</f>
        <v>104</v>
      </c>
      <c r="AZ1012" s="34"/>
      <c r="BB1012" s="34"/>
    </row>
    <row r="1013" spans="1:55" ht="12.95" customHeight="1">
      <c r="A1013" s="14"/>
      <c r="B1013" s="257"/>
      <c r="C1013" s="82"/>
      <c r="D1013" s="1803"/>
      <c r="E1013" s="1804"/>
      <c r="F1013" s="1804"/>
      <c r="G1013" s="1804"/>
      <c r="H1013" s="1804"/>
      <c r="I1013" s="1804"/>
      <c r="J1013" s="1804"/>
      <c r="K1013" s="1804"/>
      <c r="L1013" s="1804"/>
      <c r="M1013" s="1804"/>
      <c r="N1013" s="1804"/>
      <c r="O1013" s="1804"/>
      <c r="P1013" s="1804"/>
      <c r="Q1013" s="1804"/>
      <c r="R1013" s="1804"/>
      <c r="S1013" s="1804"/>
      <c r="T1013" s="1804"/>
      <c r="U1013" s="1804"/>
      <c r="V1013" s="1804"/>
      <c r="W1013" s="1804"/>
      <c r="X1013" s="1804"/>
      <c r="Y1013" s="1804"/>
      <c r="Z1013" s="1804"/>
      <c r="AA1013" s="1804"/>
      <c r="AB1013" s="1804"/>
      <c r="AC1013" s="1804"/>
      <c r="AD1013" s="1804"/>
      <c r="AE1013" s="1805"/>
      <c r="AF1013" s="73"/>
      <c r="AG1013" s="14"/>
      <c r="AH1013" s="14"/>
      <c r="AI1013" s="83"/>
      <c r="AJ1013" s="1622"/>
      <c r="AK1013" s="1623"/>
      <c r="AL1013" s="1623"/>
      <c r="AM1013" s="1623"/>
      <c r="AN1013" s="1623"/>
      <c r="AO1013" s="1623"/>
      <c r="AP1013" s="1623"/>
      <c r="AQ1013" s="1624"/>
      <c r="AR1013" s="68"/>
      <c r="AS1013" s="68"/>
      <c r="AT1013" s="68"/>
      <c r="AU1013" s="68"/>
      <c r="AV1013" s="68"/>
      <c r="AW1013" s="68"/>
      <c r="AX1013" s="68"/>
      <c r="AY1013" s="14"/>
      <c r="AZ1013" s="34"/>
      <c r="BB1013" s="34"/>
    </row>
    <row r="1014" spans="1:55" ht="12.95" customHeight="1">
      <c r="A1014" s="14"/>
      <c r="B1014" s="257"/>
      <c r="C1014" s="82"/>
      <c r="D1014" s="1803"/>
      <c r="E1014" s="1804"/>
      <c r="F1014" s="1804"/>
      <c r="G1014" s="1804"/>
      <c r="H1014" s="1804"/>
      <c r="I1014" s="1804"/>
      <c r="J1014" s="1804"/>
      <c r="K1014" s="1804"/>
      <c r="L1014" s="1804"/>
      <c r="M1014" s="1804"/>
      <c r="N1014" s="1804"/>
      <c r="O1014" s="1804"/>
      <c r="P1014" s="1804"/>
      <c r="Q1014" s="1804"/>
      <c r="R1014" s="1804"/>
      <c r="S1014" s="1804"/>
      <c r="T1014" s="1804"/>
      <c r="U1014" s="1804"/>
      <c r="V1014" s="1804"/>
      <c r="W1014" s="1804"/>
      <c r="X1014" s="1804"/>
      <c r="Y1014" s="1804"/>
      <c r="Z1014" s="1804"/>
      <c r="AA1014" s="1804"/>
      <c r="AB1014" s="1804"/>
      <c r="AC1014" s="1804"/>
      <c r="AD1014" s="1804"/>
      <c r="AE1014" s="1805"/>
      <c r="AF1014" s="73"/>
      <c r="AG1014" s="14"/>
      <c r="AH1014" s="14"/>
      <c r="AI1014" s="83"/>
      <c r="AJ1014" s="1622"/>
      <c r="AK1014" s="1623"/>
      <c r="AL1014" s="1623"/>
      <c r="AM1014" s="1623"/>
      <c r="AN1014" s="1623"/>
      <c r="AO1014" s="1623"/>
      <c r="AP1014" s="1623"/>
      <c r="AQ1014" s="1624"/>
      <c r="AR1014" s="68"/>
      <c r="AS1014" s="68"/>
      <c r="AT1014" s="68"/>
      <c r="AU1014" s="68"/>
      <c r="AV1014" s="68"/>
      <c r="AW1014" s="68"/>
      <c r="AX1014" s="68"/>
      <c r="AY1014" s="909">
        <f>ROUNDDOWN(X1057/I1057,2)</f>
        <v>0.33</v>
      </c>
      <c r="AZ1014" s="34"/>
      <c r="BB1014" s="34"/>
    </row>
    <row r="1015" spans="1:55" ht="12.95" customHeight="1">
      <c r="A1015" s="14"/>
      <c r="B1015" s="75"/>
      <c r="C1015" s="76"/>
      <c r="D1015" s="1806"/>
      <c r="E1015" s="1807"/>
      <c r="F1015" s="1807"/>
      <c r="G1015" s="1807"/>
      <c r="H1015" s="1807"/>
      <c r="I1015" s="1807"/>
      <c r="J1015" s="1807"/>
      <c r="K1015" s="1807"/>
      <c r="L1015" s="1807"/>
      <c r="M1015" s="1807"/>
      <c r="N1015" s="1807"/>
      <c r="O1015" s="1807"/>
      <c r="P1015" s="1807"/>
      <c r="Q1015" s="1807"/>
      <c r="R1015" s="1807"/>
      <c r="S1015" s="1807"/>
      <c r="T1015" s="1807"/>
      <c r="U1015" s="1807"/>
      <c r="V1015" s="1807"/>
      <c r="W1015" s="1807"/>
      <c r="X1015" s="1807"/>
      <c r="Y1015" s="1807"/>
      <c r="Z1015" s="1807"/>
      <c r="AA1015" s="1807"/>
      <c r="AB1015" s="1807"/>
      <c r="AC1015" s="1807"/>
      <c r="AD1015" s="1807"/>
      <c r="AE1015" s="1808"/>
      <c r="AF1015" s="77"/>
      <c r="AG1015" s="7"/>
      <c r="AH1015" s="7"/>
      <c r="AI1015" s="78"/>
      <c r="AJ1015" s="1625"/>
      <c r="AK1015" s="1626"/>
      <c r="AL1015" s="1626"/>
      <c r="AM1015" s="1626"/>
      <c r="AN1015" s="1626"/>
      <c r="AO1015" s="1626"/>
      <c r="AP1015" s="1626"/>
      <c r="AQ1015" s="1627"/>
      <c r="AR1015" s="68"/>
      <c r="AS1015" s="68"/>
      <c r="AT1015" s="68"/>
      <c r="AU1015" s="68"/>
      <c r="AV1015" s="68"/>
      <c r="AW1015" s="68"/>
      <c r="AX1015" s="68"/>
      <c r="AY1015" s="909">
        <f>ROUNDDOWN(X1061/I1061,2)</f>
        <v>0.11</v>
      </c>
      <c r="AZ1015" s="34"/>
      <c r="BB1015" s="34"/>
    </row>
    <row r="1016" spans="1:55" ht="12.95" customHeight="1">
      <c r="A1016" s="14"/>
      <c r="B1016" s="255"/>
      <c r="C1016" s="80" t="s">
        <v>672</v>
      </c>
      <c r="D1016" s="1809" t="s">
        <v>1672</v>
      </c>
      <c r="E1016" s="1810"/>
      <c r="F1016" s="1810"/>
      <c r="G1016" s="1810"/>
      <c r="H1016" s="1810"/>
      <c r="I1016" s="1810"/>
      <c r="J1016" s="1810"/>
      <c r="K1016" s="1810"/>
      <c r="L1016" s="1810"/>
      <c r="M1016" s="1810"/>
      <c r="N1016" s="1810"/>
      <c r="O1016" s="1810"/>
      <c r="P1016" s="1810"/>
      <c r="Q1016" s="1810"/>
      <c r="R1016" s="1810"/>
      <c r="S1016" s="1810"/>
      <c r="T1016" s="1810"/>
      <c r="U1016" s="1810"/>
      <c r="V1016" s="1810"/>
      <c r="W1016" s="1810"/>
      <c r="X1016" s="1810"/>
      <c r="Y1016" s="1810"/>
      <c r="Z1016" s="1810"/>
      <c r="AA1016" s="1810"/>
      <c r="AB1016" s="1810"/>
      <c r="AC1016" s="1810"/>
      <c r="AD1016" s="1810"/>
      <c r="AE1016" s="1811"/>
      <c r="AF1016" s="86"/>
      <c r="AG1016" s="1828" t="s">
        <v>669</v>
      </c>
      <c r="AH1016" s="1829"/>
      <c r="AI1016" s="87"/>
      <c r="AJ1016" s="1619">
        <f>ROUND(IF(AG1016="yes",AJ1001*0.1,0),0)</f>
        <v>0</v>
      </c>
      <c r="AK1016" s="1620"/>
      <c r="AL1016" s="1620"/>
      <c r="AM1016" s="1620"/>
      <c r="AN1016" s="1620"/>
      <c r="AO1016" s="1620"/>
      <c r="AP1016" s="1620"/>
      <c r="AQ1016" s="1621"/>
      <c r="AR1016" s="68"/>
      <c r="AS1016" s="68"/>
      <c r="AT1016" s="68"/>
      <c r="AU1016" s="68"/>
      <c r="AV1016" s="68"/>
      <c r="AW1016" s="68"/>
      <c r="AX1016" s="68"/>
      <c r="BB1016" s="34"/>
    </row>
    <row r="1017" spans="1:55" ht="12.95" customHeight="1">
      <c r="A1017" s="14"/>
      <c r="B1017" s="73"/>
      <c r="C1017" s="74"/>
      <c r="D1017" s="1819" t="s">
        <v>1285</v>
      </c>
      <c r="E1017" s="1820"/>
      <c r="F1017" s="1820"/>
      <c r="G1017" s="1820"/>
      <c r="H1017" s="1820"/>
      <c r="I1017" s="1820"/>
      <c r="J1017" s="1820"/>
      <c r="K1017" s="1820"/>
      <c r="L1017" s="1820"/>
      <c r="M1017" s="1820"/>
      <c r="N1017" s="1820"/>
      <c r="O1017" s="1820"/>
      <c r="P1017" s="1820"/>
      <c r="Q1017" s="1820"/>
      <c r="R1017" s="1820"/>
      <c r="S1017" s="1820"/>
      <c r="T1017" s="1820"/>
      <c r="U1017" s="1820"/>
      <c r="V1017" s="1820"/>
      <c r="W1017" s="1820"/>
      <c r="X1017" s="1820"/>
      <c r="Y1017" s="1820"/>
      <c r="Z1017" s="1820"/>
      <c r="AA1017" s="1820"/>
      <c r="AB1017" s="1820"/>
      <c r="AC1017" s="1820"/>
      <c r="AD1017" s="1820"/>
      <c r="AE1017" s="1821"/>
      <c r="AF1017" s="73"/>
      <c r="AI1017" s="83"/>
      <c r="AJ1017" s="1622"/>
      <c r="AK1017" s="1623"/>
      <c r="AL1017" s="1623"/>
      <c r="AM1017" s="1623"/>
      <c r="AN1017" s="1623"/>
      <c r="AO1017" s="1623"/>
      <c r="AP1017" s="1623"/>
      <c r="AQ1017" s="1624"/>
      <c r="AR1017" s="68"/>
      <c r="AS1017" s="68"/>
      <c r="AT1017" s="68"/>
      <c r="AU1017" s="68"/>
      <c r="AV1017" s="68"/>
      <c r="AW1017" s="68"/>
      <c r="AX1017" s="68"/>
    </row>
    <row r="1018" spans="1:55" ht="12.95" customHeight="1">
      <c r="A1018" s="14"/>
      <c r="B1018" s="73"/>
      <c r="C1018" s="74"/>
      <c r="D1018" s="1819"/>
      <c r="E1018" s="1820"/>
      <c r="F1018" s="1820"/>
      <c r="G1018" s="1820"/>
      <c r="H1018" s="1820"/>
      <c r="I1018" s="1820"/>
      <c r="J1018" s="1820"/>
      <c r="K1018" s="1820"/>
      <c r="L1018" s="1820"/>
      <c r="M1018" s="1820"/>
      <c r="N1018" s="1820"/>
      <c r="O1018" s="1820"/>
      <c r="P1018" s="1820"/>
      <c r="Q1018" s="1820"/>
      <c r="R1018" s="1820"/>
      <c r="S1018" s="1820"/>
      <c r="T1018" s="1820"/>
      <c r="U1018" s="1820"/>
      <c r="V1018" s="1820"/>
      <c r="W1018" s="1820"/>
      <c r="X1018" s="1820"/>
      <c r="Y1018" s="1820"/>
      <c r="Z1018" s="1820"/>
      <c r="AA1018" s="1820"/>
      <c r="AB1018" s="1820"/>
      <c r="AC1018" s="1820"/>
      <c r="AD1018" s="1820"/>
      <c r="AE1018" s="1821"/>
      <c r="AF1018" s="73"/>
      <c r="AG1018" s="14"/>
      <c r="AH1018" s="14"/>
      <c r="AI1018" s="83"/>
      <c r="AJ1018" s="1622"/>
      <c r="AK1018" s="1623"/>
      <c r="AL1018" s="1623"/>
      <c r="AM1018" s="1623"/>
      <c r="AN1018" s="1623"/>
      <c r="AO1018" s="1623"/>
      <c r="AP1018" s="1623"/>
      <c r="AQ1018" s="1624"/>
      <c r="AR1018" s="68"/>
      <c r="AS1018" s="68"/>
      <c r="AT1018" s="68"/>
      <c r="AU1018" s="68"/>
      <c r="AV1018" s="68"/>
      <c r="AW1018" s="68"/>
      <c r="AX1018" s="68"/>
    </row>
    <row r="1019" spans="1:55" ht="12.95" customHeight="1">
      <c r="A1019" s="14"/>
      <c r="B1019" s="85"/>
      <c r="C1019" s="76"/>
      <c r="D1019" s="1812"/>
      <c r="E1019" s="1813"/>
      <c r="F1019" s="1813"/>
      <c r="G1019" s="1813"/>
      <c r="H1019" s="1813"/>
      <c r="I1019" s="1813"/>
      <c r="J1019" s="1813"/>
      <c r="K1019" s="1813"/>
      <c r="L1019" s="1813"/>
      <c r="M1019" s="1813"/>
      <c r="N1019" s="1813"/>
      <c r="O1019" s="1813"/>
      <c r="P1019" s="1813"/>
      <c r="Q1019" s="1813"/>
      <c r="R1019" s="1813"/>
      <c r="S1019" s="1813"/>
      <c r="T1019" s="1813"/>
      <c r="U1019" s="1813"/>
      <c r="V1019" s="1813"/>
      <c r="W1019" s="1813"/>
      <c r="X1019" s="1813"/>
      <c r="Y1019" s="1813"/>
      <c r="Z1019" s="1813"/>
      <c r="AA1019" s="1813"/>
      <c r="AB1019" s="1813"/>
      <c r="AC1019" s="1813"/>
      <c r="AD1019" s="1813"/>
      <c r="AE1019" s="1814"/>
      <c r="AF1019" s="77"/>
      <c r="AG1019" s="7"/>
      <c r="AH1019" s="7"/>
      <c r="AI1019" s="78"/>
      <c r="AJ1019" s="1625"/>
      <c r="AK1019" s="1626"/>
      <c r="AL1019" s="1626"/>
      <c r="AM1019" s="1626"/>
      <c r="AN1019" s="1626"/>
      <c r="AO1019" s="1626"/>
      <c r="AP1019" s="1626"/>
      <c r="AQ1019" s="1627"/>
      <c r="AR1019" s="68"/>
      <c r="AS1019" s="68"/>
      <c r="AT1019" s="68"/>
      <c r="AU1019" s="68"/>
      <c r="AV1019" s="68"/>
      <c r="AW1019" s="68"/>
      <c r="AX1019" s="68"/>
    </row>
    <row r="1020" spans="1:55" ht="12.95" customHeight="1">
      <c r="A1020" s="14"/>
      <c r="B1020" s="79"/>
      <c r="C1020" s="80" t="s">
        <v>212</v>
      </c>
      <c r="D1020" s="1809" t="s">
        <v>1287</v>
      </c>
      <c r="E1020" s="1810"/>
      <c r="F1020" s="1810"/>
      <c r="G1020" s="1810"/>
      <c r="H1020" s="1810"/>
      <c r="I1020" s="1810"/>
      <c r="J1020" s="1810"/>
      <c r="K1020" s="1810"/>
      <c r="L1020" s="1810"/>
      <c r="M1020" s="1810"/>
      <c r="N1020" s="1810"/>
      <c r="O1020" s="1810"/>
      <c r="P1020" s="1810"/>
      <c r="Q1020" s="1810"/>
      <c r="R1020" s="1810"/>
      <c r="S1020" s="1810"/>
      <c r="T1020" s="1810"/>
      <c r="U1020" s="1810"/>
      <c r="V1020" s="1810"/>
      <c r="W1020" s="1810"/>
      <c r="X1020" s="1810"/>
      <c r="Y1020" s="1810"/>
      <c r="Z1020" s="1810"/>
      <c r="AA1020" s="1810"/>
      <c r="AB1020" s="1810"/>
      <c r="AC1020" s="1810"/>
      <c r="AD1020" s="1810"/>
      <c r="AE1020" s="1811"/>
      <c r="AF1020" s="79"/>
      <c r="AG1020" s="1828" t="s">
        <v>669</v>
      </c>
      <c r="AH1020" s="1829"/>
      <c r="AI1020" s="87"/>
      <c r="AJ1020" s="1619">
        <f>ROUND(IF(AG1020="yes",AJ1001*0.02,0),0)</f>
        <v>0</v>
      </c>
      <c r="AK1020" s="1620"/>
      <c r="AL1020" s="1620"/>
      <c r="AM1020" s="1620"/>
      <c r="AN1020" s="1620"/>
      <c r="AO1020" s="1620"/>
      <c r="AP1020" s="1620"/>
      <c r="AQ1020" s="1621"/>
      <c r="AR1020" s="68"/>
      <c r="AS1020" s="68"/>
      <c r="AT1020" s="68"/>
      <c r="AU1020" s="68"/>
      <c r="AV1020" s="68"/>
      <c r="AW1020" s="68"/>
      <c r="AX1020" s="68"/>
    </row>
    <row r="1021" spans="1:55" ht="14.25" customHeight="1">
      <c r="A1021" s="14"/>
      <c r="B1021" s="73"/>
      <c r="C1021" s="74"/>
      <c r="D1021" s="1812" t="s">
        <v>1288</v>
      </c>
      <c r="E1021" s="1813"/>
      <c r="F1021" s="1813"/>
      <c r="G1021" s="1813"/>
      <c r="H1021" s="1813"/>
      <c r="I1021" s="1813"/>
      <c r="J1021" s="1813"/>
      <c r="K1021" s="1813"/>
      <c r="L1021" s="1813"/>
      <c r="M1021" s="1813"/>
      <c r="N1021" s="1813"/>
      <c r="O1021" s="1813"/>
      <c r="P1021" s="1813"/>
      <c r="Q1021" s="1813"/>
      <c r="R1021" s="1813"/>
      <c r="S1021" s="1813"/>
      <c r="T1021" s="1813"/>
      <c r="U1021" s="1813"/>
      <c r="V1021" s="1813"/>
      <c r="W1021" s="1813"/>
      <c r="X1021" s="1813"/>
      <c r="Y1021" s="1813"/>
      <c r="Z1021" s="1813"/>
      <c r="AA1021" s="1813"/>
      <c r="AB1021" s="1813"/>
      <c r="AC1021" s="1813"/>
      <c r="AD1021" s="1813"/>
      <c r="AE1021" s="1814"/>
      <c r="AF1021" s="77"/>
      <c r="AG1021" s="7"/>
      <c r="AH1021" s="7"/>
      <c r="AI1021" s="78"/>
      <c r="AJ1021" s="1625"/>
      <c r="AK1021" s="1626"/>
      <c r="AL1021" s="1626"/>
      <c r="AM1021" s="1626"/>
      <c r="AN1021" s="1626"/>
      <c r="AO1021" s="1626"/>
      <c r="AP1021" s="1626"/>
      <c r="AQ1021" s="1627"/>
      <c r="AR1021" s="68"/>
      <c r="AS1021" s="68"/>
      <c r="AT1021" s="68"/>
      <c r="AU1021" s="68"/>
      <c r="AV1021" s="68"/>
      <c r="AW1021" s="68"/>
      <c r="AX1021" s="3" t="s">
        <v>1818</v>
      </c>
      <c r="AZ1021" s="3" t="s">
        <v>2532</v>
      </c>
    </row>
    <row r="1022" spans="1:55" ht="12.95" customHeight="1">
      <c r="A1022" s="14"/>
      <c r="B1022" s="79"/>
      <c r="C1022" s="80" t="s">
        <v>215</v>
      </c>
      <c r="D1022" s="1809" t="s">
        <v>1289</v>
      </c>
      <c r="E1022" s="1810"/>
      <c r="F1022" s="1810"/>
      <c r="G1022" s="1810"/>
      <c r="H1022" s="1810"/>
      <c r="I1022" s="1810"/>
      <c r="J1022" s="1810"/>
      <c r="K1022" s="1810"/>
      <c r="L1022" s="1810"/>
      <c r="M1022" s="1810"/>
      <c r="N1022" s="1810"/>
      <c r="O1022" s="1810"/>
      <c r="P1022" s="1810"/>
      <c r="Q1022" s="1810"/>
      <c r="R1022" s="1810"/>
      <c r="S1022" s="1810"/>
      <c r="T1022" s="1810"/>
      <c r="U1022" s="1810"/>
      <c r="V1022" s="1810"/>
      <c r="W1022" s="1810"/>
      <c r="X1022" s="1810"/>
      <c r="Y1022" s="1810"/>
      <c r="Z1022" s="1810"/>
      <c r="AA1022" s="1810"/>
      <c r="AB1022" s="1810"/>
      <c r="AC1022" s="1810"/>
      <c r="AD1022" s="1810"/>
      <c r="AE1022" s="1811"/>
      <c r="AF1022" s="79"/>
      <c r="AG1022" s="1828" t="s">
        <v>669</v>
      </c>
      <c r="AH1022" s="1829"/>
      <c r="AI1022" s="79"/>
      <c r="AJ1022" s="1619">
        <f>ROUND(IF(AG1022="yes",AJ1001*0.02,0),0)</f>
        <v>0</v>
      </c>
      <c r="AK1022" s="1620"/>
      <c r="AL1022" s="1620"/>
      <c r="AM1022" s="1620"/>
      <c r="AN1022" s="1620"/>
      <c r="AO1022" s="1620"/>
      <c r="AP1022" s="1620"/>
      <c r="AQ1022" s="1621"/>
      <c r="AR1022" s="68"/>
      <c r="AS1022" s="68"/>
      <c r="AT1022" s="68"/>
      <c r="AU1022" s="68"/>
      <c r="AV1022" s="68"/>
      <c r="AW1022" s="68"/>
      <c r="AX1022" s="3">
        <v>1</v>
      </c>
      <c r="AY1022" s="200">
        <f>IF((_xlfn.XLOOKUP(AX1022,$C$1074:$C$1112,$A$1074:$A$1112,"",0,1))="Yes",AZ1022,0)</f>
        <v>0.2</v>
      </c>
      <c r="AZ1022" s="1189">
        <v>0.2</v>
      </c>
    </row>
    <row r="1023" spans="1:55" ht="12.95" customHeight="1">
      <c r="A1023" s="14"/>
      <c r="B1023" s="73"/>
      <c r="C1023" s="74"/>
      <c r="D1023" s="1819" t="s">
        <v>1290</v>
      </c>
      <c r="E1023" s="1820"/>
      <c r="F1023" s="1820"/>
      <c r="G1023" s="1820"/>
      <c r="H1023" s="1820"/>
      <c r="I1023" s="1820"/>
      <c r="J1023" s="1820"/>
      <c r="K1023" s="1820"/>
      <c r="L1023" s="1820"/>
      <c r="M1023" s="1820"/>
      <c r="N1023" s="1820"/>
      <c r="O1023" s="1820"/>
      <c r="P1023" s="1820"/>
      <c r="Q1023" s="1820"/>
      <c r="R1023" s="1820"/>
      <c r="S1023" s="1820"/>
      <c r="T1023" s="1820"/>
      <c r="U1023" s="1820"/>
      <c r="V1023" s="1820"/>
      <c r="W1023" s="1820"/>
      <c r="X1023" s="1820"/>
      <c r="Y1023" s="1820"/>
      <c r="Z1023" s="1820"/>
      <c r="AA1023" s="1820"/>
      <c r="AB1023" s="1820"/>
      <c r="AC1023" s="1820"/>
      <c r="AD1023" s="1820"/>
      <c r="AE1023" s="1821"/>
      <c r="AF1023" s="1603" t="str">
        <f>IF(AND(AG1022="yes",T212&lt;&gt;1),"The project may not be eligible for this boost","")</f>
        <v/>
      </c>
      <c r="AG1023" s="1604"/>
      <c r="AH1023" s="1604"/>
      <c r="AI1023" s="1605"/>
      <c r="AJ1023" s="1622"/>
      <c r="AK1023" s="1623"/>
      <c r="AL1023" s="1623"/>
      <c r="AM1023" s="1623"/>
      <c r="AN1023" s="1623"/>
      <c r="AO1023" s="1623"/>
      <c r="AP1023" s="1623"/>
      <c r="AQ1023" s="1624"/>
      <c r="AR1023" s="68"/>
      <c r="AS1023" s="68"/>
      <c r="AT1023" s="68"/>
      <c r="AU1023" s="68"/>
      <c r="AV1023" s="68"/>
      <c r="AW1023" s="68"/>
      <c r="AX1023" s="3">
        <v>2</v>
      </c>
      <c r="AY1023" s="200">
        <f t="shared" ref="AY1023:AY1032" si="56">IF((_xlfn.XLOOKUP(AX1023,$C$1074:$C$1112,$A$1074:$A$1112,"",0,1))="Yes",AZ1023,0)</f>
        <v>0</v>
      </c>
      <c r="AZ1023" s="1189">
        <v>0.15</v>
      </c>
    </row>
    <row r="1024" spans="1:55" ht="12.95" customHeight="1">
      <c r="A1024" s="14"/>
      <c r="B1024" s="75"/>
      <c r="C1024" s="76"/>
      <c r="D1024" s="1812"/>
      <c r="E1024" s="1813"/>
      <c r="F1024" s="1813"/>
      <c r="G1024" s="1813"/>
      <c r="H1024" s="1813"/>
      <c r="I1024" s="1813"/>
      <c r="J1024" s="1813"/>
      <c r="K1024" s="1813"/>
      <c r="L1024" s="1813"/>
      <c r="M1024" s="1813"/>
      <c r="N1024" s="1813"/>
      <c r="O1024" s="1813"/>
      <c r="P1024" s="1813"/>
      <c r="Q1024" s="1813"/>
      <c r="R1024" s="1813"/>
      <c r="S1024" s="1813"/>
      <c r="T1024" s="1813"/>
      <c r="U1024" s="1813"/>
      <c r="V1024" s="1813"/>
      <c r="W1024" s="1813"/>
      <c r="X1024" s="1813"/>
      <c r="Y1024" s="1813"/>
      <c r="Z1024" s="1813"/>
      <c r="AA1024" s="1813"/>
      <c r="AB1024" s="1813"/>
      <c r="AC1024" s="1813"/>
      <c r="AD1024" s="1813"/>
      <c r="AE1024" s="1814"/>
      <c r="AF1024" s="1606"/>
      <c r="AG1024" s="1607"/>
      <c r="AH1024" s="1607"/>
      <c r="AI1024" s="1608"/>
      <c r="AJ1024" s="1625"/>
      <c r="AK1024" s="1626"/>
      <c r="AL1024" s="1626"/>
      <c r="AM1024" s="1626"/>
      <c r="AN1024" s="1626"/>
      <c r="AO1024" s="1626"/>
      <c r="AP1024" s="1626"/>
      <c r="AQ1024" s="1627"/>
      <c r="AR1024" s="68"/>
      <c r="AS1024" s="68"/>
      <c r="AT1024" s="68"/>
      <c r="AU1024" s="68"/>
      <c r="AV1024" s="68"/>
      <c r="AW1024" s="68"/>
      <c r="AX1024" s="3">
        <v>3</v>
      </c>
      <c r="AY1024" s="200">
        <f t="shared" si="56"/>
        <v>0</v>
      </c>
      <c r="AZ1024" s="1189">
        <v>0.05</v>
      </c>
    </row>
    <row r="1025" spans="1:52" ht="12.95" customHeight="1">
      <c r="A1025" s="14"/>
      <c r="B1025" s="79"/>
      <c r="C1025" s="80" t="s">
        <v>218</v>
      </c>
      <c r="D1025" s="1688" t="s">
        <v>2190</v>
      </c>
      <c r="E1025" s="1689"/>
      <c r="F1025" s="1689"/>
      <c r="G1025" s="1689"/>
      <c r="H1025" s="1689"/>
      <c r="I1025" s="1689"/>
      <c r="J1025" s="1689"/>
      <c r="K1025" s="1689"/>
      <c r="L1025" s="1689"/>
      <c r="M1025" s="1689"/>
      <c r="N1025" s="1689"/>
      <c r="O1025" s="1689"/>
      <c r="P1025" s="1689"/>
      <c r="Q1025" s="1689"/>
      <c r="R1025" s="1689"/>
      <c r="S1025" s="1689"/>
      <c r="T1025" s="1689"/>
      <c r="U1025" s="1689"/>
      <c r="V1025" s="1689"/>
      <c r="W1025" s="1689"/>
      <c r="X1025" s="1689"/>
      <c r="Y1025" s="1689"/>
      <c r="Z1025" s="1689"/>
      <c r="AA1025" s="1689"/>
      <c r="AB1025" s="1689"/>
      <c r="AC1025" s="1689"/>
      <c r="AD1025" s="1689"/>
      <c r="AE1025" s="1690"/>
      <c r="AF1025" s="79"/>
      <c r="AG1025" s="1828" t="s">
        <v>545</v>
      </c>
      <c r="AH1025" s="1829"/>
      <c r="AI1025" s="87"/>
      <c r="AJ1025" s="1619">
        <f>IF(AG1025="yes",AJ1001*AY1033,0)</f>
        <v>11056611.200000001</v>
      </c>
      <c r="AK1025" s="1620"/>
      <c r="AL1025" s="1620"/>
      <c r="AM1025" s="1620"/>
      <c r="AN1025" s="1620"/>
      <c r="AO1025" s="1620"/>
      <c r="AP1025" s="1620"/>
      <c r="AQ1025" s="1621"/>
      <c r="AR1025" s="68"/>
      <c r="AS1025" s="68"/>
      <c r="AT1025" s="68"/>
      <c r="AU1025" s="68"/>
      <c r="AV1025" s="68"/>
      <c r="AW1025" s="68"/>
      <c r="AX1025" s="3">
        <v>4</v>
      </c>
      <c r="AY1025" s="200">
        <f t="shared" si="56"/>
        <v>0</v>
      </c>
      <c r="AZ1025" s="1189">
        <v>0.02</v>
      </c>
    </row>
    <row r="1026" spans="1:52" ht="12.95" customHeight="1">
      <c r="A1026" s="14"/>
      <c r="B1026" s="73"/>
      <c r="C1026" s="74"/>
      <c r="D1026" s="1819" t="s">
        <v>2598</v>
      </c>
      <c r="E1026" s="1820"/>
      <c r="F1026" s="1820"/>
      <c r="G1026" s="1820"/>
      <c r="H1026" s="1820"/>
      <c r="I1026" s="1820"/>
      <c r="J1026" s="1820"/>
      <c r="K1026" s="1820"/>
      <c r="L1026" s="1820"/>
      <c r="M1026" s="1820"/>
      <c r="N1026" s="1820"/>
      <c r="O1026" s="1820"/>
      <c r="P1026" s="1820"/>
      <c r="Q1026" s="1820"/>
      <c r="R1026" s="1820"/>
      <c r="S1026" s="1820"/>
      <c r="T1026" s="1820"/>
      <c r="U1026" s="1820"/>
      <c r="V1026" s="1820"/>
      <c r="W1026" s="1820"/>
      <c r="X1026" s="1820"/>
      <c r="Y1026" s="1820"/>
      <c r="Z1026" s="1820"/>
      <c r="AA1026" s="1820"/>
      <c r="AB1026" s="1820"/>
      <c r="AC1026" s="1820"/>
      <c r="AD1026" s="1820"/>
      <c r="AE1026" s="1821"/>
      <c r="AF1026" s="1597" t="str">
        <f>IF(AND(AG1025="Yes",AY1033=0),AY1036,"")</f>
        <v/>
      </c>
      <c r="AG1026" s="1598"/>
      <c r="AH1026" s="1598"/>
      <c r="AI1026" s="1599"/>
      <c r="AJ1026" s="1622"/>
      <c r="AK1026" s="1623"/>
      <c r="AL1026" s="1623"/>
      <c r="AM1026" s="1623"/>
      <c r="AN1026" s="1623"/>
      <c r="AO1026" s="1623"/>
      <c r="AP1026" s="1623"/>
      <c r="AQ1026" s="1624"/>
      <c r="AR1026" s="68"/>
      <c r="AS1026" s="68"/>
      <c r="AT1026" s="68"/>
      <c r="AU1026" s="68"/>
      <c r="AV1026" s="68"/>
      <c r="AW1026" s="68"/>
      <c r="AX1026" s="3">
        <v>5</v>
      </c>
      <c r="AY1026" s="200">
        <f t="shared" si="56"/>
        <v>0</v>
      </c>
      <c r="AZ1026" s="1189">
        <v>0.04</v>
      </c>
    </row>
    <row r="1027" spans="1:52" ht="12.95" customHeight="1">
      <c r="A1027" s="14"/>
      <c r="B1027" s="73"/>
      <c r="C1027" s="74"/>
      <c r="D1027" s="1819"/>
      <c r="E1027" s="1820"/>
      <c r="F1027" s="1820"/>
      <c r="G1027" s="1820"/>
      <c r="H1027" s="1820"/>
      <c r="I1027" s="1820"/>
      <c r="J1027" s="1820"/>
      <c r="K1027" s="1820"/>
      <c r="L1027" s="1820"/>
      <c r="M1027" s="1820"/>
      <c r="N1027" s="1820"/>
      <c r="O1027" s="1820"/>
      <c r="P1027" s="1820"/>
      <c r="Q1027" s="1820"/>
      <c r="R1027" s="1820"/>
      <c r="S1027" s="1820"/>
      <c r="T1027" s="1820"/>
      <c r="U1027" s="1820"/>
      <c r="V1027" s="1820"/>
      <c r="W1027" s="1820"/>
      <c r="X1027" s="1820"/>
      <c r="Y1027" s="1820"/>
      <c r="Z1027" s="1820"/>
      <c r="AA1027" s="1820"/>
      <c r="AB1027" s="1820"/>
      <c r="AC1027" s="1820"/>
      <c r="AD1027" s="1820"/>
      <c r="AE1027" s="1821"/>
      <c r="AF1027" s="1597"/>
      <c r="AG1027" s="1598"/>
      <c r="AH1027" s="1598"/>
      <c r="AI1027" s="1599"/>
      <c r="AJ1027" s="1622"/>
      <c r="AK1027" s="1623"/>
      <c r="AL1027" s="1623"/>
      <c r="AM1027" s="1623"/>
      <c r="AN1027" s="1623"/>
      <c r="AO1027" s="1623"/>
      <c r="AP1027" s="1623"/>
      <c r="AQ1027" s="1624"/>
      <c r="AR1027" s="68"/>
      <c r="AS1027" s="68"/>
      <c r="AT1027" s="68"/>
      <c r="AU1027" s="68"/>
      <c r="AV1027" s="68"/>
      <c r="AW1027" s="68"/>
      <c r="AX1027" s="3">
        <v>6</v>
      </c>
      <c r="AY1027" s="200">
        <f t="shared" si="56"/>
        <v>0</v>
      </c>
      <c r="AZ1027" s="1189">
        <v>0.04</v>
      </c>
    </row>
    <row r="1028" spans="1:52" ht="12.95" customHeight="1">
      <c r="A1028" s="14"/>
      <c r="B1028" s="81"/>
      <c r="C1028" s="82"/>
      <c r="D1028" s="1812"/>
      <c r="E1028" s="1813"/>
      <c r="F1028" s="1813"/>
      <c r="G1028" s="1813"/>
      <c r="H1028" s="1813"/>
      <c r="I1028" s="1813"/>
      <c r="J1028" s="1813"/>
      <c r="K1028" s="1813"/>
      <c r="L1028" s="1813"/>
      <c r="M1028" s="1813"/>
      <c r="N1028" s="1813"/>
      <c r="O1028" s="1813"/>
      <c r="P1028" s="1813"/>
      <c r="Q1028" s="1813"/>
      <c r="R1028" s="1813"/>
      <c r="S1028" s="1813"/>
      <c r="T1028" s="1813"/>
      <c r="U1028" s="1813"/>
      <c r="V1028" s="1813"/>
      <c r="W1028" s="1813"/>
      <c r="X1028" s="1813"/>
      <c r="Y1028" s="1813"/>
      <c r="Z1028" s="1813"/>
      <c r="AA1028" s="1813"/>
      <c r="AB1028" s="1813"/>
      <c r="AC1028" s="1813"/>
      <c r="AD1028" s="1813"/>
      <c r="AE1028" s="1814"/>
      <c r="AF1028" s="1600"/>
      <c r="AG1028" s="1601"/>
      <c r="AH1028" s="1601"/>
      <c r="AI1028" s="1602"/>
      <c r="AJ1028" s="1625"/>
      <c r="AK1028" s="1626"/>
      <c r="AL1028" s="1626"/>
      <c r="AM1028" s="1626"/>
      <c r="AN1028" s="1626"/>
      <c r="AO1028" s="1626"/>
      <c r="AP1028" s="1626"/>
      <c r="AQ1028" s="1627"/>
      <c r="AR1028" s="68"/>
      <c r="AS1028" s="68"/>
      <c r="AT1028" s="68"/>
      <c r="AU1028" s="68"/>
      <c r="AV1028" s="68"/>
      <c r="AW1028" s="68"/>
      <c r="AX1028" s="3">
        <v>7</v>
      </c>
      <c r="AY1028" s="200">
        <f t="shared" si="56"/>
        <v>0</v>
      </c>
      <c r="AZ1028" s="1189">
        <v>0.01</v>
      </c>
    </row>
    <row r="1029" spans="1:52" ht="12.95" customHeight="1">
      <c r="A1029" s="14"/>
      <c r="B1029" s="79"/>
      <c r="C1029" s="80" t="s">
        <v>223</v>
      </c>
      <c r="D1029" s="1860" t="s">
        <v>1291</v>
      </c>
      <c r="E1029" s="1861"/>
      <c r="F1029" s="1861"/>
      <c r="G1029" s="1861"/>
      <c r="H1029" s="1861"/>
      <c r="I1029" s="1861"/>
      <c r="J1029" s="1861"/>
      <c r="K1029" s="1861"/>
      <c r="L1029" s="1861"/>
      <c r="M1029" s="1861"/>
      <c r="N1029" s="1861"/>
      <c r="O1029" s="1861"/>
      <c r="P1029" s="1861"/>
      <c r="Q1029" s="1861"/>
      <c r="R1029" s="1861"/>
      <c r="S1029" s="1861"/>
      <c r="T1029" s="1861"/>
      <c r="U1029" s="1861"/>
      <c r="V1029" s="1861"/>
      <c r="W1029" s="1861"/>
      <c r="X1029" s="1861"/>
      <c r="Y1029" s="1861"/>
      <c r="Z1029" s="1861"/>
      <c r="AA1029" s="1861"/>
      <c r="AB1029" s="1861"/>
      <c r="AC1029" s="1861"/>
      <c r="AD1029" s="1861"/>
      <c r="AE1029" s="1862"/>
      <c r="AF1029" s="79"/>
      <c r="AG1029" s="1828" t="s">
        <v>669</v>
      </c>
      <c r="AH1029" s="1829"/>
      <c r="AI1029" s="87"/>
      <c r="AJ1029" s="1619">
        <f>ROUND(IF(AND(AG1029="Yes",J1033&lt;&gt;"N/A",AF1032&lt;&gt;""),MIN(AF1032,(0.15*AJ1001)),0),0)</f>
        <v>0</v>
      </c>
      <c r="AK1029" s="1620"/>
      <c r="AL1029" s="1620"/>
      <c r="AM1029" s="1620"/>
      <c r="AN1029" s="1620"/>
      <c r="AO1029" s="1620"/>
      <c r="AP1029" s="1620"/>
      <c r="AQ1029" s="1621"/>
      <c r="AR1029" s="68"/>
      <c r="AS1029" s="68"/>
      <c r="AT1029" s="68"/>
      <c r="AU1029" s="68"/>
      <c r="AV1029" s="68"/>
      <c r="AW1029" s="68"/>
      <c r="AX1029" s="3">
        <v>8</v>
      </c>
      <c r="AY1029" s="200">
        <f t="shared" si="56"/>
        <v>0</v>
      </c>
      <c r="AZ1029" s="1189">
        <v>0.01</v>
      </c>
    </row>
    <row r="1030" spans="1:52" ht="12.95" customHeight="1">
      <c r="A1030" s="14"/>
      <c r="B1030" s="81"/>
      <c r="C1030" s="84"/>
      <c r="D1030" s="1863"/>
      <c r="E1030" s="1864"/>
      <c r="F1030" s="1864"/>
      <c r="G1030" s="1864"/>
      <c r="H1030" s="1864"/>
      <c r="I1030" s="1864"/>
      <c r="J1030" s="1864"/>
      <c r="K1030" s="1864"/>
      <c r="L1030" s="1864"/>
      <c r="M1030" s="1864"/>
      <c r="N1030" s="1864"/>
      <c r="O1030" s="1864"/>
      <c r="P1030" s="1864"/>
      <c r="Q1030" s="1864"/>
      <c r="R1030" s="1864"/>
      <c r="S1030" s="1864"/>
      <c r="T1030" s="1864"/>
      <c r="U1030" s="1864"/>
      <c r="V1030" s="1864"/>
      <c r="W1030" s="1864"/>
      <c r="X1030" s="1864"/>
      <c r="Y1030" s="1864"/>
      <c r="Z1030" s="1864"/>
      <c r="AA1030" s="1864"/>
      <c r="AB1030" s="1864"/>
      <c r="AC1030" s="1864"/>
      <c r="AD1030" s="1864"/>
      <c r="AE1030" s="1865"/>
      <c r="AF1030" s="1833" t="str">
        <f>IF(AG1029="yes","Please Select Type and Enter Amount:","")</f>
        <v/>
      </c>
      <c r="AG1030" s="1834"/>
      <c r="AH1030" s="1834"/>
      <c r="AI1030" s="1835"/>
      <c r="AJ1030" s="1622"/>
      <c r="AK1030" s="1623"/>
      <c r="AL1030" s="1623"/>
      <c r="AM1030" s="1623"/>
      <c r="AN1030" s="1623"/>
      <c r="AO1030" s="1623"/>
      <c r="AP1030" s="1623"/>
      <c r="AQ1030" s="1624"/>
      <c r="AR1030" s="68"/>
      <c r="AS1030" s="68"/>
      <c r="AT1030" s="68"/>
      <c r="AU1030" s="68"/>
      <c r="AV1030" s="68"/>
      <c r="AW1030" s="68"/>
      <c r="AX1030" s="3">
        <v>9</v>
      </c>
      <c r="AY1030" s="200">
        <f t="shared" si="56"/>
        <v>0</v>
      </c>
      <c r="AZ1030" s="1189">
        <v>0.01</v>
      </c>
    </row>
    <row r="1031" spans="1:52" ht="12.95" customHeight="1">
      <c r="A1031" s="14"/>
      <c r="B1031" s="81"/>
      <c r="C1031" s="84"/>
      <c r="D1031" s="1819" t="s">
        <v>1292</v>
      </c>
      <c r="E1031" s="1820"/>
      <c r="F1031" s="1820"/>
      <c r="G1031" s="1820"/>
      <c r="H1031" s="1820"/>
      <c r="I1031" s="1820"/>
      <c r="J1031" s="1820"/>
      <c r="K1031" s="1820"/>
      <c r="L1031" s="1820"/>
      <c r="M1031" s="1820"/>
      <c r="N1031" s="1820"/>
      <c r="O1031" s="1820"/>
      <c r="P1031" s="1820"/>
      <c r="Q1031" s="1820"/>
      <c r="R1031" s="1820"/>
      <c r="S1031" s="1820"/>
      <c r="T1031" s="1820"/>
      <c r="U1031" s="1820"/>
      <c r="V1031" s="1820"/>
      <c r="W1031" s="1820"/>
      <c r="X1031" s="1820"/>
      <c r="Y1031" s="1820"/>
      <c r="Z1031" s="1820"/>
      <c r="AA1031" s="1820"/>
      <c r="AB1031" s="1820"/>
      <c r="AC1031" s="1820"/>
      <c r="AD1031" s="1820"/>
      <c r="AE1031" s="1821"/>
      <c r="AF1031" s="1833"/>
      <c r="AG1031" s="1834"/>
      <c r="AH1031" s="1834"/>
      <c r="AI1031" s="1835"/>
      <c r="AJ1031" s="1622"/>
      <c r="AK1031" s="1623"/>
      <c r="AL1031" s="1623"/>
      <c r="AM1031" s="1623"/>
      <c r="AN1031" s="1623"/>
      <c r="AO1031" s="1623"/>
      <c r="AP1031" s="1623"/>
      <c r="AQ1031" s="1624"/>
      <c r="AR1031" s="68"/>
      <c r="AS1031" s="68"/>
      <c r="AT1031" s="68"/>
      <c r="AU1031" s="68"/>
      <c r="AV1031" s="68"/>
      <c r="AW1031" s="68"/>
      <c r="AX1031" s="3">
        <v>10</v>
      </c>
      <c r="AY1031" s="200">
        <f t="shared" si="56"/>
        <v>0</v>
      </c>
      <c r="AZ1031" s="1189">
        <v>0.02</v>
      </c>
    </row>
    <row r="1032" spans="1:52" ht="12.95" customHeight="1">
      <c r="A1032" s="14"/>
      <c r="B1032" s="81"/>
      <c r="C1032" s="84"/>
      <c r="D1032" s="1819"/>
      <c r="E1032" s="1820"/>
      <c r="F1032" s="1820"/>
      <c r="G1032" s="1820"/>
      <c r="H1032" s="1820"/>
      <c r="I1032" s="1820"/>
      <c r="J1032" s="1820"/>
      <c r="K1032" s="1820"/>
      <c r="L1032" s="1820"/>
      <c r="M1032" s="1820"/>
      <c r="N1032" s="1820"/>
      <c r="O1032" s="1820"/>
      <c r="P1032" s="1820"/>
      <c r="Q1032" s="1820"/>
      <c r="R1032" s="1820"/>
      <c r="S1032" s="1820"/>
      <c r="T1032" s="1820"/>
      <c r="U1032" s="1820"/>
      <c r="V1032" s="1820"/>
      <c r="W1032" s="1820"/>
      <c r="X1032" s="1820"/>
      <c r="Y1032" s="1820"/>
      <c r="Z1032" s="1820"/>
      <c r="AA1032" s="1820"/>
      <c r="AB1032" s="1820"/>
      <c r="AC1032" s="1820"/>
      <c r="AD1032" s="1820"/>
      <c r="AE1032" s="1821"/>
      <c r="AF1032" s="1640"/>
      <c r="AG1032" s="1640"/>
      <c r="AH1032" s="1640"/>
      <c r="AI1032" s="1640"/>
      <c r="AJ1032" s="1622"/>
      <c r="AK1032" s="1623"/>
      <c r="AL1032" s="1623"/>
      <c r="AM1032" s="1623"/>
      <c r="AN1032" s="1623"/>
      <c r="AO1032" s="1623"/>
      <c r="AP1032" s="1623"/>
      <c r="AQ1032" s="1624"/>
      <c r="AR1032" s="68"/>
      <c r="AS1032" s="68"/>
      <c r="AT1032" s="68"/>
      <c r="AU1032" s="68"/>
      <c r="AV1032" s="68"/>
      <c r="AW1032" s="68"/>
      <c r="AX1032" s="3">
        <v>11</v>
      </c>
      <c r="AY1032" s="200">
        <f t="shared" si="56"/>
        <v>0</v>
      </c>
      <c r="AZ1032" s="1189">
        <v>0.02</v>
      </c>
    </row>
    <row r="1033" spans="1:52" ht="12.95" customHeight="1">
      <c r="A1033" s="14"/>
      <c r="B1033" s="81"/>
      <c r="C1033" s="84"/>
      <c r="D1033" s="526" t="s">
        <v>359</v>
      </c>
      <c r="E1033" s="90"/>
      <c r="F1033" s="90"/>
      <c r="G1033" s="104"/>
      <c r="H1033" s="104"/>
      <c r="I1033" s="49"/>
      <c r="J1033" s="1654" t="s">
        <v>591</v>
      </c>
      <c r="K1033" s="1655"/>
      <c r="L1033" s="1655"/>
      <c r="M1033" s="1655"/>
      <c r="N1033" s="1655"/>
      <c r="O1033" s="1655"/>
      <c r="P1033" s="1655"/>
      <c r="Q1033" s="1655"/>
      <c r="R1033" s="1655"/>
      <c r="S1033" s="1655"/>
      <c r="T1033" s="1655"/>
      <c r="U1033" s="1655"/>
      <c r="V1033" s="1655"/>
      <c r="W1033" s="1655"/>
      <c r="X1033" s="1655"/>
      <c r="Y1033" s="1655"/>
      <c r="Z1033" s="1655"/>
      <c r="AA1033" s="1655"/>
      <c r="AB1033" s="1655"/>
      <c r="AC1033" s="1655"/>
      <c r="AD1033" s="1655"/>
      <c r="AE1033" s="1656"/>
      <c r="AF1033" s="1640"/>
      <c r="AG1033" s="1640"/>
      <c r="AH1033" s="1640"/>
      <c r="AI1033" s="1640"/>
      <c r="AJ1033" s="1625"/>
      <c r="AK1033" s="1626"/>
      <c r="AL1033" s="1626"/>
      <c r="AM1033" s="1626"/>
      <c r="AN1033" s="1626"/>
      <c r="AO1033" s="1626"/>
      <c r="AP1033" s="1626"/>
      <c r="AQ1033" s="1627"/>
      <c r="AR1033" s="68"/>
      <c r="AS1033" s="68"/>
      <c r="AT1033" s="68"/>
      <c r="AU1033" s="68"/>
      <c r="AV1033" s="68"/>
      <c r="AW1033" s="68"/>
      <c r="AX1033" s="1027" t="s">
        <v>2531</v>
      </c>
      <c r="AY1033" s="201">
        <f>IF(SUM(AY1022:AY1032)&lt;=0.2,SUM(AY1022:AY1032),0.2)</f>
        <v>0.2</v>
      </c>
    </row>
    <row r="1034" spans="1:52" ht="12.95" customHeight="1">
      <c r="A1034" s="14"/>
      <c r="B1034" s="79"/>
      <c r="C1034" s="80" t="s">
        <v>229</v>
      </c>
      <c r="D1034" s="1809" t="s">
        <v>1293</v>
      </c>
      <c r="E1034" s="1810"/>
      <c r="F1034" s="1810"/>
      <c r="G1034" s="1810"/>
      <c r="H1034" s="1810"/>
      <c r="I1034" s="1810"/>
      <c r="J1034" s="1810"/>
      <c r="K1034" s="1810"/>
      <c r="L1034" s="1810"/>
      <c r="M1034" s="1810"/>
      <c r="N1034" s="1810"/>
      <c r="O1034" s="1810"/>
      <c r="P1034" s="1810"/>
      <c r="Q1034" s="1810"/>
      <c r="R1034" s="1810"/>
      <c r="S1034" s="1810"/>
      <c r="T1034" s="1810"/>
      <c r="U1034" s="1810"/>
      <c r="V1034" s="1810"/>
      <c r="W1034" s="1810"/>
      <c r="X1034" s="1810"/>
      <c r="Y1034" s="1810"/>
      <c r="Z1034" s="1810"/>
      <c r="AA1034" s="1810"/>
      <c r="AB1034" s="1810"/>
      <c r="AC1034" s="1810"/>
      <c r="AD1034" s="1810"/>
      <c r="AE1034" s="1811"/>
      <c r="AF1034" s="79"/>
      <c r="AG1034" s="1828" t="s">
        <v>669</v>
      </c>
      <c r="AH1034" s="1829"/>
      <c r="AI1034" s="87"/>
      <c r="AJ1034" s="1619">
        <f>ROUND(IF(AG1034="Yes",AF1036,0),0)</f>
        <v>0</v>
      </c>
      <c r="AK1034" s="1620"/>
      <c r="AL1034" s="1620"/>
      <c r="AM1034" s="1620"/>
      <c r="AN1034" s="1620"/>
      <c r="AO1034" s="1620"/>
      <c r="AP1034" s="1620"/>
      <c r="AQ1034" s="1621"/>
      <c r="AR1034" s="68"/>
      <c r="AS1034" s="68"/>
      <c r="AT1034" s="68"/>
      <c r="AU1034" s="68"/>
      <c r="AV1034" s="68"/>
      <c r="AW1034" s="68"/>
      <c r="AX1034" s="68"/>
      <c r="AY1034" s="68"/>
    </row>
    <row r="1035" spans="1:52" ht="12.95" customHeight="1">
      <c r="A1035" s="14"/>
      <c r="B1035" s="73"/>
      <c r="C1035" s="74"/>
      <c r="D1035" s="1819" t="s">
        <v>1679</v>
      </c>
      <c r="E1035" s="1820"/>
      <c r="F1035" s="1820"/>
      <c r="G1035" s="1820"/>
      <c r="H1035" s="1820"/>
      <c r="I1035" s="1820"/>
      <c r="J1035" s="1820"/>
      <c r="K1035" s="1820"/>
      <c r="L1035" s="1820"/>
      <c r="M1035" s="1820"/>
      <c r="N1035" s="1820"/>
      <c r="O1035" s="1820"/>
      <c r="P1035" s="1820"/>
      <c r="Q1035" s="1820"/>
      <c r="R1035" s="1820"/>
      <c r="S1035" s="1820"/>
      <c r="T1035" s="1820"/>
      <c r="U1035" s="1820"/>
      <c r="V1035" s="1820"/>
      <c r="W1035" s="1820"/>
      <c r="X1035" s="1820"/>
      <c r="Y1035" s="1820"/>
      <c r="Z1035" s="1820"/>
      <c r="AA1035" s="1820"/>
      <c r="AB1035" s="1820"/>
      <c r="AC1035" s="1820"/>
      <c r="AD1035" s="1820"/>
      <c r="AE1035" s="1821"/>
      <c r="AF1035" s="1866" t="str">
        <f>IF(AG1034="yes","Enter Amount:","")</f>
        <v/>
      </c>
      <c r="AG1035" s="1867"/>
      <c r="AH1035" s="1867"/>
      <c r="AI1035" s="1868"/>
      <c r="AJ1035" s="1622"/>
      <c r="AK1035" s="1623"/>
      <c r="AL1035" s="1623"/>
      <c r="AM1035" s="1623"/>
      <c r="AN1035" s="1623"/>
      <c r="AO1035" s="1623"/>
      <c r="AP1035" s="1623"/>
      <c r="AQ1035" s="1624"/>
      <c r="AR1035" s="68"/>
      <c r="AS1035" s="68"/>
      <c r="AT1035" s="68"/>
      <c r="AU1035" s="68"/>
      <c r="AV1035" s="68"/>
      <c r="AW1035" s="68"/>
      <c r="AX1035" s="68"/>
      <c r="AY1035" s="68"/>
    </row>
    <row r="1036" spans="1:52" ht="12.95" customHeight="1">
      <c r="A1036" s="14"/>
      <c r="B1036" s="73"/>
      <c r="C1036" s="74"/>
      <c r="D1036" s="1819"/>
      <c r="E1036" s="1820"/>
      <c r="F1036" s="1820"/>
      <c r="G1036" s="1820"/>
      <c r="H1036" s="1820"/>
      <c r="I1036" s="1820"/>
      <c r="J1036" s="1820"/>
      <c r="K1036" s="1820"/>
      <c r="L1036" s="1820"/>
      <c r="M1036" s="1820"/>
      <c r="N1036" s="1820"/>
      <c r="O1036" s="1820"/>
      <c r="P1036" s="1820"/>
      <c r="Q1036" s="1820"/>
      <c r="R1036" s="1820"/>
      <c r="S1036" s="1820"/>
      <c r="T1036" s="1820"/>
      <c r="U1036" s="1820"/>
      <c r="V1036" s="1820"/>
      <c r="W1036" s="1820"/>
      <c r="X1036" s="1820"/>
      <c r="Y1036" s="1820"/>
      <c r="Z1036" s="1820"/>
      <c r="AA1036" s="1820"/>
      <c r="AB1036" s="1820"/>
      <c r="AC1036" s="1820"/>
      <c r="AD1036" s="1820"/>
      <c r="AE1036" s="1821"/>
      <c r="AF1036" s="1640"/>
      <c r="AG1036" s="1640"/>
      <c r="AH1036" s="1640"/>
      <c r="AI1036" s="1640"/>
      <c r="AJ1036" s="1622"/>
      <c r="AK1036" s="1623"/>
      <c r="AL1036" s="1623"/>
      <c r="AM1036" s="1623"/>
      <c r="AN1036" s="1623"/>
      <c r="AO1036" s="1623"/>
      <c r="AP1036" s="1623"/>
      <c r="AQ1036" s="1624"/>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812"/>
      <c r="E1037" s="1813"/>
      <c r="F1037" s="1813"/>
      <c r="G1037" s="1813"/>
      <c r="H1037" s="1813"/>
      <c r="I1037" s="1813"/>
      <c r="J1037" s="1813"/>
      <c r="K1037" s="1813"/>
      <c r="L1037" s="1813"/>
      <c r="M1037" s="1813"/>
      <c r="N1037" s="1813"/>
      <c r="O1037" s="1813"/>
      <c r="P1037" s="1813"/>
      <c r="Q1037" s="1813"/>
      <c r="R1037" s="1813"/>
      <c r="S1037" s="1813"/>
      <c r="T1037" s="1813"/>
      <c r="U1037" s="1813"/>
      <c r="V1037" s="1813"/>
      <c r="W1037" s="1813"/>
      <c r="X1037" s="1813"/>
      <c r="Y1037" s="1813"/>
      <c r="Z1037" s="1813"/>
      <c r="AA1037" s="1813"/>
      <c r="AB1037" s="1813"/>
      <c r="AC1037" s="1813"/>
      <c r="AD1037" s="1813"/>
      <c r="AE1037" s="1814"/>
      <c r="AF1037" s="1640"/>
      <c r="AG1037" s="1640"/>
      <c r="AH1037" s="1640"/>
      <c r="AI1037" s="1640"/>
      <c r="AJ1037" s="1625"/>
      <c r="AK1037" s="1626"/>
      <c r="AL1037" s="1626"/>
      <c r="AM1037" s="1626"/>
      <c r="AN1037" s="1626"/>
      <c r="AO1037" s="1626"/>
      <c r="AP1037" s="1626"/>
      <c r="AQ1037" s="1627"/>
      <c r="AR1037" s="68"/>
      <c r="AS1037" s="68"/>
      <c r="AT1037" s="68"/>
      <c r="AU1037" s="68"/>
      <c r="AV1037" s="68"/>
      <c r="AW1037" s="68"/>
      <c r="AX1037" s="68"/>
      <c r="AY1037" s="68"/>
    </row>
    <row r="1038" spans="1:52" ht="12.95" customHeight="1">
      <c r="A1038" s="14"/>
      <c r="B1038" s="79"/>
      <c r="C1038" s="80" t="s">
        <v>234</v>
      </c>
      <c r="D1038" s="1688" t="s">
        <v>1294</v>
      </c>
      <c r="E1038" s="1689"/>
      <c r="F1038" s="1689"/>
      <c r="G1038" s="1689"/>
      <c r="H1038" s="1689"/>
      <c r="I1038" s="1689"/>
      <c r="J1038" s="1689"/>
      <c r="K1038" s="1689"/>
      <c r="L1038" s="1689"/>
      <c r="M1038" s="1689"/>
      <c r="N1038" s="1689"/>
      <c r="O1038" s="1689"/>
      <c r="P1038" s="1689"/>
      <c r="Q1038" s="1689"/>
      <c r="R1038" s="1689"/>
      <c r="S1038" s="1689"/>
      <c r="T1038" s="1689"/>
      <c r="U1038" s="1689"/>
      <c r="V1038" s="1689"/>
      <c r="W1038" s="1689"/>
      <c r="X1038" s="1689"/>
      <c r="Y1038" s="1689"/>
      <c r="Z1038" s="1689"/>
      <c r="AA1038" s="1689"/>
      <c r="AB1038" s="1689"/>
      <c r="AC1038" s="1689"/>
      <c r="AD1038" s="1689"/>
      <c r="AE1038" s="1690"/>
      <c r="AF1038" s="79"/>
      <c r="AG1038" s="1828" t="s">
        <v>669</v>
      </c>
      <c r="AH1038" s="1829"/>
      <c r="AI1038" s="87"/>
      <c r="AJ1038" s="1619">
        <f>ROUND(IF(AG1038="yes",(AJ1001*0.1),0),0)</f>
        <v>0</v>
      </c>
      <c r="AK1038" s="1620"/>
      <c r="AL1038" s="1620"/>
      <c r="AM1038" s="1620"/>
      <c r="AN1038" s="1620"/>
      <c r="AO1038" s="1620"/>
      <c r="AP1038" s="1620"/>
      <c r="AQ1038" s="1621"/>
      <c r="AR1038" s="68"/>
      <c r="AS1038" s="68"/>
      <c r="AT1038" s="68"/>
      <c r="AU1038" s="68"/>
      <c r="AV1038" s="68"/>
      <c r="AW1038" s="68"/>
      <c r="AX1038" s="68"/>
      <c r="AY1038" s="68"/>
    </row>
    <row r="1039" spans="1:52" ht="12.95" customHeight="1">
      <c r="A1039" s="14"/>
      <c r="B1039" s="73"/>
      <c r="C1039" s="74"/>
      <c r="D1039" s="1819" t="s">
        <v>1295</v>
      </c>
      <c r="E1039" s="1820"/>
      <c r="F1039" s="1820"/>
      <c r="G1039" s="1820"/>
      <c r="H1039" s="1820"/>
      <c r="I1039" s="1820"/>
      <c r="J1039" s="1820"/>
      <c r="K1039" s="1820"/>
      <c r="L1039" s="1820"/>
      <c r="M1039" s="1820"/>
      <c r="N1039" s="1820"/>
      <c r="O1039" s="1820"/>
      <c r="P1039" s="1820"/>
      <c r="Q1039" s="1820"/>
      <c r="R1039" s="1820"/>
      <c r="S1039" s="1820"/>
      <c r="T1039" s="1820"/>
      <c r="U1039" s="1820"/>
      <c r="V1039" s="1820"/>
      <c r="W1039" s="1820"/>
      <c r="X1039" s="1820"/>
      <c r="Y1039" s="1820"/>
      <c r="Z1039" s="1820"/>
      <c r="AA1039" s="1820"/>
      <c r="AB1039" s="1820"/>
      <c r="AC1039" s="1820"/>
      <c r="AD1039" s="1820"/>
      <c r="AE1039" s="1821"/>
      <c r="AF1039" s="73"/>
      <c r="AG1039" s="14"/>
      <c r="AH1039" s="14"/>
      <c r="AI1039" s="83"/>
      <c r="AJ1039" s="1622"/>
      <c r="AK1039" s="1623"/>
      <c r="AL1039" s="1623"/>
      <c r="AM1039" s="1623"/>
      <c r="AN1039" s="1623"/>
      <c r="AO1039" s="1623"/>
      <c r="AP1039" s="1623"/>
      <c r="AQ1039" s="1624"/>
      <c r="AR1039" s="68"/>
      <c r="AS1039" s="68"/>
      <c r="AT1039" s="68"/>
      <c r="AU1039" s="68"/>
      <c r="AV1039" s="68"/>
      <c r="AW1039" s="68"/>
      <c r="AX1039" s="68"/>
      <c r="AY1039" s="68"/>
    </row>
    <row r="1040" spans="1:52" ht="12.95" customHeight="1">
      <c r="A1040" s="14"/>
      <c r="B1040" s="77"/>
      <c r="C1040" s="74"/>
      <c r="D1040" s="1812"/>
      <c r="E1040" s="1813"/>
      <c r="F1040" s="1813"/>
      <c r="G1040" s="1813"/>
      <c r="H1040" s="1813"/>
      <c r="I1040" s="1813"/>
      <c r="J1040" s="1813"/>
      <c r="K1040" s="1813"/>
      <c r="L1040" s="1813"/>
      <c r="M1040" s="1813"/>
      <c r="N1040" s="1813"/>
      <c r="O1040" s="1813"/>
      <c r="P1040" s="1813"/>
      <c r="Q1040" s="1813"/>
      <c r="R1040" s="1813"/>
      <c r="S1040" s="1813"/>
      <c r="T1040" s="1813"/>
      <c r="U1040" s="1813"/>
      <c r="V1040" s="1813"/>
      <c r="W1040" s="1813"/>
      <c r="X1040" s="1813"/>
      <c r="Y1040" s="1813"/>
      <c r="Z1040" s="1813"/>
      <c r="AA1040" s="1813"/>
      <c r="AB1040" s="1813"/>
      <c r="AC1040" s="1813"/>
      <c r="AD1040" s="1813"/>
      <c r="AE1040" s="1814"/>
      <c r="AF1040" s="73"/>
      <c r="AG1040" s="14"/>
      <c r="AH1040" s="14"/>
      <c r="AI1040" s="83"/>
      <c r="AJ1040" s="1625"/>
      <c r="AK1040" s="1626"/>
      <c r="AL1040" s="1626"/>
      <c r="AM1040" s="1626"/>
      <c r="AN1040" s="1626"/>
      <c r="AO1040" s="1626"/>
      <c r="AP1040" s="1626"/>
      <c r="AQ1040" s="1627"/>
      <c r="AR1040" s="68"/>
      <c r="AS1040" s="68"/>
      <c r="AT1040" s="68"/>
      <c r="AU1040" s="68"/>
      <c r="AV1040" s="68"/>
      <c r="AW1040" s="68"/>
      <c r="AX1040" s="68"/>
      <c r="AY1040" s="68"/>
    </row>
    <row r="1041" spans="1:57" ht="12.95" customHeight="1">
      <c r="A1041" s="14"/>
      <c r="B1041" s="73"/>
      <c r="C1041" s="339" t="s">
        <v>687</v>
      </c>
      <c r="D1041" s="1809" t="s">
        <v>1675</v>
      </c>
      <c r="E1041" s="1810"/>
      <c r="F1041" s="1810"/>
      <c r="G1041" s="1810"/>
      <c r="H1041" s="1810"/>
      <c r="I1041" s="1810"/>
      <c r="J1041" s="1810"/>
      <c r="K1041" s="1810"/>
      <c r="L1041" s="1810"/>
      <c r="M1041" s="1810"/>
      <c r="N1041" s="1810"/>
      <c r="O1041" s="1810"/>
      <c r="P1041" s="1810"/>
      <c r="Q1041" s="1810"/>
      <c r="R1041" s="1810"/>
      <c r="S1041" s="1810"/>
      <c r="T1041" s="1810"/>
      <c r="U1041" s="1810"/>
      <c r="V1041" s="1810"/>
      <c r="W1041" s="1810"/>
      <c r="X1041" s="1810"/>
      <c r="Y1041" s="1810"/>
      <c r="Z1041" s="1810"/>
      <c r="AA1041" s="1810"/>
      <c r="AB1041" s="1810"/>
      <c r="AC1041" s="1810"/>
      <c r="AD1041" s="1810"/>
      <c r="AE1041" s="1811"/>
      <c r="AF1041" s="79"/>
      <c r="AG1041" s="1828" t="s">
        <v>669</v>
      </c>
      <c r="AH1041" s="1829"/>
      <c r="AI1041" s="87"/>
      <c r="AJ1041" s="1619">
        <f>ROUND(IF(AG1041="yes",(AJ1001*0.15),0),0)</f>
        <v>0</v>
      </c>
      <c r="AK1041" s="1620"/>
      <c r="AL1041" s="1620"/>
      <c r="AM1041" s="1620"/>
      <c r="AN1041" s="1620"/>
      <c r="AO1041" s="1620"/>
      <c r="AP1041" s="1620"/>
      <c r="AQ1041" s="1621"/>
      <c r="AR1041" s="68"/>
      <c r="AS1041" s="68"/>
      <c r="AT1041" s="68"/>
      <c r="AU1041" s="68"/>
      <c r="AV1041" s="68"/>
      <c r="AW1041" s="68"/>
      <c r="AX1041" s="68"/>
      <c r="AY1041" s="68"/>
    </row>
    <row r="1042" spans="1:57" ht="12.95" customHeight="1">
      <c r="A1042" s="14"/>
      <c r="B1042" s="73"/>
      <c r="C1042" s="74"/>
      <c r="D1042" s="1839" t="s">
        <v>1676</v>
      </c>
      <c r="E1042" s="1526"/>
      <c r="F1042" s="1526"/>
      <c r="G1042" s="1526"/>
      <c r="H1042" s="1526"/>
      <c r="I1042" s="1526"/>
      <c r="J1042" s="1526"/>
      <c r="K1042" s="1526"/>
      <c r="L1042" s="1526"/>
      <c r="M1042" s="1526"/>
      <c r="N1042" s="1526"/>
      <c r="O1042" s="1526"/>
      <c r="P1042" s="1526"/>
      <c r="Q1042" s="1526"/>
      <c r="R1042" s="1526"/>
      <c r="S1042" s="1526"/>
      <c r="T1042" s="1526"/>
      <c r="U1042" s="1526"/>
      <c r="V1042" s="1526"/>
      <c r="W1042" s="1526"/>
      <c r="X1042" s="1526"/>
      <c r="Y1042" s="1526"/>
      <c r="Z1042" s="1526"/>
      <c r="AA1042" s="1526"/>
      <c r="AB1042" s="1526"/>
      <c r="AC1042" s="1526"/>
      <c r="AD1042" s="1526"/>
      <c r="AE1042" s="1840"/>
      <c r="AF1042" s="911"/>
      <c r="AG1042" s="912"/>
      <c r="AH1042" s="912"/>
      <c r="AI1042" s="913"/>
      <c r="AJ1042" s="1622"/>
      <c r="AK1042" s="1623"/>
      <c r="AL1042" s="1623"/>
      <c r="AM1042" s="1623"/>
      <c r="AN1042" s="1623"/>
      <c r="AO1042" s="1623"/>
      <c r="AP1042" s="1623"/>
      <c r="AQ1042" s="1624"/>
      <c r="AR1042" s="68"/>
      <c r="AS1042" s="68"/>
      <c r="AT1042" s="68"/>
      <c r="AU1042" s="68"/>
      <c r="AV1042" s="68"/>
      <c r="AW1042" s="68"/>
      <c r="AX1042" s="68"/>
      <c r="AY1042" s="68"/>
    </row>
    <row r="1043" spans="1:57" ht="12.95" customHeight="1">
      <c r="A1043" s="14"/>
      <c r="B1043" s="73"/>
      <c r="C1043" s="74"/>
      <c r="D1043" s="1839"/>
      <c r="E1043" s="1526"/>
      <c r="F1043" s="1526"/>
      <c r="G1043" s="1526"/>
      <c r="H1043" s="1526"/>
      <c r="I1043" s="1526"/>
      <c r="J1043" s="1526"/>
      <c r="K1043" s="1526"/>
      <c r="L1043" s="1526"/>
      <c r="M1043" s="1526"/>
      <c r="N1043" s="1526"/>
      <c r="O1043" s="1526"/>
      <c r="P1043" s="1526"/>
      <c r="Q1043" s="1526"/>
      <c r="R1043" s="1526"/>
      <c r="S1043" s="1526"/>
      <c r="T1043" s="1526"/>
      <c r="U1043" s="1526"/>
      <c r="V1043" s="1526"/>
      <c r="W1043" s="1526"/>
      <c r="X1043" s="1526"/>
      <c r="Y1043" s="1526"/>
      <c r="Z1043" s="1526"/>
      <c r="AA1043" s="1526"/>
      <c r="AB1043" s="1526"/>
      <c r="AC1043" s="1526"/>
      <c r="AD1043" s="1526"/>
      <c r="AE1043" s="1840"/>
      <c r="AF1043" s="911"/>
      <c r="AG1043" s="912"/>
      <c r="AH1043" s="912"/>
      <c r="AI1043" s="913"/>
      <c r="AJ1043" s="1622"/>
      <c r="AK1043" s="1623"/>
      <c r="AL1043" s="1623"/>
      <c r="AM1043" s="1623"/>
      <c r="AN1043" s="1623"/>
      <c r="AO1043" s="1623"/>
      <c r="AP1043" s="1623"/>
      <c r="AQ1043" s="1624"/>
      <c r="AR1043" s="68"/>
      <c r="AS1043" s="68"/>
      <c r="AT1043" s="68"/>
      <c r="AU1043" s="68"/>
      <c r="AV1043" s="68"/>
      <c r="AW1043" s="68"/>
      <c r="AX1043" s="68"/>
      <c r="AY1043" s="68"/>
    </row>
    <row r="1044" spans="1:57" ht="12.95" customHeight="1">
      <c r="A1044" s="14"/>
      <c r="B1044" s="73"/>
      <c r="C1044" s="74"/>
      <c r="D1044" s="1841"/>
      <c r="E1044" s="1842"/>
      <c r="F1044" s="1842"/>
      <c r="G1044" s="1842"/>
      <c r="H1044" s="1842"/>
      <c r="I1044" s="1842"/>
      <c r="J1044" s="1842"/>
      <c r="K1044" s="1842"/>
      <c r="L1044" s="1842"/>
      <c r="M1044" s="1842"/>
      <c r="N1044" s="1842"/>
      <c r="O1044" s="1842"/>
      <c r="P1044" s="1842"/>
      <c r="Q1044" s="1842"/>
      <c r="R1044" s="1842"/>
      <c r="S1044" s="1842"/>
      <c r="T1044" s="1842"/>
      <c r="U1044" s="1842"/>
      <c r="V1044" s="1842"/>
      <c r="W1044" s="1842"/>
      <c r="X1044" s="1842"/>
      <c r="Y1044" s="1842"/>
      <c r="Z1044" s="1842"/>
      <c r="AA1044" s="1842"/>
      <c r="AB1044" s="1842"/>
      <c r="AC1044" s="1842"/>
      <c r="AD1044" s="1842"/>
      <c r="AE1044" s="1843"/>
      <c r="AF1044" s="914"/>
      <c r="AG1044" s="915"/>
      <c r="AH1044" s="915"/>
      <c r="AI1044" s="916"/>
      <c r="AJ1044" s="1625"/>
      <c r="AK1044" s="1626"/>
      <c r="AL1044" s="1626"/>
      <c r="AM1044" s="1626"/>
      <c r="AN1044" s="1626"/>
      <c r="AO1044" s="1626"/>
      <c r="AP1044" s="1626"/>
      <c r="AQ1044" s="1627"/>
      <c r="AR1044" s="68"/>
      <c r="AS1044" s="68"/>
      <c r="AT1044" s="68"/>
      <c r="AU1044" s="68"/>
      <c r="AV1044" s="68"/>
      <c r="AW1044" s="68"/>
      <c r="AX1044" s="68"/>
      <c r="AY1044" s="68"/>
    </row>
    <row r="1045" spans="1:57" ht="12.95" customHeight="1">
      <c r="A1045" s="14"/>
      <c r="B1045" s="73"/>
      <c r="C1045" s="339" t="s">
        <v>687</v>
      </c>
      <c r="D1045" s="1688" t="s">
        <v>1677</v>
      </c>
      <c r="E1045" s="1689"/>
      <c r="F1045" s="1689"/>
      <c r="G1045" s="1689"/>
      <c r="H1045" s="1689"/>
      <c r="I1045" s="1689"/>
      <c r="J1045" s="1689"/>
      <c r="K1045" s="1689"/>
      <c r="L1045" s="1689"/>
      <c r="M1045" s="1689"/>
      <c r="N1045" s="1689"/>
      <c r="O1045" s="1689"/>
      <c r="P1045" s="1689"/>
      <c r="Q1045" s="1689"/>
      <c r="R1045" s="1689"/>
      <c r="S1045" s="1689"/>
      <c r="T1045" s="1689"/>
      <c r="U1045" s="1689"/>
      <c r="V1045" s="1689"/>
      <c r="W1045" s="1689"/>
      <c r="X1045" s="1689"/>
      <c r="Y1045" s="1689"/>
      <c r="Z1045" s="1689"/>
      <c r="AA1045" s="1689"/>
      <c r="AB1045" s="1689"/>
      <c r="AC1045" s="1689"/>
      <c r="AD1045" s="1689"/>
      <c r="AE1045" s="1690"/>
      <c r="AF1045" s="73"/>
      <c r="AG1045" s="1844" t="s">
        <v>669</v>
      </c>
      <c r="AH1045" s="1845"/>
      <c r="AI1045" s="83"/>
      <c r="AJ1045" s="1619">
        <f>ROUND(IF(AND(AG1045="yes",AJ1041=0),(AJ1001*0.1),0),0)</f>
        <v>0</v>
      </c>
      <c r="AK1045" s="1620"/>
      <c r="AL1045" s="1620"/>
      <c r="AM1045" s="1620"/>
      <c r="AN1045" s="1620"/>
      <c r="AO1045" s="1620"/>
      <c r="AP1045" s="1620"/>
      <c r="AQ1045" s="1621"/>
      <c r="AR1045" s="68"/>
      <c r="AS1045" s="68"/>
      <c r="AT1045" s="68"/>
      <c r="AU1045" s="68"/>
      <c r="AV1045" s="68"/>
      <c r="AW1045" s="68"/>
      <c r="AX1045" s="68"/>
      <c r="AY1045" s="68"/>
    </row>
    <row r="1046" spans="1:57" ht="12.95" customHeight="1">
      <c r="A1046" s="14"/>
      <c r="B1046" s="73"/>
      <c r="C1046" s="74"/>
      <c r="D1046" s="1839" t="s">
        <v>1678</v>
      </c>
      <c r="E1046" s="1526"/>
      <c r="F1046" s="1526"/>
      <c r="G1046" s="1526"/>
      <c r="H1046" s="1526"/>
      <c r="I1046" s="1526"/>
      <c r="J1046" s="1526"/>
      <c r="K1046" s="1526"/>
      <c r="L1046" s="1526"/>
      <c r="M1046" s="1526"/>
      <c r="N1046" s="1526"/>
      <c r="O1046" s="1526"/>
      <c r="P1046" s="1526"/>
      <c r="Q1046" s="1526"/>
      <c r="R1046" s="1526"/>
      <c r="S1046" s="1526"/>
      <c r="T1046" s="1526"/>
      <c r="U1046" s="1526"/>
      <c r="V1046" s="1526"/>
      <c r="W1046" s="1526"/>
      <c r="X1046" s="1526"/>
      <c r="Y1046" s="1526"/>
      <c r="Z1046" s="1526"/>
      <c r="AA1046" s="1526"/>
      <c r="AB1046" s="1526"/>
      <c r="AC1046" s="1526"/>
      <c r="AD1046" s="1526"/>
      <c r="AE1046" s="1840"/>
      <c r="AF1046" s="73"/>
      <c r="AG1046" s="14"/>
      <c r="AH1046" s="14"/>
      <c r="AI1046" s="83"/>
      <c r="AJ1046" s="1622"/>
      <c r="AK1046" s="1623"/>
      <c r="AL1046" s="1623"/>
      <c r="AM1046" s="1623"/>
      <c r="AN1046" s="1623"/>
      <c r="AO1046" s="1623"/>
      <c r="AP1046" s="1623"/>
      <c r="AQ1046" s="1624"/>
      <c r="AR1046" s="68"/>
      <c r="AS1046" s="68"/>
      <c r="AT1046" s="68"/>
      <c r="AU1046" s="68"/>
      <c r="AV1046" s="68"/>
      <c r="AW1046" s="68"/>
      <c r="AX1046" s="68"/>
      <c r="AY1046" s="68"/>
    </row>
    <row r="1047" spans="1:57" ht="12.95" customHeight="1">
      <c r="A1047" s="14"/>
      <c r="B1047" s="73"/>
      <c r="C1047" s="74"/>
      <c r="D1047" s="1839"/>
      <c r="E1047" s="1526"/>
      <c r="F1047" s="1526"/>
      <c r="G1047" s="1526"/>
      <c r="H1047" s="1526"/>
      <c r="I1047" s="1526"/>
      <c r="J1047" s="1526"/>
      <c r="K1047" s="1526"/>
      <c r="L1047" s="1526"/>
      <c r="M1047" s="1526"/>
      <c r="N1047" s="1526"/>
      <c r="O1047" s="1526"/>
      <c r="P1047" s="1526"/>
      <c r="Q1047" s="1526"/>
      <c r="R1047" s="1526"/>
      <c r="S1047" s="1526"/>
      <c r="T1047" s="1526"/>
      <c r="U1047" s="1526"/>
      <c r="V1047" s="1526"/>
      <c r="W1047" s="1526"/>
      <c r="X1047" s="1526"/>
      <c r="Y1047" s="1526"/>
      <c r="Z1047" s="1526"/>
      <c r="AA1047" s="1526"/>
      <c r="AB1047" s="1526"/>
      <c r="AC1047" s="1526"/>
      <c r="AD1047" s="1526"/>
      <c r="AE1047" s="1840"/>
      <c r="AF1047" s="73"/>
      <c r="AG1047" s="14"/>
      <c r="AH1047" s="14"/>
      <c r="AI1047" s="83"/>
      <c r="AJ1047" s="1622"/>
      <c r="AK1047" s="1623"/>
      <c r="AL1047" s="1623"/>
      <c r="AM1047" s="1623"/>
      <c r="AN1047" s="1623"/>
      <c r="AO1047" s="1623"/>
      <c r="AP1047" s="1623"/>
      <c r="AQ1047" s="1624"/>
      <c r="AR1047" s="68"/>
      <c r="AS1047" s="68"/>
      <c r="AT1047" s="68"/>
      <c r="AU1047" s="68"/>
      <c r="AV1047" s="68"/>
      <c r="AW1047" s="68"/>
      <c r="AX1047" s="68"/>
      <c r="AY1047" s="68"/>
      <c r="BA1047" s="1176">
        <f>IFERROR(('Sources and Uses Budget'!$C$17+'Sources and Uses Budget'!$C$18+'Sources and Uses Budget'!$C$22)/$AG$446,0)</f>
        <v>0</v>
      </c>
      <c r="BB1047" s="1176" t="s">
        <v>2419</v>
      </c>
      <c r="BC1047" s="1176"/>
      <c r="BD1047" s="1176"/>
      <c r="BE1047" s="1176"/>
    </row>
    <row r="1048" spans="1:57" ht="12.95" customHeight="1">
      <c r="A1048" s="14"/>
      <c r="B1048" s="73"/>
      <c r="C1048" s="74"/>
      <c r="D1048" s="1839"/>
      <c r="E1048" s="1526"/>
      <c r="F1048" s="1526"/>
      <c r="G1048" s="1526"/>
      <c r="H1048" s="1526"/>
      <c r="I1048" s="1526"/>
      <c r="J1048" s="1526"/>
      <c r="K1048" s="1526"/>
      <c r="L1048" s="1526"/>
      <c r="M1048" s="1526"/>
      <c r="N1048" s="1526"/>
      <c r="O1048" s="1526"/>
      <c r="P1048" s="1526"/>
      <c r="Q1048" s="1526"/>
      <c r="R1048" s="1526"/>
      <c r="S1048" s="1526"/>
      <c r="T1048" s="1526"/>
      <c r="U1048" s="1526"/>
      <c r="V1048" s="1526"/>
      <c r="W1048" s="1526"/>
      <c r="X1048" s="1526"/>
      <c r="Y1048" s="1526"/>
      <c r="Z1048" s="1526"/>
      <c r="AA1048" s="1526"/>
      <c r="AB1048" s="1526"/>
      <c r="AC1048" s="1526"/>
      <c r="AD1048" s="1526"/>
      <c r="AE1048" s="1840"/>
      <c r="AF1048" s="73"/>
      <c r="AG1048" s="14"/>
      <c r="AH1048" s="14"/>
      <c r="AI1048" s="83"/>
      <c r="AJ1048" s="1622"/>
      <c r="AK1048" s="1623"/>
      <c r="AL1048" s="1623"/>
      <c r="AM1048" s="1623"/>
      <c r="AN1048" s="1623"/>
      <c r="AO1048" s="1623"/>
      <c r="AP1048" s="1623"/>
      <c r="AQ1048" s="1624"/>
      <c r="AR1048" s="68"/>
      <c r="AS1048" s="68"/>
      <c r="AT1048" s="68"/>
      <c r="AU1048" s="68"/>
      <c r="AV1048" s="68"/>
      <c r="AW1048" s="68"/>
      <c r="AX1048" s="68"/>
      <c r="AY1048" s="68"/>
      <c r="BA1048">
        <f>IFERROR((($CI$761+$CM$761)/$AG$449),0)</f>
        <v>0.45192307692307693</v>
      </c>
      <c r="BB1048" s="3" t="s">
        <v>2423</v>
      </c>
    </row>
    <row r="1049" spans="1:57" ht="12.95" customHeight="1">
      <c r="A1049" s="14"/>
      <c r="B1049" s="73"/>
      <c r="C1049" s="74"/>
      <c r="D1049" s="1841"/>
      <c r="E1049" s="1842"/>
      <c r="F1049" s="1842"/>
      <c r="G1049" s="1842"/>
      <c r="H1049" s="1842"/>
      <c r="I1049" s="1842"/>
      <c r="J1049" s="1842"/>
      <c r="K1049" s="1842"/>
      <c r="L1049" s="1842"/>
      <c r="M1049" s="1842"/>
      <c r="N1049" s="1842"/>
      <c r="O1049" s="1842"/>
      <c r="P1049" s="1842"/>
      <c r="Q1049" s="1842"/>
      <c r="R1049" s="1842"/>
      <c r="S1049" s="1842"/>
      <c r="T1049" s="1842"/>
      <c r="U1049" s="1842"/>
      <c r="V1049" s="1842"/>
      <c r="W1049" s="1842"/>
      <c r="X1049" s="1842"/>
      <c r="Y1049" s="1842"/>
      <c r="Z1049" s="1842"/>
      <c r="AA1049" s="1842"/>
      <c r="AB1049" s="1842"/>
      <c r="AC1049" s="1842"/>
      <c r="AD1049" s="1842"/>
      <c r="AE1049" s="1843"/>
      <c r="AF1049" s="73"/>
      <c r="AG1049" s="14"/>
      <c r="AH1049" s="14"/>
      <c r="AI1049" s="83"/>
      <c r="AJ1049" s="1622"/>
      <c r="AK1049" s="1623"/>
      <c r="AL1049" s="1623"/>
      <c r="AM1049" s="1623"/>
      <c r="AN1049" s="1623"/>
      <c r="AO1049" s="1623"/>
      <c r="AP1049" s="1623"/>
      <c r="AQ1049" s="1624"/>
      <c r="AR1049" s="68"/>
      <c r="AS1049" s="68"/>
      <c r="AT1049" s="68"/>
      <c r="AU1049" s="68"/>
      <c r="AV1049" s="68"/>
      <c r="AW1049" s="68"/>
      <c r="AX1049" s="68"/>
      <c r="AY1049" s="68"/>
      <c r="BA1049" t="b">
        <f>'Points System'!AJ163="Yes"</f>
        <v>0</v>
      </c>
      <c r="BB1049" s="3" t="s">
        <v>2420</v>
      </c>
    </row>
    <row r="1050" spans="1:57" ht="12.95" customHeight="1">
      <c r="A1050" s="14"/>
      <c r="B1050" s="79"/>
      <c r="C1050" s="131" t="s">
        <v>1010</v>
      </c>
      <c r="D1050" s="1809" t="s">
        <v>1296</v>
      </c>
      <c r="E1050" s="1810"/>
      <c r="F1050" s="1810"/>
      <c r="G1050" s="1810"/>
      <c r="H1050" s="1810"/>
      <c r="I1050" s="1810"/>
      <c r="J1050" s="1810"/>
      <c r="K1050" s="1810"/>
      <c r="L1050" s="1810"/>
      <c r="M1050" s="1810"/>
      <c r="N1050" s="1810"/>
      <c r="O1050" s="1810"/>
      <c r="P1050" s="1810"/>
      <c r="Q1050" s="1810"/>
      <c r="R1050" s="1810"/>
      <c r="S1050" s="1810"/>
      <c r="T1050" s="1810"/>
      <c r="U1050" s="1810"/>
      <c r="V1050" s="1810"/>
      <c r="W1050" s="1810"/>
      <c r="X1050" s="1810"/>
      <c r="Y1050" s="1810"/>
      <c r="Z1050" s="1810"/>
      <c r="AA1050" s="1810"/>
      <c r="AB1050" s="1810"/>
      <c r="AC1050" s="1810"/>
      <c r="AD1050" s="1810"/>
      <c r="AE1050" s="1811"/>
      <c r="AF1050" s="79"/>
      <c r="AG1050" s="1828" t="s">
        <v>669</v>
      </c>
      <c r="AH1050" s="1829"/>
      <c r="AI1050" s="87"/>
      <c r="AJ1050" s="1619">
        <f>ROUND(IF(AG1050="yes",(AJ1001*0.1),0),0)</f>
        <v>0</v>
      </c>
      <c r="AK1050" s="1620"/>
      <c r="AL1050" s="1620"/>
      <c r="AM1050" s="1620"/>
      <c r="AN1050" s="1620"/>
      <c r="AO1050" s="1620"/>
      <c r="AP1050" s="1620"/>
      <c r="AQ1050" s="1621"/>
      <c r="AR1050" s="68"/>
      <c r="AS1050" s="68"/>
      <c r="AT1050" s="68"/>
      <c r="AU1050" s="68"/>
      <c r="AV1050" s="68"/>
      <c r="AW1050" s="68"/>
      <c r="AX1050" s="68"/>
      <c r="AY1050" s="68"/>
      <c r="BA1050">
        <f>Q212</f>
        <v>0</v>
      </c>
      <c r="BB1050" s="3" t="s">
        <v>2421</v>
      </c>
    </row>
    <row r="1051" spans="1:57" ht="12.95" customHeight="1">
      <c r="A1051" s="14"/>
      <c r="B1051" s="73"/>
      <c r="C1051" s="74"/>
      <c r="D1051" s="1819" t="s">
        <v>2099</v>
      </c>
      <c r="E1051" s="1820"/>
      <c r="F1051" s="1820"/>
      <c r="G1051" s="1820"/>
      <c r="H1051" s="1820"/>
      <c r="I1051" s="1820"/>
      <c r="J1051" s="1820"/>
      <c r="K1051" s="1820"/>
      <c r="L1051" s="1820"/>
      <c r="M1051" s="1820"/>
      <c r="N1051" s="1820"/>
      <c r="O1051" s="1820"/>
      <c r="P1051" s="1820"/>
      <c r="Q1051" s="1820"/>
      <c r="R1051" s="1820"/>
      <c r="S1051" s="1820"/>
      <c r="T1051" s="1820"/>
      <c r="U1051" s="1820"/>
      <c r="V1051" s="1820"/>
      <c r="W1051" s="1820"/>
      <c r="X1051" s="1820"/>
      <c r="Y1051" s="1820"/>
      <c r="Z1051" s="1820"/>
      <c r="AA1051" s="1820"/>
      <c r="AB1051" s="1820"/>
      <c r="AC1051" s="1820"/>
      <c r="AD1051" s="1820"/>
      <c r="AE1051" s="1821"/>
      <c r="AF1051" s="73"/>
      <c r="AG1051" s="14"/>
      <c r="AH1051" s="14"/>
      <c r="AI1051" s="83"/>
      <c r="AJ1051" s="1622"/>
      <c r="AK1051" s="1623"/>
      <c r="AL1051" s="1623"/>
      <c r="AM1051" s="1623"/>
      <c r="AN1051" s="1623"/>
      <c r="AO1051" s="1623"/>
      <c r="AP1051" s="1623"/>
      <c r="AQ1051" s="1624"/>
      <c r="AR1051" s="68"/>
      <c r="AS1051" s="68"/>
      <c r="AT1051" s="68"/>
      <c r="AU1051" s="68"/>
      <c r="AV1051" s="68"/>
      <c r="AW1051" s="68"/>
      <c r="AX1051" s="68"/>
      <c r="AY1051" s="68"/>
      <c r="BA1051" s="1177">
        <f>T212</f>
        <v>0</v>
      </c>
      <c r="BB1051" s="3" t="s">
        <v>2422</v>
      </c>
    </row>
    <row r="1052" spans="1:57" ht="12.95" customHeight="1">
      <c r="A1052" s="14"/>
      <c r="B1052" s="73"/>
      <c r="C1052" s="74"/>
      <c r="D1052" s="1819"/>
      <c r="E1052" s="1820"/>
      <c r="F1052" s="1820"/>
      <c r="G1052" s="1820"/>
      <c r="H1052" s="1820"/>
      <c r="I1052" s="1820"/>
      <c r="J1052" s="1820"/>
      <c r="K1052" s="1820"/>
      <c r="L1052" s="1820"/>
      <c r="M1052" s="1820"/>
      <c r="N1052" s="1820"/>
      <c r="O1052" s="1820"/>
      <c r="P1052" s="1820"/>
      <c r="Q1052" s="1820"/>
      <c r="R1052" s="1820"/>
      <c r="S1052" s="1820"/>
      <c r="T1052" s="1820"/>
      <c r="U1052" s="1820"/>
      <c r="V1052" s="1820"/>
      <c r="W1052" s="1820"/>
      <c r="X1052" s="1820"/>
      <c r="Y1052" s="1820"/>
      <c r="Z1052" s="1820"/>
      <c r="AA1052" s="1820"/>
      <c r="AB1052" s="1820"/>
      <c r="AC1052" s="1820"/>
      <c r="AD1052" s="1820"/>
      <c r="AE1052" s="1821"/>
      <c r="AF1052" s="73"/>
      <c r="AG1052" s="14"/>
      <c r="AH1052" s="14"/>
      <c r="AI1052" s="83"/>
      <c r="AJ1052" s="1622"/>
      <c r="AK1052" s="1623"/>
      <c r="AL1052" s="1623"/>
      <c r="AM1052" s="1623"/>
      <c r="AN1052" s="1623"/>
      <c r="AO1052" s="1623"/>
      <c r="AP1052" s="1623"/>
      <c r="AQ1052" s="1624"/>
      <c r="AR1052" s="68"/>
      <c r="AS1052" s="68"/>
      <c r="AT1052" s="68"/>
      <c r="AU1052" s="68"/>
      <c r="AV1052" s="68"/>
      <c r="AW1052" s="68"/>
      <c r="AX1052" s="68"/>
      <c r="AY1052" s="68"/>
    </row>
    <row r="1053" spans="1:57" ht="12.95" customHeight="1">
      <c r="A1053" s="14"/>
      <c r="B1053" s="73"/>
      <c r="C1053" s="74"/>
      <c r="D1053" s="1812"/>
      <c r="E1053" s="1813"/>
      <c r="F1053" s="1813"/>
      <c r="G1053" s="1813"/>
      <c r="H1053" s="1813"/>
      <c r="I1053" s="1813"/>
      <c r="J1053" s="1813"/>
      <c r="K1053" s="1813"/>
      <c r="L1053" s="1813"/>
      <c r="M1053" s="1813"/>
      <c r="N1053" s="1813"/>
      <c r="O1053" s="1813"/>
      <c r="P1053" s="1813"/>
      <c r="Q1053" s="1813"/>
      <c r="R1053" s="1813"/>
      <c r="S1053" s="1813"/>
      <c r="T1053" s="1813"/>
      <c r="U1053" s="1813"/>
      <c r="V1053" s="1813"/>
      <c r="W1053" s="1813"/>
      <c r="X1053" s="1813"/>
      <c r="Y1053" s="1813"/>
      <c r="Z1053" s="1813"/>
      <c r="AA1053" s="1813"/>
      <c r="AB1053" s="1813"/>
      <c r="AC1053" s="1813"/>
      <c r="AD1053" s="1813"/>
      <c r="AE1053" s="1814"/>
      <c r="AF1053" s="73"/>
      <c r="AG1053" s="14"/>
      <c r="AH1053" s="14"/>
      <c r="AI1053" s="83"/>
      <c r="AJ1053" s="1625"/>
      <c r="AK1053" s="1626"/>
      <c r="AL1053" s="1626"/>
      <c r="AM1053" s="1626"/>
      <c r="AN1053" s="1626"/>
      <c r="AO1053" s="1626"/>
      <c r="AP1053" s="1626"/>
      <c r="AQ1053" s="1627"/>
      <c r="AR1053" s="68"/>
      <c r="AS1053" s="68"/>
      <c r="AT1053" s="68"/>
      <c r="AU1053" s="68"/>
      <c r="AV1053" s="68"/>
      <c r="AW1053" s="68"/>
      <c r="AX1053" s="68"/>
      <c r="AY1053" s="68"/>
    </row>
    <row r="1054" spans="1:57" ht="12.95" customHeight="1">
      <c r="A1054" s="14"/>
      <c r="B1054" s="79"/>
      <c r="C1054" s="131" t="s">
        <v>1673</v>
      </c>
      <c r="D1054" s="1688" t="s">
        <v>1839</v>
      </c>
      <c r="E1054" s="1689"/>
      <c r="F1054" s="1689"/>
      <c r="G1054" s="1689"/>
      <c r="H1054" s="1689"/>
      <c r="I1054" s="1689"/>
      <c r="J1054" s="1689"/>
      <c r="K1054" s="1689"/>
      <c r="L1054" s="1689"/>
      <c r="M1054" s="1689"/>
      <c r="N1054" s="1689"/>
      <c r="O1054" s="1689"/>
      <c r="P1054" s="1689"/>
      <c r="Q1054" s="1689"/>
      <c r="R1054" s="1689"/>
      <c r="S1054" s="1689"/>
      <c r="T1054" s="1689"/>
      <c r="U1054" s="1689"/>
      <c r="V1054" s="1689"/>
      <c r="W1054" s="1689"/>
      <c r="X1054" s="1689"/>
      <c r="Y1054" s="1689"/>
      <c r="Z1054" s="1689"/>
      <c r="AA1054" s="1689"/>
      <c r="AB1054" s="1689"/>
      <c r="AC1054" s="1689"/>
      <c r="AD1054" s="1689"/>
      <c r="AE1054" s="1690"/>
      <c r="AF1054" s="79"/>
      <c r="AG1054" s="1826" t="str">
        <f>IF(X1057&gt;0,"Yes","No")</f>
        <v>Yes</v>
      </c>
      <c r="AH1054" s="1827"/>
      <c r="AI1054" s="87"/>
      <c r="AJ1054" s="1619">
        <f>IF((X1057=0),0,AY1014*AJ1001)</f>
        <v>18243408.48</v>
      </c>
      <c r="AK1054" s="1620"/>
      <c r="AL1054" s="1620"/>
      <c r="AM1054" s="1620"/>
      <c r="AN1054" s="1620"/>
      <c r="AO1054" s="1620"/>
      <c r="AP1054" s="1620"/>
      <c r="AQ1054" s="1621"/>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2408</v>
      </c>
      <c r="BB1054" s="3"/>
      <c r="BC1054" s="3"/>
      <c r="BD1054" s="3"/>
    </row>
    <row r="1055" spans="1:57" ht="12.95" customHeight="1">
      <c r="A1055" s="14"/>
      <c r="B1055" s="73"/>
      <c r="C1055" s="442"/>
      <c r="D1055" s="1819" t="s">
        <v>1298</v>
      </c>
      <c r="E1055" s="1820"/>
      <c r="F1055" s="1820"/>
      <c r="G1055" s="1820"/>
      <c r="H1055" s="1820"/>
      <c r="I1055" s="1820"/>
      <c r="J1055" s="1820"/>
      <c r="K1055" s="1820"/>
      <c r="L1055" s="1820"/>
      <c r="M1055" s="1820"/>
      <c r="N1055" s="1820"/>
      <c r="O1055" s="1820"/>
      <c r="P1055" s="1820"/>
      <c r="Q1055" s="1820"/>
      <c r="R1055" s="1820"/>
      <c r="S1055" s="1820"/>
      <c r="T1055" s="1820"/>
      <c r="U1055" s="1820"/>
      <c r="V1055" s="1820"/>
      <c r="W1055" s="1820"/>
      <c r="X1055" s="1820"/>
      <c r="Y1055" s="1820"/>
      <c r="Z1055" s="1820"/>
      <c r="AA1055" s="1820"/>
      <c r="AB1055" s="1820"/>
      <c r="AC1055" s="1820"/>
      <c r="AD1055" s="1820"/>
      <c r="AE1055" s="1821"/>
      <c r="AF1055" s="73"/>
      <c r="AG1055" s="443"/>
      <c r="AH1055" s="443"/>
      <c r="AI1055" s="83"/>
      <c r="AJ1055" s="1622"/>
      <c r="AK1055" s="1623"/>
      <c r="AL1055" s="1623"/>
      <c r="AM1055" s="1623"/>
      <c r="AN1055" s="1623"/>
      <c r="AO1055" s="1623"/>
      <c r="AP1055" s="1623"/>
      <c r="AQ1055" s="1624"/>
      <c r="AR1055" s="68"/>
      <c r="AS1055" s="68"/>
      <c r="AT1055" s="68"/>
      <c r="AU1055" s="13"/>
      <c r="AV1055" s="68"/>
      <c r="AW1055" s="68"/>
      <c r="AX1055" s="68"/>
      <c r="AY1055" s="68"/>
      <c r="AZ1055" s="958">
        <f>'Sources and Uses Budget'!S97*BA1055</f>
        <v>5648985.1499999994</v>
      </c>
      <c r="BA1055" s="1175">
        <f>IF(BA1049,20%,15%)</f>
        <v>0.15</v>
      </c>
      <c r="BB1055" s="3" t="s">
        <v>2409</v>
      </c>
      <c r="BC1055" s="3" t="s">
        <v>2410</v>
      </c>
      <c r="BD1055" s="3"/>
    </row>
    <row r="1056" spans="1:57" ht="12.95" customHeight="1">
      <c r="A1056" s="14"/>
      <c r="B1056" s="73"/>
      <c r="C1056" s="442"/>
      <c r="D1056" s="1819"/>
      <c r="E1056" s="1820"/>
      <c r="F1056" s="1820"/>
      <c r="G1056" s="1820"/>
      <c r="H1056" s="1820"/>
      <c r="I1056" s="1820"/>
      <c r="J1056" s="1820"/>
      <c r="K1056" s="1820"/>
      <c r="L1056" s="1820"/>
      <c r="M1056" s="1820"/>
      <c r="N1056" s="1820"/>
      <c r="O1056" s="1820"/>
      <c r="P1056" s="1820"/>
      <c r="Q1056" s="1820"/>
      <c r="R1056" s="1820"/>
      <c r="S1056" s="1820"/>
      <c r="T1056" s="1820"/>
      <c r="U1056" s="1820"/>
      <c r="V1056" s="1820"/>
      <c r="W1056" s="1820"/>
      <c r="X1056" s="1820"/>
      <c r="Y1056" s="1820"/>
      <c r="Z1056" s="1820"/>
      <c r="AA1056" s="1820"/>
      <c r="AB1056" s="1820"/>
      <c r="AC1056" s="1820"/>
      <c r="AD1056" s="1820"/>
      <c r="AE1056" s="1821"/>
      <c r="AF1056" s="73"/>
      <c r="AG1056" s="443"/>
      <c r="AH1056" s="443"/>
      <c r="AI1056" s="83"/>
      <c r="AJ1056" s="1622"/>
      <c r="AK1056" s="1623"/>
      <c r="AL1056" s="1623"/>
      <c r="AM1056" s="1623"/>
      <c r="AN1056" s="1623"/>
      <c r="AO1056" s="1623"/>
      <c r="AP1056" s="1623"/>
      <c r="AQ1056" s="1624"/>
      <c r="AR1056" s="68"/>
      <c r="AS1056" s="68"/>
      <c r="AT1056" s="68"/>
      <c r="AU1056" s="13"/>
      <c r="AV1056" s="68"/>
      <c r="AW1056" s="68"/>
      <c r="AX1056" s="68"/>
      <c r="AY1056" s="68"/>
      <c r="AZ1056" s="958">
        <f>IF(M365="N/A",0,'Sources and Uses Budget'!T97*BA1056)</f>
        <v>0</v>
      </c>
      <c r="BA1056" s="1175">
        <v>0.15</v>
      </c>
      <c r="BB1056" s="3" t="s">
        <v>2409</v>
      </c>
      <c r="BC1056" s="3" t="s">
        <v>2411</v>
      </c>
      <c r="BD1056" s="3"/>
    </row>
    <row r="1057" spans="1:56" ht="12.95" customHeight="1">
      <c r="A1057" s="14"/>
      <c r="B1057" s="77"/>
      <c r="C1057" s="78"/>
      <c r="D1057" s="132" t="s">
        <v>972</v>
      </c>
      <c r="E1057" s="133"/>
      <c r="F1057" s="133"/>
      <c r="G1057" s="133"/>
      <c r="H1057" s="133"/>
      <c r="I1057" s="1824">
        <f>AY1012</f>
        <v>104</v>
      </c>
      <c r="J1057" s="1825"/>
      <c r="K1057" s="7"/>
      <c r="L1057" s="133"/>
      <c r="M1057" s="133"/>
      <c r="N1057" s="133"/>
      <c r="O1057" s="133"/>
      <c r="P1057" s="133"/>
      <c r="Q1057" s="133"/>
      <c r="R1057" s="133"/>
      <c r="S1057" s="133"/>
      <c r="T1057" s="133"/>
      <c r="U1057" s="133"/>
      <c r="V1057" s="134" t="s">
        <v>973</v>
      </c>
      <c r="W1057" s="48"/>
      <c r="X1057" s="1822">
        <f>CI761</f>
        <v>35</v>
      </c>
      <c r="Y1057" s="1823"/>
      <c r="Z1057" s="48"/>
      <c r="AA1057" s="48"/>
      <c r="AB1057" s="48"/>
      <c r="AC1057" s="48"/>
      <c r="AD1057" s="48"/>
      <c r="AE1057" s="49"/>
      <c r="AF1057" s="920"/>
      <c r="AG1057" s="921"/>
      <c r="AH1057" s="921"/>
      <c r="AI1057" s="922"/>
      <c r="AJ1057" s="1625"/>
      <c r="AK1057" s="1626"/>
      <c r="AL1057" s="1626"/>
      <c r="AM1057" s="1626"/>
      <c r="AN1057" s="1626"/>
      <c r="AO1057" s="1626"/>
      <c r="AP1057" s="1626"/>
      <c r="AQ1057" s="1627"/>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2409</v>
      </c>
      <c r="BC1057" s="3" t="s">
        <v>2412</v>
      </c>
      <c r="BD1057" s="3"/>
    </row>
    <row r="1058" spans="1:56" ht="12.95" customHeight="1">
      <c r="A1058" s="14"/>
      <c r="B1058" s="79"/>
      <c r="C1058" s="131" t="s">
        <v>1674</v>
      </c>
      <c r="D1058" s="1809" t="s">
        <v>2125</v>
      </c>
      <c r="E1058" s="1810"/>
      <c r="F1058" s="1810"/>
      <c r="G1058" s="1810"/>
      <c r="H1058" s="1810"/>
      <c r="I1058" s="1810"/>
      <c r="J1058" s="1810"/>
      <c r="K1058" s="1810"/>
      <c r="L1058" s="1810"/>
      <c r="M1058" s="1810"/>
      <c r="N1058" s="1810"/>
      <c r="O1058" s="1810"/>
      <c r="P1058" s="1810"/>
      <c r="Q1058" s="1810"/>
      <c r="R1058" s="1810"/>
      <c r="S1058" s="1810"/>
      <c r="T1058" s="1810"/>
      <c r="U1058" s="1810"/>
      <c r="V1058" s="1810"/>
      <c r="W1058" s="1810"/>
      <c r="X1058" s="1810"/>
      <c r="Y1058" s="1810"/>
      <c r="Z1058" s="1810"/>
      <c r="AA1058" s="1810"/>
      <c r="AB1058" s="1810"/>
      <c r="AC1058" s="1810"/>
      <c r="AD1058" s="1810"/>
      <c r="AE1058" s="1811"/>
      <c r="AF1058" s="73"/>
      <c r="AG1058" s="1826" t="str">
        <f>IF(X1061&gt;0,"Yes","No")</f>
        <v>Yes</v>
      </c>
      <c r="AH1058" s="1827"/>
      <c r="AI1058" s="83"/>
      <c r="AJ1058" s="1619">
        <f>IF((X1061=0),0,(2*AY1015)*AJ1001)</f>
        <v>12162272.32</v>
      </c>
      <c r="AK1058" s="1620"/>
      <c r="AL1058" s="1620"/>
      <c r="AM1058" s="1620"/>
      <c r="AN1058" s="1620"/>
      <c r="AO1058" s="1620"/>
      <c r="AP1058" s="1620"/>
      <c r="AQ1058" s="1621"/>
      <c r="AR1058" s="68"/>
      <c r="AS1058" s="68"/>
      <c r="AT1058" s="68"/>
      <c r="AU1058" s="14"/>
      <c r="AV1058" s="68"/>
      <c r="AW1058" s="68"/>
      <c r="AX1058" s="68"/>
      <c r="AY1058" s="68"/>
      <c r="AZ1058" s="958">
        <f>AZ1054*BA1058</f>
        <v>0</v>
      </c>
      <c r="BA1058" s="1175">
        <v>0.15</v>
      </c>
      <c r="BB1058" s="3" t="s">
        <v>2409</v>
      </c>
      <c r="BC1058" s="3" t="s">
        <v>2413</v>
      </c>
      <c r="BD1058" s="3"/>
    </row>
    <row r="1059" spans="1:56" ht="12.95" customHeight="1">
      <c r="A1059" s="14"/>
      <c r="B1059" s="73"/>
      <c r="C1059" s="442"/>
      <c r="D1059" s="1819" t="s">
        <v>1297</v>
      </c>
      <c r="E1059" s="1820"/>
      <c r="F1059" s="1820"/>
      <c r="G1059" s="1820"/>
      <c r="H1059" s="1820"/>
      <c r="I1059" s="1820"/>
      <c r="J1059" s="1820"/>
      <c r="K1059" s="1820"/>
      <c r="L1059" s="1820"/>
      <c r="M1059" s="1820"/>
      <c r="N1059" s="1820"/>
      <c r="O1059" s="1820"/>
      <c r="P1059" s="1820"/>
      <c r="Q1059" s="1820"/>
      <c r="R1059" s="1820"/>
      <c r="S1059" s="1820"/>
      <c r="T1059" s="1820"/>
      <c r="U1059" s="1820"/>
      <c r="V1059" s="1820"/>
      <c r="W1059" s="1820"/>
      <c r="X1059" s="1820"/>
      <c r="Y1059" s="1820"/>
      <c r="Z1059" s="1820"/>
      <c r="AA1059" s="1820"/>
      <c r="AB1059" s="1820"/>
      <c r="AC1059" s="1820"/>
      <c r="AD1059" s="1820"/>
      <c r="AE1059" s="1821"/>
      <c r="AF1059" s="73"/>
      <c r="AG1059" s="443"/>
      <c r="AH1059" s="443"/>
      <c r="AI1059" s="83"/>
      <c r="AJ1059" s="1622"/>
      <c r="AK1059" s="1623"/>
      <c r="AL1059" s="1623"/>
      <c r="AM1059" s="1623"/>
      <c r="AN1059" s="1623"/>
      <c r="AO1059" s="1623"/>
      <c r="AP1059" s="1623"/>
      <c r="AQ1059" s="1624"/>
      <c r="AR1059" s="68"/>
      <c r="AS1059" s="68"/>
      <c r="AT1059" s="68"/>
      <c r="AU1059" s="68"/>
      <c r="AV1059" s="68"/>
      <c r="AW1059" s="68"/>
      <c r="AX1059" s="68"/>
      <c r="AY1059" s="68"/>
      <c r="AZ1059" s="958"/>
      <c r="BA1059" s="3"/>
      <c r="BB1059" s="3"/>
      <c r="BC1059" s="3"/>
      <c r="BD1059" s="3"/>
    </row>
    <row r="1060" spans="1:56" ht="12.95" customHeight="1">
      <c r="A1060" s="14"/>
      <c r="B1060" s="73"/>
      <c r="C1060" s="83"/>
      <c r="D1060" s="1819"/>
      <c r="E1060" s="1820"/>
      <c r="F1060" s="1820"/>
      <c r="G1060" s="1820"/>
      <c r="H1060" s="1820"/>
      <c r="I1060" s="1820"/>
      <c r="J1060" s="1820"/>
      <c r="K1060" s="1820"/>
      <c r="L1060" s="1820"/>
      <c r="M1060" s="1820"/>
      <c r="N1060" s="1820"/>
      <c r="O1060" s="1820"/>
      <c r="P1060" s="1820"/>
      <c r="Q1060" s="1820"/>
      <c r="R1060" s="1820"/>
      <c r="S1060" s="1820"/>
      <c r="T1060" s="1820"/>
      <c r="U1060" s="1820"/>
      <c r="V1060" s="1820"/>
      <c r="W1060" s="1820"/>
      <c r="X1060" s="1820"/>
      <c r="Y1060" s="1820"/>
      <c r="Z1060" s="1820"/>
      <c r="AA1060" s="1820"/>
      <c r="AB1060" s="1820"/>
      <c r="AC1060" s="1820"/>
      <c r="AD1060" s="1820"/>
      <c r="AE1060" s="1821"/>
      <c r="AF1060" s="917"/>
      <c r="AG1060" s="918"/>
      <c r="AH1060" s="918"/>
      <c r="AI1060" s="919"/>
      <c r="AJ1060" s="1622"/>
      <c r="AK1060" s="1623"/>
      <c r="AL1060" s="1623"/>
      <c r="AM1060" s="1623"/>
      <c r="AN1060" s="1623"/>
      <c r="AO1060" s="1623"/>
      <c r="AP1060" s="1623"/>
      <c r="AQ1060" s="1624"/>
      <c r="AR1060" s="68"/>
      <c r="AS1060" s="68"/>
      <c r="AT1060" s="68"/>
      <c r="AU1060" s="68"/>
      <c r="AV1060" s="68"/>
      <c r="AW1060" s="68"/>
      <c r="AX1060" s="68"/>
      <c r="AY1060" s="68"/>
      <c r="AZ1060" s="958">
        <f>ROUNDDOWN(MIN(SUM(AZ1055,AZ1056,AZ1057,AZ1058),BD1060),0)</f>
        <v>2500000</v>
      </c>
      <c r="BA1060" s="3" t="s">
        <v>2414</v>
      </c>
      <c r="BB1060" s="3"/>
      <c r="BC1060" s="3"/>
      <c r="BD1060" s="3" cm="1">
        <f t="array" ref="BD1060">_xlfn.IFS(BA1049,3000000,AND(BA1050&gt;=25%,BA1051&gt;=15),2800000,TRUE,2500000)</f>
        <v>2500000</v>
      </c>
    </row>
    <row r="1061" spans="1:56" ht="12.95" customHeight="1">
      <c r="A1061" s="14"/>
      <c r="B1061" s="77"/>
      <c r="C1061" s="78"/>
      <c r="D1061" s="132" t="s">
        <v>972</v>
      </c>
      <c r="E1061" s="133"/>
      <c r="F1061" s="133"/>
      <c r="G1061" s="133"/>
      <c r="H1061" s="133"/>
      <c r="I1061" s="1824">
        <f>AY1012</f>
        <v>104</v>
      </c>
      <c r="J1061" s="1825"/>
      <c r="K1061" s="14"/>
      <c r="L1061" s="133"/>
      <c r="M1061" s="133"/>
      <c r="N1061" s="133"/>
      <c r="O1061" s="133"/>
      <c r="P1061" s="133"/>
      <c r="Q1061" s="133"/>
      <c r="R1061" s="133"/>
      <c r="S1061" s="133"/>
      <c r="T1061" s="133"/>
      <c r="U1061" s="133"/>
      <c r="V1061" s="134" t="s">
        <v>974</v>
      </c>
      <c r="X1061" s="1822">
        <f>CM761</f>
        <v>12</v>
      </c>
      <c r="Y1061" s="1823"/>
      <c r="AF1061" s="920"/>
      <c r="AG1061" s="921"/>
      <c r="AH1061" s="921"/>
      <c r="AI1061" s="922"/>
      <c r="AJ1061" s="1625"/>
      <c r="AK1061" s="1626"/>
      <c r="AL1061" s="1626"/>
      <c r="AM1061" s="1626"/>
      <c r="AN1061" s="1626"/>
      <c r="AO1061" s="1626"/>
      <c r="AP1061" s="1626"/>
      <c r="AQ1061" s="1627"/>
      <c r="AR1061" s="68"/>
      <c r="AS1061" s="68"/>
      <c r="AT1061" s="68"/>
      <c r="AU1061" s="68"/>
      <c r="AV1061" s="68"/>
      <c r="AW1061" s="68"/>
      <c r="AX1061" s="68"/>
      <c r="AY1061" s="68"/>
      <c r="AZ1061" s="958">
        <f>ROUNDDOWN(MAX(0,BA1061*(SUM(AG1102,AL1102,AZ1054)-BD1061))+BF1061,0)</f>
        <v>0</v>
      </c>
      <c r="BA1061" s="1175">
        <f>IF(L1051,7%,5%)</f>
        <v>0.05</v>
      </c>
      <c r="BB1061" s="3" t="s">
        <v>2415</v>
      </c>
      <c r="BC1061" s="3"/>
      <c r="BD1061" s="3">
        <v>6666667</v>
      </c>
    </row>
    <row r="1062" spans="1:56" ht="12.95" customHeight="1">
      <c r="A1062" s="14"/>
      <c r="B1062" s="102"/>
      <c r="C1062" s="103"/>
      <c r="D1062" s="1817" t="s">
        <v>513</v>
      </c>
      <c r="E1062" s="1817"/>
      <c r="F1062" s="1817"/>
      <c r="G1062" s="1817"/>
      <c r="H1062" s="1817"/>
      <c r="I1062" s="1817"/>
      <c r="J1062" s="1817"/>
      <c r="K1062" s="1817"/>
      <c r="L1062" s="1817"/>
      <c r="M1062" s="1817"/>
      <c r="N1062" s="1817"/>
      <c r="O1062" s="1817"/>
      <c r="P1062" s="1817"/>
      <c r="Q1062" s="1817"/>
      <c r="R1062" s="1817"/>
      <c r="S1062" s="1817"/>
      <c r="T1062" s="1817"/>
      <c r="U1062" s="1817"/>
      <c r="V1062" s="1817"/>
      <c r="W1062" s="1817"/>
      <c r="X1062" s="1817"/>
      <c r="Y1062" s="1817"/>
      <c r="Z1062" s="1817"/>
      <c r="AA1062" s="1817"/>
      <c r="AB1062" s="1817"/>
      <c r="AC1062" s="1817"/>
      <c r="AD1062" s="1817"/>
      <c r="AE1062" s="1817"/>
      <c r="AF1062" s="1817"/>
      <c r="AG1062" s="1817"/>
      <c r="AH1062" s="1817"/>
      <c r="AI1062" s="1818"/>
      <c r="AJ1062" s="1836">
        <f>SUM(AJ1001:AQ1061)</f>
        <v>96745348</v>
      </c>
      <c r="AK1062" s="1837"/>
      <c r="AL1062" s="1837"/>
      <c r="AM1062" s="1837"/>
      <c r="AN1062" s="1837"/>
      <c r="AO1062" s="1837"/>
      <c r="AP1062" s="1837"/>
      <c r="AQ1062" s="1838"/>
      <c r="AR1062" s="68"/>
      <c r="AS1062" s="68"/>
      <c r="AT1062" s="68"/>
      <c r="AU1062" s="68"/>
      <c r="AV1062" s="68"/>
      <c r="AW1062" s="68"/>
      <c r="AX1062" s="68"/>
      <c r="AY1062" s="68"/>
      <c r="AZ1062" s="1174">
        <v>6000000</v>
      </c>
      <c r="BA1062" s="3" t="s">
        <v>2416</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2401</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2417</v>
      </c>
      <c r="BC1064" s="3"/>
      <c r="BD1064" s="3"/>
    </row>
    <row r="1065" spans="1:56" ht="12.95" customHeight="1">
      <c r="A1065" s="14"/>
      <c r="B1065" s="68"/>
      <c r="C1065" s="68"/>
      <c r="D1065" s="68"/>
      <c r="E1065" s="68"/>
      <c r="F1065" s="68"/>
      <c r="G1065" s="1169" t="s">
        <v>2402</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2110">
        <f>'Sources and Uses Budget'!S107+'Sources and Uses Budget'!T107</f>
        <v>43308886</v>
      </c>
      <c r="AB1065" s="2110"/>
      <c r="AC1065" s="2110"/>
      <c r="AD1065" s="2110"/>
      <c r="AE1065" s="2110"/>
      <c r="AF1065" s="2110"/>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5648985.1499999994</v>
      </c>
      <c r="BB1065" s="3" t="s">
        <v>2418</v>
      </c>
      <c r="BC1065" s="3"/>
      <c r="BD1065" s="3"/>
    </row>
    <row r="1066" spans="1:56" ht="12.95" customHeight="1">
      <c r="A1066" s="14"/>
      <c r="B1066" s="68"/>
      <c r="C1066" s="68"/>
      <c r="D1066" s="68"/>
      <c r="E1066" s="68"/>
      <c r="F1066" s="68"/>
      <c r="G1066" s="1169"/>
      <c r="H1066" s="1169" t="s">
        <v>2403</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2111">
        <f>IFERROR((AA1065-BA1068)/(AJ1062-AJ1054-AJ1058),"")</f>
        <v>0.60536783940936023</v>
      </c>
      <c r="AB1066" s="2112"/>
      <c r="AC1066" s="2112"/>
      <c r="AD1066" s="2112"/>
      <c r="AE1066" s="2112"/>
      <c r="AF1066" s="2113"/>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2114"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2114"/>
      <c r="I1067" s="2114"/>
      <c r="J1067" s="2114"/>
      <c r="K1067" s="2114"/>
      <c r="L1067" s="2114"/>
      <c r="M1067" s="2114"/>
      <c r="N1067" s="2114"/>
      <c r="O1067" s="2114"/>
      <c r="P1067" s="2114"/>
      <c r="Q1067" s="2114"/>
      <c r="R1067" s="2114"/>
      <c r="S1067" s="2114"/>
      <c r="T1067" s="2114"/>
      <c r="U1067" s="2114"/>
      <c r="V1067" s="2114"/>
      <c r="W1067" s="2114"/>
      <c r="X1067" s="2114"/>
      <c r="Y1067" s="2114"/>
      <c r="Z1067" s="2114"/>
      <c r="AA1067" s="2114"/>
      <c r="AB1067" s="2114"/>
      <c r="AC1067" s="2114"/>
      <c r="AD1067" s="2114"/>
      <c r="AE1067" s="2114"/>
      <c r="AF1067" s="2114"/>
      <c r="AG1067" s="2114"/>
      <c r="AH1067" s="2114"/>
      <c r="AI1067" s="2114"/>
      <c r="AJ1067" s="2114"/>
      <c r="AK1067" s="2114"/>
      <c r="AL1067" s="2114"/>
      <c r="AM1067" s="2114"/>
      <c r="AN1067" s="2114"/>
      <c r="AO1067" s="68"/>
      <c r="AP1067" s="68"/>
      <c r="AQ1067" s="68"/>
      <c r="AR1067" s="68"/>
      <c r="AS1067" s="68"/>
      <c r="AT1067" s="68"/>
      <c r="AU1067" s="68"/>
      <c r="AV1067" s="14"/>
      <c r="AW1067" s="14"/>
      <c r="AX1067" s="14"/>
      <c r="AY1067" s="14"/>
      <c r="BA1067" s="1178">
        <f>'Sources and Uses Budget'!$S$104+'Sources and Uses Budget'!$T$104</f>
        <v>5648985</v>
      </c>
      <c r="BB1067" s="3" t="s">
        <v>2424</v>
      </c>
    </row>
    <row r="1068" spans="1:56" ht="12.95" customHeight="1">
      <c r="A1068" s="14"/>
      <c r="B1068" s="14"/>
      <c r="C1068" s="208"/>
      <c r="D1068" s="854"/>
      <c r="E1068" s="854"/>
      <c r="F1068" s="854"/>
      <c r="G1068" s="2114"/>
      <c r="H1068" s="2114"/>
      <c r="I1068" s="2114"/>
      <c r="J1068" s="2114"/>
      <c r="K1068" s="2114"/>
      <c r="L1068" s="2114"/>
      <c r="M1068" s="2114"/>
      <c r="N1068" s="2114"/>
      <c r="O1068" s="2114"/>
      <c r="P1068" s="2114"/>
      <c r="Q1068" s="2114"/>
      <c r="R1068" s="2114"/>
      <c r="S1068" s="2114"/>
      <c r="T1068" s="2114"/>
      <c r="U1068" s="2114"/>
      <c r="V1068" s="2114"/>
      <c r="W1068" s="2114"/>
      <c r="X1068" s="2114"/>
      <c r="Y1068" s="2114"/>
      <c r="Z1068" s="2114"/>
      <c r="AA1068" s="2114"/>
      <c r="AB1068" s="2114"/>
      <c r="AC1068" s="2114"/>
      <c r="AD1068" s="2114"/>
      <c r="AE1068" s="2114"/>
      <c r="AF1068" s="2114"/>
      <c r="AG1068" s="2114"/>
      <c r="AH1068" s="2114"/>
      <c r="AI1068" s="2114"/>
      <c r="AJ1068" s="2114"/>
      <c r="AK1068" s="2114"/>
      <c r="AL1068" s="2114"/>
      <c r="AM1068" s="2114"/>
      <c r="AN1068" s="2114"/>
      <c r="AO1068" s="68"/>
      <c r="AP1068" s="68"/>
      <c r="AQ1068" s="68"/>
      <c r="AR1068" s="68"/>
      <c r="AS1068" s="68"/>
      <c r="AT1068" s="68"/>
      <c r="AU1068" s="68"/>
      <c r="AV1068" s="14"/>
      <c r="AW1068" s="14"/>
      <c r="AX1068" s="14"/>
      <c r="AY1068" s="14"/>
      <c r="BA1068" s="1179">
        <f>MAX($BA$1067-$BA$1064,0)</f>
        <v>3148985</v>
      </c>
      <c r="BB1068" s="3" t="s">
        <v>2425</v>
      </c>
    </row>
    <row r="1069" spans="1:56" ht="12.95" customHeight="1">
      <c r="A1069" s="88"/>
      <c r="B1069" s="1165"/>
      <c r="C1069" s="1165"/>
      <c r="D1069" s="1165"/>
      <c r="E1069" s="1165"/>
      <c r="F1069" s="1165"/>
      <c r="G1069" s="2114"/>
      <c r="H1069" s="2114"/>
      <c r="I1069" s="2114"/>
      <c r="J1069" s="2114"/>
      <c r="K1069" s="2114"/>
      <c r="L1069" s="2114"/>
      <c r="M1069" s="2114"/>
      <c r="N1069" s="2114"/>
      <c r="O1069" s="2114"/>
      <c r="P1069" s="2114"/>
      <c r="Q1069" s="2114"/>
      <c r="R1069" s="2114"/>
      <c r="S1069" s="2114"/>
      <c r="T1069" s="2114"/>
      <c r="U1069" s="2114"/>
      <c r="V1069" s="2114"/>
      <c r="W1069" s="2114"/>
      <c r="X1069" s="2114"/>
      <c r="Y1069" s="2114"/>
      <c r="Z1069" s="2114"/>
      <c r="AA1069" s="2114"/>
      <c r="AB1069" s="2114"/>
      <c r="AC1069" s="2114"/>
      <c r="AD1069" s="2114"/>
      <c r="AE1069" s="2114"/>
      <c r="AF1069" s="2114"/>
      <c r="AG1069" s="2114"/>
      <c r="AH1069" s="2114"/>
      <c r="AI1069" s="2114"/>
      <c r="AJ1069" s="2114"/>
      <c r="AK1069" s="2114"/>
      <c r="AL1069" s="2114"/>
      <c r="AM1069" s="2114"/>
      <c r="AN1069" s="2114"/>
      <c r="AO1069" s="1165"/>
      <c r="AP1069" s="1165"/>
      <c r="AQ1069" s="68"/>
      <c r="AR1069" s="68"/>
      <c r="AS1069" s="68"/>
      <c r="AT1069" s="68"/>
      <c r="AU1069" s="68"/>
      <c r="AV1069" s="68"/>
      <c r="AW1069" s="68"/>
      <c r="AX1069" s="68"/>
      <c r="AY1069" s="68"/>
    </row>
    <row r="1070" spans="1:56" ht="12.95" customHeight="1">
      <c r="A1070" s="1596" t="s">
        <v>794</v>
      </c>
      <c r="B1070" s="1596"/>
      <c r="C1070" s="1596"/>
      <c r="D1070" s="1596"/>
      <c r="E1070" s="1596"/>
      <c r="F1070" s="1596"/>
      <c r="G1070" s="1596"/>
      <c r="H1070" s="1596"/>
      <c r="I1070" s="1596"/>
      <c r="J1070" s="1596"/>
      <c r="K1070" s="1596"/>
      <c r="L1070" s="1596"/>
      <c r="M1070" s="1596"/>
      <c r="N1070" s="1596"/>
      <c r="O1070" s="1596"/>
      <c r="P1070" s="1596"/>
      <c r="Q1070" s="1596"/>
      <c r="R1070" s="1596"/>
      <c r="S1070" s="1596"/>
      <c r="T1070" s="1596"/>
      <c r="U1070" s="1596"/>
      <c r="V1070" s="1596"/>
      <c r="W1070" s="1596"/>
      <c r="X1070" s="1596"/>
      <c r="Y1070" s="1596"/>
      <c r="Z1070" s="1596"/>
      <c r="AA1070" s="1596"/>
      <c r="AB1070" s="1596"/>
      <c r="AC1070" s="1596"/>
      <c r="AD1070" s="1596"/>
      <c r="AE1070" s="1596"/>
      <c r="AF1070" s="1596"/>
      <c r="AG1070" s="1596"/>
      <c r="AH1070" s="1596"/>
      <c r="AI1070" s="1596"/>
      <c r="AJ1070" s="1596"/>
      <c r="AK1070" s="1596"/>
      <c r="AL1070" s="1596"/>
      <c r="AM1070" s="1596"/>
      <c r="AN1070" s="1596"/>
      <c r="AO1070" s="1596"/>
      <c r="AP1070" s="1596"/>
      <c r="AQ1070" s="1596"/>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592" t="s">
        <v>545</v>
      </c>
      <c r="B1074" s="1592"/>
      <c r="C1074" s="1593">
        <v>1</v>
      </c>
      <c r="D1074" s="1593"/>
      <c r="E1074" s="14" t="s">
        <v>2191</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593"/>
      <c r="D1075" s="1593"/>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592" t="s">
        <v>591</v>
      </c>
      <c r="B1076" s="1592"/>
      <c r="C1076" s="1593">
        <v>2</v>
      </c>
      <c r="D1076" s="1593"/>
      <c r="E1076" s="1595" t="s">
        <v>2192</v>
      </c>
      <c r="F1076" s="1595"/>
      <c r="G1076" s="1595"/>
      <c r="H1076" s="1595"/>
      <c r="I1076" s="1595"/>
      <c r="J1076" s="1595"/>
      <c r="K1076" s="1595"/>
      <c r="L1076" s="1595"/>
      <c r="M1076" s="1595"/>
      <c r="N1076" s="1595"/>
      <c r="O1076" s="1595"/>
      <c r="P1076" s="1595"/>
      <c r="Q1076" s="1595"/>
      <c r="R1076" s="1595"/>
      <c r="S1076" s="1595"/>
      <c r="T1076" s="1595"/>
      <c r="U1076" s="1595"/>
      <c r="V1076" s="1595"/>
      <c r="W1076" s="1595"/>
      <c r="X1076" s="1595"/>
      <c r="Y1076" s="1595"/>
      <c r="Z1076" s="1595"/>
      <c r="AA1076" s="1595"/>
      <c r="AB1076" s="1595"/>
      <c r="AC1076" s="1595"/>
      <c r="AD1076" s="1595"/>
      <c r="AE1076" s="1595"/>
      <c r="AF1076" s="1595"/>
      <c r="AG1076" s="1595"/>
      <c r="AH1076" s="1595"/>
      <c r="AI1076" s="1595"/>
      <c r="AJ1076" s="1595"/>
      <c r="AK1076" s="1595"/>
      <c r="AL1076" s="1595"/>
      <c r="AM1076" s="1595"/>
      <c r="AN1076" s="1595"/>
      <c r="AO1076" s="1595"/>
      <c r="AP1076" s="1595"/>
      <c r="AQ1076" s="1595"/>
      <c r="AR1076" s="1595"/>
      <c r="AS1076" s="14"/>
      <c r="AT1076" s="14"/>
      <c r="AV1076" s="68"/>
      <c r="AW1076" s="68"/>
      <c r="AX1076" s="68"/>
      <c r="AY1076" s="68"/>
    </row>
    <row r="1077" spans="1:51" ht="12.95" customHeight="1">
      <c r="A1077" s="198"/>
      <c r="B1077" s="67"/>
      <c r="C1077" s="1593"/>
      <c r="D1077" s="1593"/>
      <c r="E1077" s="1595"/>
      <c r="F1077" s="1595"/>
      <c r="G1077" s="1595"/>
      <c r="H1077" s="1595"/>
      <c r="I1077" s="1595"/>
      <c r="J1077" s="1595"/>
      <c r="K1077" s="1595"/>
      <c r="L1077" s="1595"/>
      <c r="M1077" s="1595"/>
      <c r="N1077" s="1595"/>
      <c r="O1077" s="1595"/>
      <c r="P1077" s="1595"/>
      <c r="Q1077" s="1595"/>
      <c r="R1077" s="1595"/>
      <c r="S1077" s="1595"/>
      <c r="T1077" s="1595"/>
      <c r="U1077" s="1595"/>
      <c r="V1077" s="1595"/>
      <c r="W1077" s="1595"/>
      <c r="X1077" s="1595"/>
      <c r="Y1077" s="1595"/>
      <c r="Z1077" s="1595"/>
      <c r="AA1077" s="1595"/>
      <c r="AB1077" s="1595"/>
      <c r="AC1077" s="1595"/>
      <c r="AD1077" s="1595"/>
      <c r="AE1077" s="1595"/>
      <c r="AF1077" s="1595"/>
      <c r="AG1077" s="1595"/>
      <c r="AH1077" s="1595"/>
      <c r="AI1077" s="1595"/>
      <c r="AJ1077" s="1595"/>
      <c r="AK1077" s="1595"/>
      <c r="AL1077" s="1595"/>
      <c r="AM1077" s="1595"/>
      <c r="AN1077" s="1595"/>
      <c r="AO1077" s="1595"/>
      <c r="AP1077" s="1595"/>
      <c r="AQ1077" s="1595"/>
      <c r="AR1077" s="1595"/>
      <c r="AS1077" s="14"/>
      <c r="AT1077" s="14"/>
      <c r="AV1077" s="68"/>
      <c r="AW1077" s="68"/>
      <c r="AX1077" s="68"/>
      <c r="AY1077" s="68"/>
    </row>
    <row r="1078" spans="1:51" ht="12.95" customHeight="1">
      <c r="A1078" s="198"/>
      <c r="B1078" s="67"/>
      <c r="C1078" s="1593"/>
      <c r="D1078" s="1593"/>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592" t="s">
        <v>591</v>
      </c>
      <c r="B1079" s="1592"/>
      <c r="C1079" s="1594">
        <v>3</v>
      </c>
      <c r="D1079" s="1594"/>
      <c r="E1079" s="1554" t="s">
        <v>1080</v>
      </c>
      <c r="F1079" s="1554"/>
      <c r="G1079" s="1554"/>
      <c r="H1079" s="1554"/>
      <c r="I1079" s="1554"/>
      <c r="J1079" s="1554"/>
      <c r="K1079" s="1554"/>
      <c r="L1079" s="1554"/>
      <c r="M1079" s="1554"/>
      <c r="N1079" s="1554"/>
      <c r="O1079" s="1554"/>
      <c r="P1079" s="1554"/>
      <c r="Q1079" s="1554"/>
      <c r="R1079" s="1554"/>
      <c r="S1079" s="1554"/>
      <c r="T1079" s="1554"/>
      <c r="U1079" s="1554"/>
      <c r="V1079" s="1554"/>
      <c r="W1079" s="1554"/>
      <c r="X1079" s="1554"/>
      <c r="Y1079" s="1554"/>
      <c r="Z1079" s="1554"/>
      <c r="AA1079" s="1554"/>
      <c r="AB1079" s="1554"/>
      <c r="AC1079" s="1554"/>
      <c r="AD1079" s="1554"/>
      <c r="AE1079" s="1554"/>
      <c r="AF1079" s="1554"/>
      <c r="AG1079" s="1554"/>
      <c r="AH1079" s="1554"/>
      <c r="AI1079" s="1554"/>
      <c r="AJ1079" s="1554"/>
      <c r="AK1079" s="1554"/>
      <c r="AL1079" s="1554"/>
      <c r="AM1079" s="1554"/>
      <c r="AN1079" s="1554"/>
      <c r="AO1079" s="1554"/>
      <c r="AP1079" s="1554"/>
      <c r="AQ1079" s="1554"/>
      <c r="AR1079" s="1554"/>
      <c r="AS1079" s="14"/>
      <c r="AT1079" s="68"/>
      <c r="AV1079" s="68"/>
      <c r="AW1079" s="68"/>
      <c r="AX1079" s="68"/>
      <c r="AY1079" s="68"/>
    </row>
    <row r="1080" spans="1:51" ht="12.95" customHeight="1">
      <c r="A1080" s="1"/>
      <c r="B1080" s="1"/>
      <c r="C1080" s="1594"/>
      <c r="D1080" s="1594"/>
      <c r="E1080" s="1554"/>
      <c r="F1080" s="1554"/>
      <c r="G1080" s="1554"/>
      <c r="H1080" s="1554"/>
      <c r="I1080" s="1554"/>
      <c r="J1080" s="1554"/>
      <c r="K1080" s="1554"/>
      <c r="L1080" s="1554"/>
      <c r="M1080" s="1554"/>
      <c r="N1080" s="1554"/>
      <c r="O1080" s="1554"/>
      <c r="P1080" s="1554"/>
      <c r="Q1080" s="1554"/>
      <c r="R1080" s="1554"/>
      <c r="S1080" s="1554"/>
      <c r="T1080" s="1554"/>
      <c r="U1080" s="1554"/>
      <c r="V1080" s="1554"/>
      <c r="W1080" s="1554"/>
      <c r="X1080" s="1554"/>
      <c r="Y1080" s="1554"/>
      <c r="Z1080" s="1554"/>
      <c r="AA1080" s="1554"/>
      <c r="AB1080" s="1554"/>
      <c r="AC1080" s="1554"/>
      <c r="AD1080" s="1554"/>
      <c r="AE1080" s="1554"/>
      <c r="AF1080" s="1554"/>
      <c r="AG1080" s="1554"/>
      <c r="AH1080" s="1554"/>
      <c r="AI1080" s="1554"/>
      <c r="AJ1080" s="1554"/>
      <c r="AK1080" s="1554"/>
      <c r="AL1080" s="1554"/>
      <c r="AM1080" s="1554"/>
      <c r="AN1080" s="1554"/>
      <c r="AO1080" s="1554"/>
      <c r="AP1080" s="1554"/>
      <c r="AQ1080" s="1554"/>
      <c r="AR1080" s="1554"/>
      <c r="AS1080" s="14"/>
      <c r="AT1080" s="68"/>
      <c r="AV1080" s="68"/>
      <c r="AW1080" s="68"/>
      <c r="AX1080" s="68"/>
      <c r="AY1080" s="68"/>
    </row>
    <row r="1081" spans="1:51" ht="12.95" customHeight="1">
      <c r="A1081" s="1"/>
      <c r="B1081" s="1"/>
      <c r="C1081" s="1594"/>
      <c r="D1081" s="1594"/>
      <c r="E1081" s="1554"/>
      <c r="F1081" s="1554"/>
      <c r="G1081" s="1554"/>
      <c r="H1081" s="1554"/>
      <c r="I1081" s="1554"/>
      <c r="J1081" s="1554"/>
      <c r="K1081" s="1554"/>
      <c r="L1081" s="1554"/>
      <c r="M1081" s="1554"/>
      <c r="N1081" s="1554"/>
      <c r="O1081" s="1554"/>
      <c r="P1081" s="1554"/>
      <c r="Q1081" s="1554"/>
      <c r="R1081" s="1554"/>
      <c r="S1081" s="1554"/>
      <c r="T1081" s="1554"/>
      <c r="U1081" s="1554"/>
      <c r="V1081" s="1554"/>
      <c r="W1081" s="1554"/>
      <c r="X1081" s="1554"/>
      <c r="Y1081" s="1554"/>
      <c r="Z1081" s="1554"/>
      <c r="AA1081" s="1554"/>
      <c r="AB1081" s="1554"/>
      <c r="AC1081" s="1554"/>
      <c r="AD1081" s="1554"/>
      <c r="AE1081" s="1554"/>
      <c r="AF1081" s="1554"/>
      <c r="AG1081" s="1554"/>
      <c r="AH1081" s="1554"/>
      <c r="AI1081" s="1554"/>
      <c r="AJ1081" s="1554"/>
      <c r="AK1081" s="1554"/>
      <c r="AL1081" s="1554"/>
      <c r="AM1081" s="1554"/>
      <c r="AN1081" s="1554"/>
      <c r="AO1081" s="1554"/>
      <c r="AP1081" s="1554"/>
      <c r="AQ1081" s="1554"/>
      <c r="AR1081" s="1554"/>
      <c r="AS1081" s="14"/>
      <c r="AT1081" s="68"/>
      <c r="AV1081" s="68"/>
      <c r="AW1081" s="68"/>
      <c r="AX1081" s="68"/>
      <c r="AY1081" s="68"/>
    </row>
    <row r="1082" spans="1:51" ht="12.95" customHeight="1">
      <c r="A1082" s="1"/>
      <c r="B1082" s="1"/>
      <c r="C1082" s="1594"/>
      <c r="D1082" s="1594"/>
      <c r="E1082" s="1554"/>
      <c r="F1082" s="1554"/>
      <c r="G1082" s="1554"/>
      <c r="H1082" s="1554"/>
      <c r="I1082" s="1554"/>
      <c r="J1082" s="1554"/>
      <c r="K1082" s="1554"/>
      <c r="L1082" s="1554"/>
      <c r="M1082" s="1554"/>
      <c r="N1082" s="1554"/>
      <c r="O1082" s="1554"/>
      <c r="P1082" s="1554"/>
      <c r="Q1082" s="1554"/>
      <c r="R1082" s="1554"/>
      <c r="S1082" s="1554"/>
      <c r="T1082" s="1554"/>
      <c r="U1082" s="1554"/>
      <c r="V1082" s="1554"/>
      <c r="W1082" s="1554"/>
      <c r="X1082" s="1554"/>
      <c r="Y1082" s="1554"/>
      <c r="Z1082" s="1554"/>
      <c r="AA1082" s="1554"/>
      <c r="AB1082" s="1554"/>
      <c r="AC1082" s="1554"/>
      <c r="AD1082" s="1554"/>
      <c r="AE1082" s="1554"/>
      <c r="AF1082" s="1554"/>
      <c r="AG1082" s="1554"/>
      <c r="AH1082" s="1554"/>
      <c r="AI1082" s="1554"/>
      <c r="AJ1082" s="1554"/>
      <c r="AK1082" s="1554"/>
      <c r="AL1082" s="1554"/>
      <c r="AM1082" s="1554"/>
      <c r="AN1082" s="1554"/>
      <c r="AO1082" s="1554"/>
      <c r="AP1082" s="1554"/>
      <c r="AQ1082" s="1554"/>
      <c r="AR1082" s="1554"/>
      <c r="AS1082" s="14"/>
      <c r="AT1082" s="68"/>
      <c r="AV1082" s="68"/>
      <c r="AW1082" s="68"/>
      <c r="AX1082" s="68"/>
      <c r="AY1082" s="68"/>
    </row>
    <row r="1083" spans="1:51" ht="12.95" customHeight="1">
      <c r="A1083" s="2"/>
      <c r="B1083" s="25"/>
      <c r="C1083" s="1594"/>
      <c r="D1083" s="1594"/>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592" t="s">
        <v>591</v>
      </c>
      <c r="B1084" s="1592"/>
      <c r="C1084" s="1594">
        <v>4</v>
      </c>
      <c r="D1084" s="1594"/>
      <c r="E1084" s="1554" t="s">
        <v>1079</v>
      </c>
      <c r="F1084" s="1554"/>
      <c r="G1084" s="1554"/>
      <c r="H1084" s="1554"/>
      <c r="I1084" s="1554"/>
      <c r="J1084" s="1554"/>
      <c r="K1084" s="1554"/>
      <c r="L1084" s="1554"/>
      <c r="M1084" s="1554"/>
      <c r="N1084" s="1554"/>
      <c r="O1084" s="1554"/>
      <c r="P1084" s="1554"/>
      <c r="Q1084" s="1554"/>
      <c r="R1084" s="1554"/>
      <c r="S1084" s="1554"/>
      <c r="T1084" s="1554"/>
      <c r="U1084" s="1554"/>
      <c r="V1084" s="1554"/>
      <c r="W1084" s="1554"/>
      <c r="X1084" s="1554"/>
      <c r="Y1084" s="1554"/>
      <c r="Z1084" s="1554"/>
      <c r="AA1084" s="1554"/>
      <c r="AB1084" s="1554"/>
      <c r="AC1084" s="1554"/>
      <c r="AD1084" s="1554"/>
      <c r="AE1084" s="1554"/>
      <c r="AF1084" s="1554"/>
      <c r="AG1084" s="1554"/>
      <c r="AH1084" s="1554"/>
      <c r="AI1084" s="1554"/>
      <c r="AJ1084" s="1554"/>
      <c r="AK1084" s="1554"/>
      <c r="AL1084" s="1554"/>
      <c r="AM1084" s="1554"/>
      <c r="AN1084" s="1554"/>
      <c r="AO1084" s="1554"/>
      <c r="AP1084" s="1554"/>
      <c r="AQ1084" s="1554"/>
      <c r="AR1084" s="1554"/>
      <c r="AS1084" s="14"/>
      <c r="AT1084" s="68"/>
    </row>
    <row r="1085" spans="1:51" ht="12.95" customHeight="1">
      <c r="A1085" s="1"/>
      <c r="B1085" s="1"/>
      <c r="C1085" s="1594"/>
      <c r="D1085" s="1594"/>
      <c r="E1085" s="1554"/>
      <c r="F1085" s="1554"/>
      <c r="G1085" s="1554"/>
      <c r="H1085" s="1554"/>
      <c r="I1085" s="1554"/>
      <c r="J1085" s="1554"/>
      <c r="K1085" s="1554"/>
      <c r="L1085" s="1554"/>
      <c r="M1085" s="1554"/>
      <c r="N1085" s="1554"/>
      <c r="O1085" s="1554"/>
      <c r="P1085" s="1554"/>
      <c r="Q1085" s="1554"/>
      <c r="R1085" s="1554"/>
      <c r="S1085" s="1554"/>
      <c r="T1085" s="1554"/>
      <c r="U1085" s="1554"/>
      <c r="V1085" s="1554"/>
      <c r="W1085" s="1554"/>
      <c r="X1085" s="1554"/>
      <c r="Y1085" s="1554"/>
      <c r="Z1085" s="1554"/>
      <c r="AA1085" s="1554"/>
      <c r="AB1085" s="1554"/>
      <c r="AC1085" s="1554"/>
      <c r="AD1085" s="1554"/>
      <c r="AE1085" s="1554"/>
      <c r="AF1085" s="1554"/>
      <c r="AG1085" s="1554"/>
      <c r="AH1085" s="1554"/>
      <c r="AI1085" s="1554"/>
      <c r="AJ1085" s="1554"/>
      <c r="AK1085" s="1554"/>
      <c r="AL1085" s="1554"/>
      <c r="AM1085" s="1554"/>
      <c r="AN1085" s="1554"/>
      <c r="AO1085" s="1554"/>
      <c r="AP1085" s="1554"/>
      <c r="AQ1085" s="1554"/>
      <c r="AR1085" s="1554"/>
      <c r="AS1085" s="14"/>
      <c r="AT1085" s="68"/>
    </row>
    <row r="1086" spans="1:51" ht="12.95" customHeight="1">
      <c r="A1086" s="1"/>
      <c r="B1086" s="1"/>
      <c r="C1086" s="1594"/>
      <c r="D1086" s="1594"/>
      <c r="E1086" s="1554"/>
      <c r="F1086" s="1554"/>
      <c r="G1086" s="1554"/>
      <c r="H1086" s="1554"/>
      <c r="I1086" s="1554"/>
      <c r="J1086" s="1554"/>
      <c r="K1086" s="1554"/>
      <c r="L1086" s="1554"/>
      <c r="M1086" s="1554"/>
      <c r="N1086" s="1554"/>
      <c r="O1086" s="1554"/>
      <c r="P1086" s="1554"/>
      <c r="Q1086" s="1554"/>
      <c r="R1086" s="1554"/>
      <c r="S1086" s="1554"/>
      <c r="T1086" s="1554"/>
      <c r="U1086" s="1554"/>
      <c r="V1086" s="1554"/>
      <c r="W1086" s="1554"/>
      <c r="X1086" s="1554"/>
      <c r="Y1086" s="1554"/>
      <c r="Z1086" s="1554"/>
      <c r="AA1086" s="1554"/>
      <c r="AB1086" s="1554"/>
      <c r="AC1086" s="1554"/>
      <c r="AD1086" s="1554"/>
      <c r="AE1086" s="1554"/>
      <c r="AF1086" s="1554"/>
      <c r="AG1086" s="1554"/>
      <c r="AH1086" s="1554"/>
      <c r="AI1086" s="1554"/>
      <c r="AJ1086" s="1554"/>
      <c r="AK1086" s="1554"/>
      <c r="AL1086" s="1554"/>
      <c r="AM1086" s="1554"/>
      <c r="AN1086" s="1554"/>
      <c r="AO1086" s="1554"/>
      <c r="AP1086" s="1554"/>
      <c r="AQ1086" s="1554"/>
      <c r="AR1086" s="1554"/>
      <c r="AS1086" s="14"/>
      <c r="AT1086" s="68"/>
    </row>
    <row r="1087" spans="1:51" ht="12.95" customHeight="1">
      <c r="A1087" s="1"/>
      <c r="B1087" s="1"/>
      <c r="C1087" s="1594"/>
      <c r="D1087" s="1594"/>
      <c r="E1087" s="1554"/>
      <c r="F1087" s="1554"/>
      <c r="G1087" s="1554"/>
      <c r="H1087" s="1554"/>
      <c r="I1087" s="1554"/>
      <c r="J1087" s="1554"/>
      <c r="K1087" s="1554"/>
      <c r="L1087" s="1554"/>
      <c r="M1087" s="1554"/>
      <c r="N1087" s="1554"/>
      <c r="O1087" s="1554"/>
      <c r="P1087" s="1554"/>
      <c r="Q1087" s="1554"/>
      <c r="R1087" s="1554"/>
      <c r="S1087" s="1554"/>
      <c r="T1087" s="1554"/>
      <c r="U1087" s="1554"/>
      <c r="V1087" s="1554"/>
      <c r="W1087" s="1554"/>
      <c r="X1087" s="1554"/>
      <c r="Y1087" s="1554"/>
      <c r="Z1087" s="1554"/>
      <c r="AA1087" s="1554"/>
      <c r="AB1087" s="1554"/>
      <c r="AC1087" s="1554"/>
      <c r="AD1087" s="1554"/>
      <c r="AE1087" s="1554"/>
      <c r="AF1087" s="1554"/>
      <c r="AG1087" s="1554"/>
      <c r="AH1087" s="1554"/>
      <c r="AI1087" s="1554"/>
      <c r="AJ1087" s="1554"/>
      <c r="AK1087" s="1554"/>
      <c r="AL1087" s="1554"/>
      <c r="AM1087" s="1554"/>
      <c r="AN1087" s="1554"/>
      <c r="AO1087" s="1554"/>
      <c r="AP1087" s="1554"/>
      <c r="AQ1087" s="1554"/>
      <c r="AR1087" s="1554"/>
      <c r="AS1087" s="14"/>
      <c r="AT1087" s="68"/>
    </row>
    <row r="1088" spans="1:51" ht="12.95" customHeight="1">
      <c r="A1088" s="1"/>
      <c r="B1088" s="1"/>
      <c r="C1088" s="1594"/>
      <c r="D1088" s="1594"/>
      <c r="E1088" s="1554"/>
      <c r="F1088" s="1554"/>
      <c r="G1088" s="1554"/>
      <c r="H1088" s="1554"/>
      <c r="I1088" s="1554"/>
      <c r="J1088" s="1554"/>
      <c r="K1088" s="1554"/>
      <c r="L1088" s="1554"/>
      <c r="M1088" s="1554"/>
      <c r="N1088" s="1554"/>
      <c r="O1088" s="1554"/>
      <c r="P1088" s="1554"/>
      <c r="Q1088" s="1554"/>
      <c r="R1088" s="1554"/>
      <c r="S1088" s="1554"/>
      <c r="T1088" s="1554"/>
      <c r="U1088" s="1554"/>
      <c r="V1088" s="1554"/>
      <c r="W1088" s="1554"/>
      <c r="X1088" s="1554"/>
      <c r="Y1088" s="1554"/>
      <c r="Z1088" s="1554"/>
      <c r="AA1088" s="1554"/>
      <c r="AB1088" s="1554"/>
      <c r="AC1088" s="1554"/>
      <c r="AD1088" s="1554"/>
      <c r="AE1088" s="1554"/>
      <c r="AF1088" s="1554"/>
      <c r="AG1088" s="1554"/>
      <c r="AH1088" s="1554"/>
      <c r="AI1088" s="1554"/>
      <c r="AJ1088" s="1554"/>
      <c r="AK1088" s="1554"/>
      <c r="AL1088" s="1554"/>
      <c r="AM1088" s="1554"/>
      <c r="AN1088" s="1554"/>
      <c r="AO1088" s="1554"/>
      <c r="AP1088" s="1554"/>
      <c r="AQ1088" s="1554"/>
      <c r="AR1088" s="1554"/>
      <c r="AS1088" s="14"/>
      <c r="AT1088" s="68"/>
    </row>
    <row r="1089" spans="1:45" ht="12.95" customHeight="1">
      <c r="A1089" s="1"/>
      <c r="B1089" s="1"/>
      <c r="C1089" s="1594"/>
      <c r="D1089" s="1594"/>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592" t="s">
        <v>591</v>
      </c>
      <c r="B1090" s="1592"/>
      <c r="C1090" s="1594">
        <v>5</v>
      </c>
      <c r="D1090" s="1594"/>
      <c r="E1090" s="1554" t="s">
        <v>2195</v>
      </c>
      <c r="F1090" s="1554"/>
      <c r="G1090" s="1554"/>
      <c r="H1090" s="1554"/>
      <c r="I1090" s="1554"/>
      <c r="J1090" s="1554"/>
      <c r="K1090" s="1554"/>
      <c r="L1090" s="1554"/>
      <c r="M1090" s="1554"/>
      <c r="N1090" s="1554"/>
      <c r="O1090" s="1554"/>
      <c r="P1090" s="1554"/>
      <c r="Q1090" s="1554"/>
      <c r="R1090" s="1554"/>
      <c r="S1090" s="1554"/>
      <c r="T1090" s="1554"/>
      <c r="U1090" s="1554"/>
      <c r="V1090" s="1554"/>
      <c r="W1090" s="1554"/>
      <c r="X1090" s="1554"/>
      <c r="Y1090" s="1554"/>
      <c r="Z1090" s="1554"/>
      <c r="AA1090" s="1554"/>
      <c r="AB1090" s="1554"/>
      <c r="AC1090" s="1554"/>
      <c r="AD1090" s="1554"/>
      <c r="AE1090" s="1554"/>
      <c r="AF1090" s="1554"/>
      <c r="AG1090" s="1554"/>
      <c r="AH1090" s="1554"/>
      <c r="AI1090" s="1554"/>
      <c r="AJ1090" s="1554"/>
      <c r="AK1090" s="1554"/>
      <c r="AL1090" s="1554"/>
      <c r="AM1090" s="1554"/>
      <c r="AN1090" s="1554"/>
      <c r="AO1090" s="1554"/>
      <c r="AP1090" s="1554"/>
      <c r="AQ1090" s="1554"/>
      <c r="AR1090" s="1554"/>
      <c r="AS1090" s="14"/>
    </row>
    <row r="1091" spans="1:45" ht="12.95" customHeight="1">
      <c r="A1091" s="4"/>
      <c r="B1091" s="4"/>
      <c r="C1091" s="1594"/>
      <c r="D1091" s="1594"/>
      <c r="E1091" s="1554"/>
      <c r="F1091" s="1554"/>
      <c r="G1091" s="1554"/>
      <c r="H1091" s="1554"/>
      <c r="I1091" s="1554"/>
      <c r="J1091" s="1554"/>
      <c r="K1091" s="1554"/>
      <c r="L1091" s="1554"/>
      <c r="M1091" s="1554"/>
      <c r="N1091" s="1554"/>
      <c r="O1091" s="1554"/>
      <c r="P1091" s="1554"/>
      <c r="Q1091" s="1554"/>
      <c r="R1091" s="1554"/>
      <c r="S1091" s="1554"/>
      <c r="T1091" s="1554"/>
      <c r="U1091" s="1554"/>
      <c r="V1091" s="1554"/>
      <c r="W1091" s="1554"/>
      <c r="X1091" s="1554"/>
      <c r="Y1091" s="1554"/>
      <c r="Z1091" s="1554"/>
      <c r="AA1091" s="1554"/>
      <c r="AB1091" s="1554"/>
      <c r="AC1091" s="1554"/>
      <c r="AD1091" s="1554"/>
      <c r="AE1091" s="1554"/>
      <c r="AF1091" s="1554"/>
      <c r="AG1091" s="1554"/>
      <c r="AH1091" s="1554"/>
      <c r="AI1091" s="1554"/>
      <c r="AJ1091" s="1554"/>
      <c r="AK1091" s="1554"/>
      <c r="AL1091" s="1554"/>
      <c r="AM1091" s="1554"/>
      <c r="AN1091" s="1554"/>
      <c r="AO1091" s="1554"/>
      <c r="AP1091" s="1554"/>
      <c r="AQ1091" s="1554"/>
      <c r="AR1091" s="1554"/>
      <c r="AS1091" s="14"/>
    </row>
    <row r="1092" spans="1:45" ht="12.95" customHeight="1">
      <c r="A1092" s="4"/>
      <c r="B1092" s="4"/>
      <c r="C1092" s="1594"/>
      <c r="D1092" s="1594"/>
      <c r="E1092" s="1554"/>
      <c r="F1092" s="1554"/>
      <c r="G1092" s="1554"/>
      <c r="H1092" s="1554"/>
      <c r="I1092" s="1554"/>
      <c r="J1092" s="1554"/>
      <c r="K1092" s="1554"/>
      <c r="L1092" s="1554"/>
      <c r="M1092" s="1554"/>
      <c r="N1092" s="1554"/>
      <c r="O1092" s="1554"/>
      <c r="P1092" s="1554"/>
      <c r="Q1092" s="1554"/>
      <c r="R1092" s="1554"/>
      <c r="S1092" s="1554"/>
      <c r="T1092" s="1554"/>
      <c r="U1092" s="1554"/>
      <c r="V1092" s="1554"/>
      <c r="W1092" s="1554"/>
      <c r="X1092" s="1554"/>
      <c r="Y1092" s="1554"/>
      <c r="Z1092" s="1554"/>
      <c r="AA1092" s="1554"/>
      <c r="AB1092" s="1554"/>
      <c r="AC1092" s="1554"/>
      <c r="AD1092" s="1554"/>
      <c r="AE1092" s="1554"/>
      <c r="AF1092" s="1554"/>
      <c r="AG1092" s="1554"/>
      <c r="AH1092" s="1554"/>
      <c r="AI1092" s="1554"/>
      <c r="AJ1092" s="1554"/>
      <c r="AK1092" s="1554"/>
      <c r="AL1092" s="1554"/>
      <c r="AM1092" s="1554"/>
      <c r="AN1092" s="1554"/>
      <c r="AO1092" s="1554"/>
      <c r="AP1092" s="1554"/>
      <c r="AQ1092" s="1554"/>
      <c r="AR1092" s="1554"/>
      <c r="AS1092" s="14"/>
    </row>
    <row r="1093" spans="1:45" ht="12.95" customHeight="1">
      <c r="A1093" s="35"/>
      <c r="B1093" s="25"/>
      <c r="C1093" s="1594"/>
      <c r="D1093" s="1594"/>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592" t="s">
        <v>591</v>
      </c>
      <c r="B1094" s="1592"/>
      <c r="C1094" s="1594">
        <v>6</v>
      </c>
      <c r="D1094" s="1594"/>
      <c r="E1094" s="1554" t="s">
        <v>2196</v>
      </c>
      <c r="F1094" s="1554"/>
      <c r="G1094" s="1554"/>
      <c r="H1094" s="1554"/>
      <c r="I1094" s="1554"/>
      <c r="J1094" s="1554"/>
      <c r="K1094" s="1554"/>
      <c r="L1094" s="1554"/>
      <c r="M1094" s="1554"/>
      <c r="N1094" s="1554"/>
      <c r="O1094" s="1554"/>
      <c r="P1094" s="1554"/>
      <c r="Q1094" s="1554"/>
      <c r="R1094" s="1554"/>
      <c r="S1094" s="1554"/>
      <c r="T1094" s="1554"/>
      <c r="U1094" s="1554"/>
      <c r="V1094" s="1554"/>
      <c r="W1094" s="1554"/>
      <c r="X1094" s="1554"/>
      <c r="Y1094" s="1554"/>
      <c r="Z1094" s="1554"/>
      <c r="AA1094" s="1554"/>
      <c r="AB1094" s="1554"/>
      <c r="AC1094" s="1554"/>
      <c r="AD1094" s="1554"/>
      <c r="AE1094" s="1554"/>
      <c r="AF1094" s="1554"/>
      <c r="AG1094" s="1554"/>
      <c r="AH1094" s="1554"/>
      <c r="AI1094" s="1554"/>
      <c r="AJ1094" s="1554"/>
      <c r="AK1094" s="1554"/>
      <c r="AL1094" s="1554"/>
      <c r="AM1094" s="1554"/>
      <c r="AN1094" s="1554"/>
      <c r="AO1094" s="1554"/>
      <c r="AP1094" s="1554"/>
      <c r="AQ1094" s="1554"/>
      <c r="AR1094" s="1554"/>
      <c r="AS1094" s="14"/>
    </row>
    <row r="1095" spans="1:45" ht="12.95" customHeight="1">
      <c r="A1095" s="1"/>
      <c r="B1095" s="1"/>
      <c r="C1095" s="1"/>
      <c r="D1095" s="1"/>
      <c r="E1095" s="1554"/>
      <c r="F1095" s="1554"/>
      <c r="G1095" s="1554"/>
      <c r="H1095" s="1554"/>
      <c r="I1095" s="1554"/>
      <c r="J1095" s="1554"/>
      <c r="K1095" s="1554"/>
      <c r="L1095" s="1554"/>
      <c r="M1095" s="1554"/>
      <c r="N1095" s="1554"/>
      <c r="O1095" s="1554"/>
      <c r="P1095" s="1554"/>
      <c r="Q1095" s="1554"/>
      <c r="R1095" s="1554"/>
      <c r="S1095" s="1554"/>
      <c r="T1095" s="1554"/>
      <c r="U1095" s="1554"/>
      <c r="V1095" s="1554"/>
      <c r="W1095" s="1554"/>
      <c r="X1095" s="1554"/>
      <c r="Y1095" s="1554"/>
      <c r="Z1095" s="1554"/>
      <c r="AA1095" s="1554"/>
      <c r="AB1095" s="1554"/>
      <c r="AC1095" s="1554"/>
      <c r="AD1095" s="1554"/>
      <c r="AE1095" s="1554"/>
      <c r="AF1095" s="1554"/>
      <c r="AG1095" s="1554"/>
      <c r="AH1095" s="1554"/>
      <c r="AI1095" s="1554"/>
      <c r="AJ1095" s="1554"/>
      <c r="AK1095" s="1554"/>
      <c r="AL1095" s="1554"/>
      <c r="AM1095" s="1554"/>
      <c r="AN1095" s="1554"/>
      <c r="AO1095" s="1554"/>
      <c r="AP1095" s="1554"/>
      <c r="AQ1095" s="1554"/>
      <c r="AR1095" s="1554"/>
      <c r="AS1095" s="14"/>
    </row>
    <row r="1096" spans="1:45" ht="12.95" customHeight="1">
      <c r="A1096" s="1"/>
      <c r="B1096" s="1"/>
      <c r="C1096" s="1594"/>
      <c r="D1096" s="1594"/>
      <c r="E1096" s="1554"/>
      <c r="F1096" s="1554"/>
      <c r="G1096" s="1554"/>
      <c r="H1096" s="1554"/>
      <c r="I1096" s="1554"/>
      <c r="J1096" s="1554"/>
      <c r="K1096" s="1554"/>
      <c r="L1096" s="1554"/>
      <c r="M1096" s="1554"/>
      <c r="N1096" s="1554"/>
      <c r="O1096" s="1554"/>
      <c r="P1096" s="1554"/>
      <c r="Q1096" s="1554"/>
      <c r="R1096" s="1554"/>
      <c r="S1096" s="1554"/>
      <c r="T1096" s="1554"/>
      <c r="U1096" s="1554"/>
      <c r="V1096" s="1554"/>
      <c r="W1096" s="1554"/>
      <c r="X1096" s="1554"/>
      <c r="Y1096" s="1554"/>
      <c r="Z1096" s="1554"/>
      <c r="AA1096" s="1554"/>
      <c r="AB1096" s="1554"/>
      <c r="AC1096" s="1554"/>
      <c r="AD1096" s="1554"/>
      <c r="AE1096" s="1554"/>
      <c r="AF1096" s="1554"/>
      <c r="AG1096" s="1554"/>
      <c r="AH1096" s="1554"/>
      <c r="AI1096" s="1554"/>
      <c r="AJ1096" s="1554"/>
      <c r="AK1096" s="1554"/>
      <c r="AL1096" s="1554"/>
      <c r="AM1096" s="1554"/>
      <c r="AN1096" s="1554"/>
      <c r="AO1096" s="1554"/>
      <c r="AP1096" s="1554"/>
      <c r="AQ1096" s="1554"/>
      <c r="AR1096" s="1554"/>
      <c r="AS1096" s="14"/>
    </row>
    <row r="1097" spans="1:45" ht="12.95" customHeight="1">
      <c r="A1097" s="35"/>
      <c r="B1097" s="25"/>
      <c r="C1097" s="1594"/>
      <c r="D1097" s="1594"/>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592" t="s">
        <v>591</v>
      </c>
      <c r="B1098" s="1592"/>
      <c r="C1098" s="1594">
        <v>7</v>
      </c>
      <c r="D1098" s="1594"/>
      <c r="E1098" s="1554" t="s">
        <v>2094</v>
      </c>
      <c r="F1098" s="1554"/>
      <c r="G1098" s="1554"/>
      <c r="H1098" s="1554"/>
      <c r="I1098" s="1554"/>
      <c r="J1098" s="1554"/>
      <c r="K1098" s="1554"/>
      <c r="L1098" s="1554"/>
      <c r="M1098" s="1554"/>
      <c r="N1098" s="1554"/>
      <c r="O1098" s="1554"/>
      <c r="P1098" s="1554"/>
      <c r="Q1098" s="1554"/>
      <c r="R1098" s="1554"/>
      <c r="S1098" s="1554"/>
      <c r="T1098" s="1554"/>
      <c r="U1098" s="1554"/>
      <c r="V1098" s="1554"/>
      <c r="W1098" s="1554"/>
      <c r="X1098" s="1554"/>
      <c r="Y1098" s="1554"/>
      <c r="Z1098" s="1554"/>
      <c r="AA1098" s="1554"/>
      <c r="AB1098" s="1554"/>
      <c r="AC1098" s="1554"/>
      <c r="AD1098" s="1554"/>
      <c r="AE1098" s="1554"/>
      <c r="AF1098" s="1554"/>
      <c r="AG1098" s="1554"/>
      <c r="AH1098" s="1554"/>
      <c r="AI1098" s="1554"/>
      <c r="AJ1098" s="1554"/>
      <c r="AK1098" s="1554"/>
      <c r="AL1098" s="1554"/>
      <c r="AM1098" s="1554"/>
      <c r="AN1098" s="1554"/>
      <c r="AO1098" s="1554"/>
      <c r="AP1098" s="1554"/>
      <c r="AQ1098" s="1554"/>
      <c r="AR1098" s="1554"/>
      <c r="AS1098" s="14"/>
    </row>
    <row r="1099" spans="1:45" ht="12.95" customHeight="1">
      <c r="A1099" s="1"/>
      <c r="B1099" s="1"/>
      <c r="C1099" s="1594"/>
      <c r="D1099" s="1594"/>
      <c r="E1099" s="1554"/>
      <c r="F1099" s="1554"/>
      <c r="G1099" s="1554"/>
      <c r="H1099" s="1554"/>
      <c r="I1099" s="1554"/>
      <c r="J1099" s="1554"/>
      <c r="K1099" s="1554"/>
      <c r="L1099" s="1554"/>
      <c r="M1099" s="1554"/>
      <c r="N1099" s="1554"/>
      <c r="O1099" s="1554"/>
      <c r="P1099" s="1554"/>
      <c r="Q1099" s="1554"/>
      <c r="R1099" s="1554"/>
      <c r="S1099" s="1554"/>
      <c r="T1099" s="1554"/>
      <c r="U1099" s="1554"/>
      <c r="V1099" s="1554"/>
      <c r="W1099" s="1554"/>
      <c r="X1099" s="1554"/>
      <c r="Y1099" s="1554"/>
      <c r="Z1099" s="1554"/>
      <c r="AA1099" s="1554"/>
      <c r="AB1099" s="1554"/>
      <c r="AC1099" s="1554"/>
      <c r="AD1099" s="1554"/>
      <c r="AE1099" s="1554"/>
      <c r="AF1099" s="1554"/>
      <c r="AG1099" s="1554"/>
      <c r="AH1099" s="1554"/>
      <c r="AI1099" s="1554"/>
      <c r="AJ1099" s="1554"/>
      <c r="AK1099" s="1554"/>
      <c r="AL1099" s="1554"/>
      <c r="AM1099" s="1554"/>
      <c r="AN1099" s="1554"/>
      <c r="AO1099" s="1554"/>
      <c r="AP1099" s="1554"/>
      <c r="AQ1099" s="1554"/>
      <c r="AR1099" s="1554"/>
      <c r="AS1099" s="14"/>
    </row>
    <row r="1100" spans="1:45" ht="12.95" customHeight="1">
      <c r="A1100" s="1"/>
      <c r="B1100" s="1"/>
      <c r="C1100" s="1594"/>
      <c r="D1100" s="1594"/>
      <c r="E1100" s="1554"/>
      <c r="F1100" s="1554"/>
      <c r="G1100" s="1554"/>
      <c r="H1100" s="1554"/>
      <c r="I1100" s="1554"/>
      <c r="J1100" s="1554"/>
      <c r="K1100" s="1554"/>
      <c r="L1100" s="1554"/>
      <c r="M1100" s="1554"/>
      <c r="N1100" s="1554"/>
      <c r="O1100" s="1554"/>
      <c r="P1100" s="1554"/>
      <c r="Q1100" s="1554"/>
      <c r="R1100" s="1554"/>
      <c r="S1100" s="1554"/>
      <c r="T1100" s="1554"/>
      <c r="U1100" s="1554"/>
      <c r="V1100" s="1554"/>
      <c r="W1100" s="1554"/>
      <c r="X1100" s="1554"/>
      <c r="Y1100" s="1554"/>
      <c r="Z1100" s="1554"/>
      <c r="AA1100" s="1554"/>
      <c r="AB1100" s="1554"/>
      <c r="AC1100" s="1554"/>
      <c r="AD1100" s="1554"/>
      <c r="AE1100" s="1554"/>
      <c r="AF1100" s="1554"/>
      <c r="AG1100" s="1554"/>
      <c r="AH1100" s="1554"/>
      <c r="AI1100" s="1554"/>
      <c r="AJ1100" s="1554"/>
      <c r="AK1100" s="1554"/>
      <c r="AL1100" s="1554"/>
      <c r="AM1100" s="1554"/>
      <c r="AN1100" s="1554"/>
      <c r="AO1100" s="1554"/>
      <c r="AP1100" s="1554"/>
      <c r="AQ1100" s="1554"/>
      <c r="AR1100" s="1554"/>
      <c r="AS1100" s="14"/>
    </row>
    <row r="1101" spans="1:45" ht="12.95" customHeight="1">
      <c r="A1101" s="1"/>
      <c r="B1101" s="1"/>
      <c r="C1101" s="1594"/>
      <c r="D1101" s="1594"/>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594"/>
      <c r="D1102" s="1594"/>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592" t="s">
        <v>591</v>
      </c>
      <c r="B1103" s="1592"/>
      <c r="C1103" s="1594">
        <v>8</v>
      </c>
      <c r="D1103" s="1594"/>
      <c r="E1103" s="1554" t="s">
        <v>1073</v>
      </c>
      <c r="F1103" s="1554"/>
      <c r="G1103" s="1554"/>
      <c r="H1103" s="1554"/>
      <c r="I1103" s="1554"/>
      <c r="J1103" s="1554"/>
      <c r="K1103" s="1554"/>
      <c r="L1103" s="1554"/>
      <c r="M1103" s="1554"/>
      <c r="N1103" s="1554"/>
      <c r="O1103" s="1554"/>
      <c r="P1103" s="1554"/>
      <c r="Q1103" s="1554"/>
      <c r="R1103" s="1554"/>
      <c r="S1103" s="1554"/>
      <c r="T1103" s="1554"/>
      <c r="U1103" s="1554"/>
      <c r="V1103" s="1554"/>
      <c r="W1103" s="1554"/>
      <c r="X1103" s="1554"/>
      <c r="Y1103" s="1554"/>
      <c r="Z1103" s="1554"/>
      <c r="AA1103" s="1554"/>
      <c r="AB1103" s="1554"/>
      <c r="AC1103" s="1554"/>
      <c r="AD1103" s="1554"/>
      <c r="AE1103" s="1554"/>
      <c r="AF1103" s="1554"/>
      <c r="AG1103" s="1554"/>
      <c r="AH1103" s="1554"/>
      <c r="AI1103" s="1554"/>
      <c r="AJ1103" s="1554"/>
      <c r="AK1103" s="1554"/>
      <c r="AL1103" s="1554"/>
      <c r="AM1103" s="1554"/>
      <c r="AN1103" s="1554"/>
      <c r="AO1103" s="1554"/>
      <c r="AP1103" s="1554"/>
      <c r="AQ1103" s="1554"/>
      <c r="AR1103" s="1554"/>
    </row>
    <row r="1104" spans="1:45" ht="12.95" customHeight="1">
      <c r="A1104" s="35"/>
      <c r="B1104" s="25"/>
      <c r="C1104" s="1594"/>
      <c r="D1104" s="1594"/>
      <c r="E1104" s="1554"/>
      <c r="F1104" s="1554"/>
      <c r="G1104" s="1554"/>
      <c r="H1104" s="1554"/>
      <c r="I1104" s="1554"/>
      <c r="J1104" s="1554"/>
      <c r="K1104" s="1554"/>
      <c r="L1104" s="1554"/>
      <c r="M1104" s="1554"/>
      <c r="N1104" s="1554"/>
      <c r="O1104" s="1554"/>
      <c r="P1104" s="1554"/>
      <c r="Q1104" s="1554"/>
      <c r="R1104" s="1554"/>
      <c r="S1104" s="1554"/>
      <c r="T1104" s="1554"/>
      <c r="U1104" s="1554"/>
      <c r="V1104" s="1554"/>
      <c r="W1104" s="1554"/>
      <c r="X1104" s="1554"/>
      <c r="Y1104" s="1554"/>
      <c r="Z1104" s="1554"/>
      <c r="AA1104" s="1554"/>
      <c r="AB1104" s="1554"/>
      <c r="AC1104" s="1554"/>
      <c r="AD1104" s="1554"/>
      <c r="AE1104" s="1554"/>
      <c r="AF1104" s="1554"/>
      <c r="AG1104" s="1554"/>
      <c r="AH1104" s="1554"/>
      <c r="AI1104" s="1554"/>
      <c r="AJ1104" s="1554"/>
      <c r="AK1104" s="1554"/>
      <c r="AL1104" s="1554"/>
      <c r="AM1104" s="1554"/>
      <c r="AN1104" s="1554"/>
      <c r="AO1104" s="1554"/>
      <c r="AP1104" s="1554"/>
      <c r="AQ1104" s="1554"/>
      <c r="AR1104" s="1554"/>
    </row>
    <row r="1105" spans="1:44" ht="12.95" customHeight="1">
      <c r="A1105" s="35"/>
      <c r="B1105" s="25"/>
      <c r="C1105" s="1594"/>
      <c r="D1105" s="1594"/>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592" t="s">
        <v>591</v>
      </c>
      <c r="B1106" s="1592"/>
      <c r="C1106" s="1593">
        <v>9</v>
      </c>
      <c r="D1106" s="1593"/>
      <c r="E1106" s="1554" t="s">
        <v>1075</v>
      </c>
      <c r="F1106" s="1554"/>
      <c r="G1106" s="1554"/>
      <c r="H1106" s="1554"/>
      <c r="I1106" s="1554"/>
      <c r="J1106" s="1554"/>
      <c r="K1106" s="1554"/>
      <c r="L1106" s="1554"/>
      <c r="M1106" s="1554"/>
      <c r="N1106" s="1554"/>
      <c r="O1106" s="1554"/>
      <c r="P1106" s="1554"/>
      <c r="Q1106" s="1554"/>
      <c r="R1106" s="1554"/>
      <c r="S1106" s="1554"/>
      <c r="T1106" s="1554"/>
      <c r="U1106" s="1554"/>
      <c r="V1106" s="1554"/>
      <c r="W1106" s="1554"/>
      <c r="X1106" s="1554"/>
      <c r="Y1106" s="1554"/>
      <c r="Z1106" s="1554"/>
      <c r="AA1106" s="1554"/>
      <c r="AB1106" s="1554"/>
      <c r="AC1106" s="1554"/>
      <c r="AD1106" s="1554"/>
      <c r="AE1106" s="1554"/>
      <c r="AF1106" s="1554"/>
      <c r="AG1106" s="1554"/>
      <c r="AH1106" s="1554"/>
      <c r="AI1106" s="1554"/>
      <c r="AJ1106" s="1554"/>
      <c r="AK1106" s="1554"/>
      <c r="AL1106" s="1554"/>
      <c r="AM1106" s="1554"/>
      <c r="AN1106" s="1554"/>
      <c r="AO1106" s="1554"/>
      <c r="AP1106" s="1554"/>
      <c r="AQ1106" s="1554"/>
      <c r="AR1106" s="1554"/>
    </row>
    <row r="1107" spans="1:44" ht="12.95" customHeight="1">
      <c r="A1107" s="1"/>
      <c r="B1107" s="1"/>
      <c r="C1107" s="1593"/>
      <c r="D1107" s="1593"/>
      <c r="E1107" s="1554"/>
      <c r="F1107" s="1554"/>
      <c r="G1107" s="1554"/>
      <c r="H1107" s="1554"/>
      <c r="I1107" s="1554"/>
      <c r="J1107" s="1554"/>
      <c r="K1107" s="1554"/>
      <c r="L1107" s="1554"/>
      <c r="M1107" s="1554"/>
      <c r="N1107" s="1554"/>
      <c r="O1107" s="1554"/>
      <c r="P1107" s="1554"/>
      <c r="Q1107" s="1554"/>
      <c r="R1107" s="1554"/>
      <c r="S1107" s="1554"/>
      <c r="T1107" s="1554"/>
      <c r="U1107" s="1554"/>
      <c r="V1107" s="1554"/>
      <c r="W1107" s="1554"/>
      <c r="X1107" s="1554"/>
      <c r="Y1107" s="1554"/>
      <c r="Z1107" s="1554"/>
      <c r="AA1107" s="1554"/>
      <c r="AB1107" s="1554"/>
      <c r="AC1107" s="1554"/>
      <c r="AD1107" s="1554"/>
      <c r="AE1107" s="1554"/>
      <c r="AF1107" s="1554"/>
      <c r="AG1107" s="1554"/>
      <c r="AH1107" s="1554"/>
      <c r="AI1107" s="1554"/>
      <c r="AJ1107" s="1554"/>
      <c r="AK1107" s="1554"/>
      <c r="AL1107" s="1554"/>
      <c r="AM1107" s="1554"/>
      <c r="AN1107" s="1554"/>
      <c r="AO1107" s="1554"/>
      <c r="AP1107" s="1554"/>
      <c r="AQ1107" s="1554"/>
      <c r="AR1107" s="1554"/>
    </row>
    <row r="1108" spans="1:44" ht="12.95" customHeight="1">
      <c r="A1108" s="35"/>
      <c r="B1108" s="25"/>
      <c r="C1108" s="1593"/>
      <c r="D1108" s="1593"/>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592" t="s">
        <v>591</v>
      </c>
      <c r="B1109" s="1592"/>
      <c r="C1109" s="1593">
        <v>10</v>
      </c>
      <c r="D1109" s="1593"/>
      <c r="E1109" s="1556" t="s">
        <v>2193</v>
      </c>
      <c r="F1109" s="1556"/>
      <c r="G1109" s="1556"/>
      <c r="H1109" s="1556"/>
      <c r="I1109" s="1556"/>
      <c r="J1109" s="1556"/>
      <c r="K1109" s="1556"/>
      <c r="L1109" s="1556"/>
      <c r="M1109" s="1556"/>
      <c r="N1109" s="1556"/>
      <c r="O1109" s="1556"/>
      <c r="P1109" s="1556"/>
      <c r="Q1109" s="1556"/>
      <c r="R1109" s="1556"/>
      <c r="S1109" s="1556"/>
      <c r="T1109" s="1556"/>
      <c r="U1109" s="1556"/>
      <c r="V1109" s="1556"/>
      <c r="W1109" s="1556"/>
      <c r="X1109" s="1556"/>
      <c r="Y1109" s="1556"/>
      <c r="Z1109" s="1556"/>
      <c r="AA1109" s="1556"/>
      <c r="AB1109" s="1556"/>
      <c r="AC1109" s="1556"/>
      <c r="AD1109" s="1556"/>
      <c r="AE1109" s="1556"/>
      <c r="AF1109" s="1556"/>
      <c r="AG1109" s="1556"/>
      <c r="AH1109" s="1556"/>
      <c r="AI1109" s="1556"/>
      <c r="AJ1109" s="1556"/>
      <c r="AK1109" s="1556"/>
      <c r="AL1109" s="1556"/>
      <c r="AM1109" s="1556"/>
      <c r="AN1109" s="1556"/>
      <c r="AO1109" s="1556"/>
      <c r="AP1109" s="1556"/>
      <c r="AQ1109" s="1556"/>
      <c r="AR1109" s="1556"/>
    </row>
    <row r="1110" spans="1:44" ht="12.95" customHeight="1">
      <c r="A1110" s="1"/>
      <c r="B1110" s="1"/>
      <c r="C1110" s="199"/>
      <c r="D1110" s="1154"/>
      <c r="E1110" s="1556"/>
      <c r="F1110" s="1556"/>
      <c r="G1110" s="1556"/>
      <c r="H1110" s="1556"/>
      <c r="I1110" s="1556"/>
      <c r="J1110" s="1556"/>
      <c r="K1110" s="1556"/>
      <c r="L1110" s="1556"/>
      <c r="M1110" s="1556"/>
      <c r="N1110" s="1556"/>
      <c r="O1110" s="1556"/>
      <c r="P1110" s="1556"/>
      <c r="Q1110" s="1556"/>
      <c r="R1110" s="1556"/>
      <c r="S1110" s="1556"/>
      <c r="T1110" s="1556"/>
      <c r="U1110" s="1556"/>
      <c r="V1110" s="1556"/>
      <c r="W1110" s="1556"/>
      <c r="X1110" s="1556"/>
      <c r="Y1110" s="1556"/>
      <c r="Z1110" s="1556"/>
      <c r="AA1110" s="1556"/>
      <c r="AB1110" s="1556"/>
      <c r="AC1110" s="1556"/>
      <c r="AD1110" s="1556"/>
      <c r="AE1110" s="1556"/>
      <c r="AF1110" s="1556"/>
      <c r="AG1110" s="1556"/>
      <c r="AH1110" s="1556"/>
      <c r="AI1110" s="1556"/>
      <c r="AJ1110" s="1556"/>
      <c r="AK1110" s="1556"/>
      <c r="AL1110" s="1556"/>
      <c r="AM1110" s="1556"/>
      <c r="AN1110" s="1556"/>
      <c r="AO1110" s="1556"/>
      <c r="AP1110" s="1556"/>
      <c r="AQ1110" s="1556"/>
      <c r="AR1110" s="1556"/>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592" t="s">
        <v>591</v>
      </c>
      <c r="B1112" s="1592"/>
      <c r="C1112" s="1593">
        <v>11</v>
      </c>
      <c r="D1112" s="1593"/>
      <c r="E1112" s="1556" t="s">
        <v>2194</v>
      </c>
      <c r="F1112" s="1556"/>
      <c r="G1112" s="1556"/>
      <c r="H1112" s="1556"/>
      <c r="I1112" s="1556"/>
      <c r="J1112" s="1556"/>
      <c r="K1112" s="1556"/>
      <c r="L1112" s="1556"/>
      <c r="M1112" s="1556"/>
      <c r="N1112" s="1556"/>
      <c r="O1112" s="1556"/>
      <c r="P1112" s="1556"/>
      <c r="Q1112" s="1556"/>
      <c r="R1112" s="1556"/>
      <c r="S1112" s="1556"/>
      <c r="T1112" s="1556"/>
      <c r="U1112" s="1556"/>
      <c r="V1112" s="1556"/>
      <c r="W1112" s="1556"/>
      <c r="X1112" s="1556"/>
      <c r="Y1112" s="1556"/>
      <c r="Z1112" s="1556"/>
      <c r="AA1112" s="1556"/>
      <c r="AB1112" s="1556"/>
      <c r="AC1112" s="1556"/>
      <c r="AD1112" s="1556"/>
      <c r="AE1112" s="1556"/>
      <c r="AF1112" s="1556"/>
      <c r="AG1112" s="1556"/>
      <c r="AH1112" s="1556"/>
      <c r="AI1112" s="1556"/>
      <c r="AJ1112" s="1556"/>
      <c r="AK1112" s="1556"/>
      <c r="AL1112" s="1556"/>
      <c r="AM1112" s="1556"/>
      <c r="AN1112" s="1556"/>
      <c r="AO1112" s="1556"/>
      <c r="AP1112" s="1556"/>
      <c r="AQ1112" s="1556"/>
      <c r="AR1112" s="1556"/>
    </row>
    <row r="1113" spans="1:44" ht="12.95" customHeight="1">
      <c r="A1113" s="1"/>
      <c r="B1113" s="1"/>
      <c r="C1113" s="199"/>
      <c r="D1113" s="1154"/>
      <c r="E1113" s="1556"/>
      <c r="F1113" s="1556"/>
      <c r="G1113" s="1556"/>
      <c r="H1113" s="1556"/>
      <c r="I1113" s="1556"/>
      <c r="J1113" s="1556"/>
      <c r="K1113" s="1556"/>
      <c r="L1113" s="1556"/>
      <c r="M1113" s="1556"/>
      <c r="N1113" s="1556"/>
      <c r="O1113" s="1556"/>
      <c r="P1113" s="1556"/>
      <c r="Q1113" s="1556"/>
      <c r="R1113" s="1556"/>
      <c r="S1113" s="1556"/>
      <c r="T1113" s="1556"/>
      <c r="U1113" s="1556"/>
      <c r="V1113" s="1556"/>
      <c r="W1113" s="1556"/>
      <c r="X1113" s="1556"/>
      <c r="Y1113" s="1556"/>
      <c r="Z1113" s="1556"/>
      <c r="AA1113" s="1556"/>
      <c r="AB1113" s="1556"/>
      <c r="AC1113" s="1556"/>
      <c r="AD1113" s="1556"/>
      <c r="AE1113" s="1556"/>
      <c r="AF1113" s="1556"/>
      <c r="AG1113" s="1556"/>
      <c r="AH1113" s="1556"/>
      <c r="AI1113" s="1556"/>
      <c r="AJ1113" s="1556"/>
      <c r="AK1113" s="1556"/>
      <c r="AL1113" s="1556"/>
      <c r="AM1113" s="1556"/>
      <c r="AN1113" s="1556"/>
      <c r="AO1113" s="1556"/>
      <c r="AP1113" s="1556"/>
      <c r="AQ1113" s="1556"/>
      <c r="AR1113" s="1556"/>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592" t="s">
        <v>591</v>
      </c>
      <c r="B1134" s="1592"/>
      <c r="C1134" s="199">
        <v>9</v>
      </c>
      <c r="D1134" s="1521" t="s">
        <v>1074</v>
      </c>
      <c r="E1134" s="1521"/>
      <c r="F1134" s="1521"/>
      <c r="G1134" s="1521"/>
      <c r="H1134" s="1521"/>
      <c r="I1134" s="1521"/>
      <c r="J1134" s="1521"/>
      <c r="K1134" s="1521"/>
      <c r="L1134" s="1521"/>
      <c r="M1134" s="1521"/>
      <c r="N1134" s="1521"/>
      <c r="O1134" s="1521"/>
      <c r="P1134" s="1521"/>
      <c r="Q1134" s="1521"/>
      <c r="R1134" s="1521"/>
      <c r="S1134" s="1521"/>
      <c r="T1134" s="1521"/>
      <c r="U1134" s="1521"/>
      <c r="V1134" s="1521"/>
      <c r="W1134" s="1521"/>
      <c r="X1134" s="1521"/>
      <c r="Y1134" s="1521"/>
      <c r="Z1134" s="1521"/>
      <c r="AA1134" s="1521"/>
      <c r="AB1134" s="1521"/>
      <c r="AC1134" s="1521"/>
      <c r="AD1134" s="1521"/>
      <c r="AE1134" s="1521"/>
      <c r="AF1134" s="1521"/>
      <c r="AG1134" s="1521"/>
      <c r="AH1134" s="1521"/>
      <c r="AI1134" s="1521"/>
      <c r="AJ1134" s="1521"/>
      <c r="AK1134" s="1521"/>
    </row>
    <row r="1135" spans="1:37" ht="0" hidden="1" customHeight="1">
      <c r="A1135" s="35"/>
      <c r="B1135" s="25"/>
      <c r="C1135" s="199"/>
      <c r="D1135" s="1521"/>
      <c r="E1135" s="1521"/>
      <c r="F1135" s="1521"/>
      <c r="G1135" s="1521"/>
      <c r="H1135" s="1521"/>
      <c r="I1135" s="1521"/>
      <c r="J1135" s="1521"/>
      <c r="K1135" s="1521"/>
      <c r="L1135" s="1521"/>
      <c r="M1135" s="1521"/>
      <c r="N1135" s="1521"/>
      <c r="O1135" s="1521"/>
      <c r="P1135" s="1521"/>
      <c r="Q1135" s="1521"/>
      <c r="R1135" s="1521"/>
      <c r="S1135" s="1521"/>
      <c r="T1135" s="1521"/>
      <c r="U1135" s="1521"/>
      <c r="V1135" s="1521"/>
      <c r="W1135" s="1521"/>
      <c r="X1135" s="1521"/>
      <c r="Y1135" s="1521"/>
      <c r="Z1135" s="1521"/>
      <c r="AA1135" s="1521"/>
      <c r="AB1135" s="1521"/>
      <c r="AC1135" s="1521"/>
      <c r="AD1135" s="1521"/>
      <c r="AE1135" s="1521"/>
      <c r="AF1135" s="1521"/>
      <c r="AG1135" s="1521"/>
      <c r="AH1135" s="1521"/>
      <c r="AI1135" s="1521"/>
      <c r="AJ1135" s="1521"/>
      <c r="AK1135" s="1521"/>
    </row>
    <row r="1136" spans="1:37" ht="0" hidden="1" customHeight="1">
      <c r="D1136" s="1521"/>
      <c r="E1136" s="1521"/>
      <c r="F1136" s="1521"/>
      <c r="G1136" s="1521"/>
      <c r="H1136" s="1521"/>
      <c r="I1136" s="1521"/>
      <c r="J1136" s="1521"/>
      <c r="K1136" s="1521"/>
      <c r="L1136" s="1521"/>
      <c r="M1136" s="1521"/>
      <c r="N1136" s="1521"/>
      <c r="O1136" s="1521"/>
      <c r="P1136" s="1521"/>
      <c r="Q1136" s="1521"/>
      <c r="R1136" s="1521"/>
      <c r="S1136" s="1521"/>
      <c r="T1136" s="1521"/>
      <c r="U1136" s="1521"/>
      <c r="V1136" s="1521"/>
      <c r="W1136" s="1521"/>
      <c r="X1136" s="1521"/>
      <c r="Y1136" s="1521"/>
      <c r="Z1136" s="1521"/>
      <c r="AA1136" s="1521"/>
      <c r="AB1136" s="1521"/>
      <c r="AC1136" s="1521"/>
      <c r="AD1136" s="1521"/>
      <c r="AE1136" s="1521"/>
      <c r="AF1136" s="1521"/>
      <c r="AG1136" s="1521"/>
      <c r="AH1136" s="1521"/>
      <c r="AI1136" s="1521"/>
      <c r="AJ1136" s="1521"/>
      <c r="AK1136" s="1521"/>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5">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U795:DY795"/>
    <mergeCell ref="DU796:DY796"/>
    <mergeCell ref="DZ800:ED800"/>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E801:DI801"/>
    <mergeCell ref="DU804:DY804"/>
    <mergeCell ref="DE797:DI797"/>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798:DI798"/>
    <mergeCell ref="CZ803:DD803"/>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DJ800:DN800"/>
    <mergeCell ref="DJ801:DN80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DE800:DI800"/>
    <mergeCell ref="CZ752:DD752"/>
    <mergeCell ref="CZ785:DD78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DU750:DY750"/>
    <mergeCell ref="DZ750:ED750"/>
    <mergeCell ref="ET750:EX750"/>
    <mergeCell ref="FE750:FI750"/>
    <mergeCell ref="FJ750:FN750"/>
    <mergeCell ref="FO750:FS750"/>
    <mergeCell ref="FJ761:FN761"/>
    <mergeCell ref="FO758:FS758"/>
    <mergeCell ref="DJ752:DN752"/>
    <mergeCell ref="FE761:FI761"/>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ET749:EX749"/>
    <mergeCell ref="EE749:EI749"/>
    <mergeCell ref="EJ749:EN749"/>
    <mergeCell ref="EO749:ES749"/>
    <mergeCell ref="CU755:CY755"/>
    <mergeCell ref="FY751:GC751"/>
    <mergeCell ref="FJ752:FN752"/>
    <mergeCell ref="FO752:FS752"/>
    <mergeCell ref="FT752:FX752"/>
    <mergeCell ref="FY752:GC752"/>
    <mergeCell ref="ET742:EX742"/>
    <mergeCell ref="ET743:EX743"/>
    <mergeCell ref="FT749:FX749"/>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T757:EX757"/>
    <mergeCell ref="ET758:EX758"/>
    <mergeCell ref="EZ756:FD756"/>
    <mergeCell ref="FY757:GC757"/>
    <mergeCell ref="FE754:FI754"/>
    <mergeCell ref="FJ754:FN754"/>
    <mergeCell ref="EZ755:FD755"/>
    <mergeCell ref="FE755:FI755"/>
    <mergeCell ref="CI748:CJ748"/>
    <mergeCell ref="CK741:CL741"/>
    <mergeCell ref="EZ752:FD752"/>
    <mergeCell ref="FE752:FI752"/>
    <mergeCell ref="DU751:DY751"/>
    <mergeCell ref="DZ751:ED751"/>
    <mergeCell ref="EE751:EI751"/>
    <mergeCell ref="EJ751:EN751"/>
    <mergeCell ref="EO751:ES751"/>
    <mergeCell ref="ET751:EX751"/>
    <mergeCell ref="DU752:DY752"/>
    <mergeCell ref="DZ752:ED752"/>
    <mergeCell ref="EE752:EI752"/>
    <mergeCell ref="CK742:CL742"/>
    <mergeCell ref="CP732:CT732"/>
    <mergeCell ref="DU755:DY755"/>
    <mergeCell ref="DZ755:ED755"/>
    <mergeCell ref="CM750:CN750"/>
    <mergeCell ref="CI739:CJ739"/>
    <mergeCell ref="CP738:CT738"/>
    <mergeCell ref="CU739:CY739"/>
    <mergeCell ref="CP734:CT734"/>
    <mergeCell ref="CP733:CT733"/>
    <mergeCell ref="CZ735:DD735"/>
    <mergeCell ref="CZ738:DD738"/>
    <mergeCell ref="CZ740:DD740"/>
    <mergeCell ref="CP740:CT740"/>
    <mergeCell ref="CP739:CT739"/>
    <mergeCell ref="CM733:CN733"/>
    <mergeCell ref="CM738:CN738"/>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AI663:AK663"/>
    <mergeCell ref="CU730:CY730"/>
    <mergeCell ref="CZ730:DD730"/>
    <mergeCell ref="CZ732:DD732"/>
    <mergeCell ref="CZ733:DD733"/>
    <mergeCell ref="CZ743:DD743"/>
    <mergeCell ref="CU742:CY742"/>
    <mergeCell ref="CM745:CN745"/>
    <mergeCell ref="CU745:CY745"/>
    <mergeCell ref="CZ746:DD746"/>
    <mergeCell ref="T743:W743"/>
    <mergeCell ref="AE701:AF701"/>
    <mergeCell ref="W646:Y646"/>
    <mergeCell ref="CM728:CN728"/>
    <mergeCell ref="W474:Y474"/>
    <mergeCell ref="Q493:AK493"/>
    <mergeCell ref="AC533:AF533"/>
    <mergeCell ref="W482:Y482"/>
    <mergeCell ref="AK750:AO750"/>
    <mergeCell ref="X750:AB750"/>
    <mergeCell ref="AH750:AJ750"/>
    <mergeCell ref="AK747:AO747"/>
    <mergeCell ref="B749:F749"/>
    <mergeCell ref="D480:V480"/>
    <mergeCell ref="W480:Y480"/>
    <mergeCell ref="AM565:AS565"/>
    <mergeCell ref="CK752:CL752"/>
    <mergeCell ref="ET753:EX753"/>
    <mergeCell ref="DU754:DY754"/>
    <mergeCell ref="DZ754:ED754"/>
    <mergeCell ref="EE754:EI754"/>
    <mergeCell ref="EJ754:EN754"/>
    <mergeCell ref="EO754:ES754"/>
    <mergeCell ref="ET754:EX754"/>
    <mergeCell ref="CI746:CJ746"/>
    <mergeCell ref="CZ731:DD731"/>
    <mergeCell ref="CP730:CT730"/>
    <mergeCell ref="CP726:CT726"/>
    <mergeCell ref="CI726:CJ726"/>
    <mergeCell ref="CI732:CJ732"/>
    <mergeCell ref="C563:L563"/>
    <mergeCell ref="W570:Y570"/>
    <mergeCell ref="T567:V567"/>
    <mergeCell ref="Q567:S567"/>
    <mergeCell ref="W481:Y481"/>
    <mergeCell ref="AC529:AF529"/>
    <mergeCell ref="AE567:AH567"/>
    <mergeCell ref="ET752:EX752"/>
    <mergeCell ref="FY750:GC750"/>
    <mergeCell ref="EZ751:FD751"/>
    <mergeCell ref="EW644:FA644"/>
    <mergeCell ref="ER645:EV645"/>
    <mergeCell ref="EM667:EQ667"/>
    <mergeCell ref="Z667:AK667"/>
    <mergeCell ref="AH747:AJ747"/>
    <mergeCell ref="N599:O599"/>
    <mergeCell ref="AC546:AF546"/>
    <mergeCell ref="Z562:AD562"/>
    <mergeCell ref="AH539:AK539"/>
    <mergeCell ref="AH548:AK548"/>
    <mergeCell ref="AC523:AF523"/>
    <mergeCell ref="B522:H524"/>
    <mergeCell ref="B525:H527"/>
    <mergeCell ref="AH534:AK534"/>
    <mergeCell ref="AC539:AF539"/>
    <mergeCell ref="AC547:AF547"/>
    <mergeCell ref="Z565:AD565"/>
    <mergeCell ref="Z567:AD567"/>
    <mergeCell ref="Z570:AD570"/>
    <mergeCell ref="AE570:AH570"/>
    <mergeCell ref="AM563:AS563"/>
    <mergeCell ref="T573:V573"/>
    <mergeCell ref="AF638:AJ638"/>
    <mergeCell ref="Z641:AB641"/>
    <mergeCell ref="W632:Y634"/>
    <mergeCell ref="W636:Y636"/>
    <mergeCell ref="AM564:AS564"/>
    <mergeCell ref="ER666:EV666"/>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Q496:AK496"/>
    <mergeCell ref="AH543:AK543"/>
    <mergeCell ref="AC540:AF540"/>
    <mergeCell ref="O528:AA528"/>
    <mergeCell ref="AH526:AK526"/>
    <mergeCell ref="AI559:AL561"/>
    <mergeCell ref="AH518:AK518"/>
    <mergeCell ref="AE559:AH561"/>
    <mergeCell ref="AH522:AK522"/>
    <mergeCell ref="AH535:AK535"/>
    <mergeCell ref="AC525:AF525"/>
    <mergeCell ref="AC512:AF512"/>
    <mergeCell ref="AC509:AF509"/>
    <mergeCell ref="O540:AA540"/>
    <mergeCell ref="AC524:AF524"/>
    <mergeCell ref="M559:P561"/>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AE564:AH564"/>
    <mergeCell ref="Z573:AD573"/>
    <mergeCell ref="T566:V566"/>
    <mergeCell ref="Q564:S564"/>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AH517:AK517"/>
    <mergeCell ref="L516:AB516"/>
    <mergeCell ref="D476:V476"/>
    <mergeCell ref="AC520:AF520"/>
    <mergeCell ref="AC550:AF550"/>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AH530:AK530"/>
    <mergeCell ref="AC544:AF544"/>
    <mergeCell ref="CP736:CT736"/>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Q501:AK501"/>
    <mergeCell ref="AC510:AF510"/>
    <mergeCell ref="D454:AF454"/>
    <mergeCell ref="D460:AJ461"/>
    <mergeCell ref="S497:AK498"/>
    <mergeCell ref="B497:P498"/>
    <mergeCell ref="AC514:AF514"/>
    <mergeCell ref="Q497:R498"/>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D477:V477"/>
    <mergeCell ref="AC513:AF513"/>
    <mergeCell ref="AG454:AJ454"/>
    <mergeCell ref="Q494:AK494"/>
    <mergeCell ref="Z563:AD563"/>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I419:AE419"/>
    <mergeCell ref="AA304:AK304"/>
    <mergeCell ref="AF268:AK268"/>
    <mergeCell ref="AC270:AE270"/>
    <mergeCell ref="M271:AE271"/>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7:AF317"/>
    <mergeCell ref="AA312:AK312"/>
    <mergeCell ref="L283:AJ283"/>
    <mergeCell ref="H298:R298"/>
    <mergeCell ref="H300:M300"/>
    <mergeCell ref="H308:M308"/>
    <mergeCell ref="H309:M309"/>
    <mergeCell ref="AA266:AK266"/>
    <mergeCell ref="M269:AE269"/>
    <mergeCell ref="AA274:AK274"/>
    <mergeCell ref="H304:R304"/>
    <mergeCell ref="M270:T270"/>
    <mergeCell ref="H307:R307"/>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R177:S177"/>
    <mergeCell ref="O153:AH153"/>
    <mergeCell ref="O154:AH154"/>
    <mergeCell ref="T195:U195"/>
    <mergeCell ref="E187:AE188"/>
    <mergeCell ref="I189:P189"/>
    <mergeCell ref="AH197:AI197"/>
    <mergeCell ref="Z205:AN205"/>
    <mergeCell ref="A231:AT232"/>
    <mergeCell ref="T200:U200"/>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AI308:AK308"/>
    <mergeCell ref="H306:R306"/>
    <mergeCell ref="AH271:AK271"/>
    <mergeCell ref="T276:X276"/>
    <mergeCell ref="M272:R272"/>
    <mergeCell ref="M274:T274"/>
    <mergeCell ref="AA300:AF300"/>
    <mergeCell ref="AI300:AK300"/>
    <mergeCell ref="AA306:AK306"/>
    <mergeCell ref="H297:R297"/>
    <mergeCell ref="M252:AE252"/>
    <mergeCell ref="X198:AT199"/>
    <mergeCell ref="AH194:AI194"/>
    <mergeCell ref="AC220:AQ220"/>
    <mergeCell ref="D205:M205"/>
    <mergeCell ref="J174:AB174"/>
    <mergeCell ref="V225:W225"/>
    <mergeCell ref="V224:W224"/>
    <mergeCell ref="V226:W226"/>
    <mergeCell ref="Y123:AK123"/>
    <mergeCell ref="M246:AE246"/>
    <mergeCell ref="AA258:AK258"/>
    <mergeCell ref="P113:S113"/>
    <mergeCell ref="AF252:AK252"/>
    <mergeCell ref="F150:T150"/>
    <mergeCell ref="AH255:AK255"/>
    <mergeCell ref="M257:AE257"/>
    <mergeCell ref="I185:AE185"/>
    <mergeCell ref="M243:T243"/>
    <mergeCell ref="W243:X243"/>
    <mergeCell ref="AI237:AJ237"/>
    <mergeCell ref="U175:V175"/>
    <mergeCell ref="U245:W245"/>
    <mergeCell ref="T189:AE189"/>
    <mergeCell ref="Y120:AK120"/>
    <mergeCell ref="O160:T160"/>
    <mergeCell ref="D204:M204"/>
    <mergeCell ref="AI178:AK178"/>
    <mergeCell ref="V227:W227"/>
    <mergeCell ref="V228:W228"/>
    <mergeCell ref="V229:W229"/>
    <mergeCell ref="T212:U212"/>
    <mergeCell ref="N191:AE192"/>
    <mergeCell ref="J173:S173"/>
    <mergeCell ref="O155:AH155"/>
    <mergeCell ref="M244:AE244"/>
    <mergeCell ref="T197:U197"/>
    <mergeCell ref="O156:AH156"/>
    <mergeCell ref="O157:X157"/>
    <mergeCell ref="D211:M211"/>
    <mergeCell ref="O159:T159"/>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M258:T258"/>
    <mergeCell ref="Z256:AE256"/>
    <mergeCell ref="W254:X254"/>
    <mergeCell ref="U256:W256"/>
    <mergeCell ref="T196:U196"/>
    <mergeCell ref="D220:Z220"/>
    <mergeCell ref="T193:AI193"/>
    <mergeCell ref="AI236:AJ236"/>
    <mergeCell ref="W262:X262"/>
    <mergeCell ref="AF260:AK260"/>
    <mergeCell ref="M253:AE253"/>
    <mergeCell ref="M256:R256"/>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M263:AE263"/>
    <mergeCell ref="AA299:AK299"/>
    <mergeCell ref="D279:H279"/>
    <mergeCell ref="W270:X270"/>
    <mergeCell ref="U272:W272"/>
    <mergeCell ref="M266:T266"/>
    <mergeCell ref="M265:AE265"/>
    <mergeCell ref="M262:T262"/>
    <mergeCell ref="T287:V287"/>
    <mergeCell ref="P300:R300"/>
    <mergeCell ref="AA296:AK296"/>
    <mergeCell ref="AA323:AK323"/>
    <mergeCell ref="AA322:AK322"/>
    <mergeCell ref="AA328:AK328"/>
    <mergeCell ref="H328:R328"/>
    <mergeCell ref="AA325:AF325"/>
    <mergeCell ref="AA332:AF332"/>
    <mergeCell ref="H329:R329"/>
    <mergeCell ref="H305:R305"/>
    <mergeCell ref="H332:M332"/>
    <mergeCell ref="L285:S285"/>
    <mergeCell ref="L287:Q287"/>
    <mergeCell ref="AA298:AK298"/>
    <mergeCell ref="H316:M316"/>
    <mergeCell ref="AA318:AK318"/>
    <mergeCell ref="AA316:AF316"/>
    <mergeCell ref="AA314:AK314"/>
    <mergeCell ref="AA326:AK326"/>
    <mergeCell ref="AA308:AF308"/>
    <mergeCell ref="AA320:AK320"/>
    <mergeCell ref="AA315:AK315"/>
    <mergeCell ref="H326:R326"/>
    <mergeCell ref="AI324:AK324"/>
    <mergeCell ref="AA321:AK321"/>
    <mergeCell ref="H320:R320"/>
    <mergeCell ref="AA309:AF309"/>
    <mergeCell ref="H321:R321"/>
    <mergeCell ref="AI316:AK316"/>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24:AF324"/>
    <mergeCell ref="P358:AE358"/>
    <mergeCell ref="AA307:AK307"/>
    <mergeCell ref="AA301:AF301"/>
    <mergeCell ref="H341:M341"/>
    <mergeCell ref="S386:T386"/>
    <mergeCell ref="Y373:Z373"/>
    <mergeCell ref="N387:P387"/>
    <mergeCell ref="H313:R313"/>
    <mergeCell ref="H312:R312"/>
    <mergeCell ref="H336:R336"/>
    <mergeCell ref="H315:R315"/>
    <mergeCell ref="AA313:AK313"/>
    <mergeCell ref="H323:R323"/>
    <mergeCell ref="H325:M325"/>
    <mergeCell ref="AA334:AK334"/>
    <mergeCell ref="H324:M324"/>
    <mergeCell ref="H330:R330"/>
    <mergeCell ref="H331:R331"/>
    <mergeCell ref="AA339:AK339"/>
    <mergeCell ref="H333:M333"/>
    <mergeCell ref="AA337:AK337"/>
    <mergeCell ref="AA336:AK336"/>
    <mergeCell ref="H337:R337"/>
    <mergeCell ref="AI332:AK332"/>
    <mergeCell ref="P332:R332"/>
    <mergeCell ref="AA338:AK338"/>
    <mergeCell ref="AA330:AK330"/>
    <mergeCell ref="H334:R334"/>
    <mergeCell ref="S411:U411"/>
    <mergeCell ref="P433:Q433"/>
    <mergeCell ref="AG403:AJ403"/>
    <mergeCell ref="J397:U397"/>
    <mergeCell ref="P427:R427"/>
    <mergeCell ref="AA345:AK345"/>
    <mergeCell ref="H342:R342"/>
    <mergeCell ref="D415:AJ416"/>
    <mergeCell ref="AA348:AF348"/>
    <mergeCell ref="H338:R338"/>
    <mergeCell ref="H339:R339"/>
    <mergeCell ref="P340:R340"/>
    <mergeCell ref="AA333:AF333"/>
    <mergeCell ref="AC395:AJ395"/>
    <mergeCell ref="K412:AJ412"/>
    <mergeCell ref="P355:AE355"/>
    <mergeCell ref="AG404:AJ404"/>
    <mergeCell ref="S401:U401"/>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AG456:AJ456"/>
    <mergeCell ref="AC463:AF463"/>
    <mergeCell ref="P434:Q434"/>
    <mergeCell ref="I427:K427"/>
    <mergeCell ref="S422:T422"/>
    <mergeCell ref="H347:R347"/>
    <mergeCell ref="AG402:AJ402"/>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Q399:U399"/>
    <mergeCell ref="W427:Y427"/>
    <mergeCell ref="AG448:AJ448"/>
    <mergeCell ref="AE433:AF433"/>
    <mergeCell ref="N380:Q380"/>
    <mergeCell ref="V391:W391"/>
    <mergeCell ref="V386:W386"/>
    <mergeCell ref="J376:K376"/>
    <mergeCell ref="S414:AJ414"/>
    <mergeCell ref="AC394:AJ394"/>
    <mergeCell ref="AG450:AJ450"/>
    <mergeCell ref="D456:AF456"/>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AI570:AL570"/>
    <mergeCell ref="X782:AB782"/>
    <mergeCell ref="T781:W781"/>
    <mergeCell ref="G722:J725"/>
    <mergeCell ref="T795:W795"/>
    <mergeCell ref="T796:W796"/>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AK643:AN643"/>
    <mergeCell ref="AK758:AO758"/>
    <mergeCell ref="AK755:AO755"/>
    <mergeCell ref="AH734:AJ734"/>
    <mergeCell ref="AC728:AG728"/>
    <mergeCell ref="T732:W732"/>
    <mergeCell ref="O735:S735"/>
    <mergeCell ref="X746:AB746"/>
    <mergeCell ref="O722:S725"/>
    <mergeCell ref="T735:W735"/>
    <mergeCell ref="X731:AB731"/>
    <mergeCell ref="T727:W727"/>
    <mergeCell ref="K728:N728"/>
    <mergeCell ref="AC727:AG727"/>
    <mergeCell ref="G729:J729"/>
    <mergeCell ref="O732:S732"/>
    <mergeCell ref="G760:J760"/>
    <mergeCell ref="X730:AB730"/>
    <mergeCell ref="Z693:AK693"/>
    <mergeCell ref="AE706:AI706"/>
    <mergeCell ref="AC722:AG725"/>
    <mergeCell ref="T749:W749"/>
    <mergeCell ref="G730:J730"/>
    <mergeCell ref="Y809:AC809"/>
    <mergeCell ref="O782:S782"/>
    <mergeCell ref="O802:S802"/>
    <mergeCell ref="X777:AB780"/>
    <mergeCell ref="T777:W780"/>
    <mergeCell ref="AC801:AG801"/>
    <mergeCell ref="X783:AB783"/>
    <mergeCell ref="X784:AB784"/>
    <mergeCell ref="AH760:AJ760"/>
    <mergeCell ref="AC782:AG782"/>
    <mergeCell ref="AH755:AJ755"/>
    <mergeCell ref="AH756:AJ756"/>
    <mergeCell ref="AC785:AG785"/>
    <mergeCell ref="T756:W756"/>
    <mergeCell ref="K760:N760"/>
    <mergeCell ref="O805:S805"/>
    <mergeCell ref="AC805:AG805"/>
    <mergeCell ref="AH732:AJ732"/>
    <mergeCell ref="O753:S753"/>
    <mergeCell ref="X729:AB729"/>
    <mergeCell ref="X735:AB735"/>
    <mergeCell ref="T738:W738"/>
    <mergeCell ref="T734:W734"/>
    <mergeCell ref="AC753:AG753"/>
    <mergeCell ref="AC754:AG754"/>
    <mergeCell ref="K739:N739"/>
    <mergeCell ref="X736:AB736"/>
    <mergeCell ref="O727:S727"/>
    <mergeCell ref="K732:N732"/>
    <mergeCell ref="AH728:AJ728"/>
    <mergeCell ref="T737:W737"/>
    <mergeCell ref="K737:N737"/>
    <mergeCell ref="AH751:AJ751"/>
    <mergeCell ref="AH753:AJ753"/>
    <mergeCell ref="AH754:AJ754"/>
    <mergeCell ref="AH741:AJ741"/>
    <mergeCell ref="K745:N745"/>
    <mergeCell ref="X737:AB737"/>
    <mergeCell ref="K749:N749"/>
    <mergeCell ref="X748:AB748"/>
    <mergeCell ref="X743:AB743"/>
    <mergeCell ref="X744:AB744"/>
    <mergeCell ref="T752:W752"/>
    <mergeCell ref="B729:F729"/>
    <mergeCell ref="B761:F761"/>
    <mergeCell ref="O760:S760"/>
    <mergeCell ref="G621:L621"/>
    <mergeCell ref="AA614:AK614"/>
    <mergeCell ref="AG665:AH665"/>
    <mergeCell ref="Z642:AB642"/>
    <mergeCell ref="AK754:AO754"/>
    <mergeCell ref="AK737:AO737"/>
    <mergeCell ref="AH752:AJ752"/>
    <mergeCell ref="K738:N738"/>
    <mergeCell ref="T736:W736"/>
    <mergeCell ref="AC749:AG749"/>
    <mergeCell ref="AC745:AG745"/>
    <mergeCell ref="AH730:AJ730"/>
    <mergeCell ref="AC761:AG761"/>
    <mergeCell ref="G739:J739"/>
    <mergeCell ref="O741:S741"/>
    <mergeCell ref="G741:J741"/>
    <mergeCell ref="AC750:AG750"/>
    <mergeCell ref="AC751:AG751"/>
    <mergeCell ref="AC752:AG752"/>
    <mergeCell ref="B742:F742"/>
    <mergeCell ref="X760:AB760"/>
    <mergeCell ref="R713:T713"/>
    <mergeCell ref="T726:W726"/>
    <mergeCell ref="O729:S729"/>
    <mergeCell ref="G668:R668"/>
    <mergeCell ref="T642:V642"/>
    <mergeCell ref="AF642:AJ642"/>
    <mergeCell ref="G676:R676"/>
    <mergeCell ref="K733:N733"/>
    <mergeCell ref="J798:N798"/>
    <mergeCell ref="J787:K787"/>
    <mergeCell ref="J795:N795"/>
    <mergeCell ref="AC758:AG758"/>
    <mergeCell ref="AC759:AG759"/>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61:S761"/>
    <mergeCell ref="X785:AB785"/>
    <mergeCell ref="O759:S759"/>
    <mergeCell ref="B762:AH763"/>
    <mergeCell ref="X797:AB797"/>
    <mergeCell ref="J781:N781"/>
    <mergeCell ref="O781:S781"/>
    <mergeCell ref="J784:N784"/>
    <mergeCell ref="T782:W782"/>
    <mergeCell ref="C833:H833"/>
    <mergeCell ref="Z816:AE816"/>
    <mergeCell ref="AC795:AG795"/>
    <mergeCell ref="X802:AB802"/>
    <mergeCell ref="T784:W784"/>
    <mergeCell ref="J777:N78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Q835:T835"/>
    <mergeCell ref="M836:P83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O739:S739"/>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T804:W804"/>
    <mergeCell ref="J796:N796"/>
    <mergeCell ref="AG831:AJ832"/>
    <mergeCell ref="X799:AB799"/>
    <mergeCell ref="AC800:AG800"/>
    <mergeCell ref="O795:S795"/>
    <mergeCell ref="O801:S801"/>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K722:N725"/>
    <mergeCell ref="AK726:AO726"/>
    <mergeCell ref="G693:R693"/>
    <mergeCell ref="B736:F736"/>
    <mergeCell ref="K746:N746"/>
    <mergeCell ref="CG737:CH737"/>
    <mergeCell ref="AK731:AO731"/>
    <mergeCell ref="AH735:AJ735"/>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T730:W730"/>
    <mergeCell ref="CI741:CJ741"/>
    <mergeCell ref="CK739:CL739"/>
    <mergeCell ref="CK737:CL737"/>
    <mergeCell ref="T740:W740"/>
    <mergeCell ref="T739:W739"/>
    <mergeCell ref="K735:N735"/>
    <mergeCell ref="CK729:CL729"/>
    <mergeCell ref="X738:AB738"/>
    <mergeCell ref="K734:N734"/>
    <mergeCell ref="T729:W729"/>
    <mergeCell ref="CM740:CN740"/>
    <mergeCell ref="CK740:CL740"/>
    <mergeCell ref="CM732:CN732"/>
    <mergeCell ref="CM742:CN742"/>
    <mergeCell ref="CK743:CL743"/>
    <mergeCell ref="CK738:CL738"/>
    <mergeCell ref="CM737:CN737"/>
    <mergeCell ref="CU735:CY735"/>
    <mergeCell ref="CK732:CL732"/>
    <mergeCell ref="CM736:CN736"/>
    <mergeCell ref="CU734:CY734"/>
    <mergeCell ref="CZ734:DD734"/>
    <mergeCell ref="CP735:CT735"/>
    <mergeCell ref="CK736:CL736"/>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T641:V641"/>
    <mergeCell ref="AK639:AN639"/>
    <mergeCell ref="M643:P643"/>
    <mergeCell ref="G654:R654"/>
    <mergeCell ref="Z660:AK660"/>
    <mergeCell ref="AK642:AN642"/>
    <mergeCell ref="AC645:AE645"/>
    <mergeCell ref="CI728:CJ728"/>
    <mergeCell ref="X728:AB728"/>
    <mergeCell ref="AG681:AH681"/>
    <mergeCell ref="AC640:AE640"/>
    <mergeCell ref="AC644:AE644"/>
    <mergeCell ref="M568:P568"/>
    <mergeCell ref="Q571:S571"/>
    <mergeCell ref="AG583:AH583"/>
    <mergeCell ref="Z655:AE655"/>
    <mergeCell ref="Z653:AK653"/>
    <mergeCell ref="M635:P635"/>
    <mergeCell ref="N607:O607"/>
    <mergeCell ref="AA598:AK598"/>
    <mergeCell ref="P671:R671"/>
    <mergeCell ref="AO648:AS648"/>
    <mergeCell ref="W644:Y644"/>
    <mergeCell ref="M644:P644"/>
    <mergeCell ref="T643:V643"/>
    <mergeCell ref="T644:V644"/>
    <mergeCell ref="T645:V645"/>
    <mergeCell ref="AO640:AS640"/>
    <mergeCell ref="Z643:AB643"/>
    <mergeCell ref="AK632:AN634"/>
    <mergeCell ref="G576:R576"/>
    <mergeCell ref="Q573:S573"/>
    <mergeCell ref="Q569:S569"/>
    <mergeCell ref="N591:O591"/>
    <mergeCell ref="T572:V572"/>
    <mergeCell ref="G580:L580"/>
    <mergeCell ref="Z576:AK576"/>
    <mergeCell ref="Z579:AK579"/>
    <mergeCell ref="AI572:AL572"/>
    <mergeCell ref="C639:L639"/>
    <mergeCell ref="G613:L613"/>
    <mergeCell ref="H614:R614"/>
    <mergeCell ref="G618:R618"/>
    <mergeCell ref="C568:L568"/>
    <mergeCell ref="Z654:AK654"/>
    <mergeCell ref="G653:R653"/>
    <mergeCell ref="H680:R680"/>
    <mergeCell ref="G652:R652"/>
    <mergeCell ref="P663:R663"/>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Z632:AB634"/>
    <mergeCell ref="AO639:AS639"/>
    <mergeCell ref="Z685:AK685"/>
    <mergeCell ref="G593:R593"/>
    <mergeCell ref="Z652:AK652"/>
    <mergeCell ref="AO644:AS644"/>
    <mergeCell ref="AI695:AK695"/>
    <mergeCell ref="Z659:AK659"/>
    <mergeCell ref="Z661:AK661"/>
    <mergeCell ref="Z671:AE671"/>
    <mergeCell ref="Z651:AK651"/>
    <mergeCell ref="AI671:AK671"/>
    <mergeCell ref="B649:AN649"/>
    <mergeCell ref="G651:R651"/>
    <mergeCell ref="AI687:AK687"/>
    <mergeCell ref="AK722:AO725"/>
    <mergeCell ref="Z691:AK691"/>
    <mergeCell ref="Z687:AE687"/>
    <mergeCell ref="Z683:AK683"/>
    <mergeCell ref="N657:O657"/>
    <mergeCell ref="N665:O665"/>
    <mergeCell ref="G683:R683"/>
    <mergeCell ref="N697:O697"/>
    <mergeCell ref="Z662:AK662"/>
    <mergeCell ref="G675:R675"/>
    <mergeCell ref="G655:L655"/>
    <mergeCell ref="H656:R656"/>
    <mergeCell ref="G679:L679"/>
    <mergeCell ref="AA672:AK672"/>
    <mergeCell ref="N681:O681"/>
    <mergeCell ref="G695:L695"/>
    <mergeCell ref="Z586:AK586"/>
    <mergeCell ref="C638:L638"/>
    <mergeCell ref="G588:R588"/>
    <mergeCell ref="W639:Y639"/>
    <mergeCell ref="AG623:AH623"/>
    <mergeCell ref="M641:P641"/>
    <mergeCell ref="W641:Y641"/>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W645:Y645"/>
    <mergeCell ref="M645:P645"/>
    <mergeCell ref="M646:P646"/>
    <mergeCell ref="Z645:AB645"/>
    <mergeCell ref="P605:R605"/>
    <mergeCell ref="Z618:AK618"/>
    <mergeCell ref="Q646:S646"/>
    <mergeCell ref="Z640:AB640"/>
    <mergeCell ref="M638:P638"/>
    <mergeCell ref="M639:P639"/>
    <mergeCell ref="P621:R621"/>
    <mergeCell ref="T635:V635"/>
    <mergeCell ref="AA622:AK622"/>
    <mergeCell ref="AC632:AE634"/>
    <mergeCell ref="AF640:AJ640"/>
    <mergeCell ref="AC639:AE639"/>
    <mergeCell ref="AC642:AE642"/>
    <mergeCell ref="AK644:AN644"/>
    <mergeCell ref="AF639:AJ639"/>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AE703:AI703"/>
    <mergeCell ref="B726:F726"/>
    <mergeCell ref="G728:J728"/>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CG733:CH733"/>
    <mergeCell ref="CI733:CJ733"/>
    <mergeCell ref="CG726:CH726"/>
    <mergeCell ref="DX675:EB675"/>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CM731:CN731"/>
    <mergeCell ref="G735:J735"/>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CI729:CJ729"/>
    <mergeCell ref="Z669:AK669"/>
    <mergeCell ref="Z668:AK668"/>
    <mergeCell ref="AG673:AH673"/>
    <mergeCell ref="AA696:AK696"/>
    <mergeCell ref="Z663:AE663"/>
    <mergeCell ref="AH727:AJ727"/>
    <mergeCell ref="CI725:CJ725"/>
    <mergeCell ref="AA688:AK688"/>
    <mergeCell ref="Z670:AK670"/>
    <mergeCell ref="AG689:AH689"/>
    <mergeCell ref="DX652:EB652"/>
    <mergeCell ref="CM726:CN726"/>
    <mergeCell ref="DX650:EB650"/>
    <mergeCell ref="DX671:EB671"/>
    <mergeCell ref="DX668:EB668"/>
    <mergeCell ref="DX647:EB647"/>
    <mergeCell ref="EC663:EG663"/>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E729:DI729"/>
    <mergeCell ref="EE730:EI730"/>
    <mergeCell ref="DZ736:ED736"/>
    <mergeCell ref="EE732:EI732"/>
    <mergeCell ref="DE738:DI738"/>
    <mergeCell ref="CZ737:DD737"/>
    <mergeCell ref="DZ738:ED738"/>
    <mergeCell ref="EE738:EI738"/>
    <mergeCell ref="EJ738:EN738"/>
    <mergeCell ref="DE730:DI730"/>
    <mergeCell ref="DE735:DI735"/>
    <mergeCell ref="DJ735:DN735"/>
    <mergeCell ref="DU727:DY727"/>
    <mergeCell ref="DJ732:DN732"/>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O738:ES738"/>
    <mergeCell ref="ET738:EX738"/>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G745:J745"/>
    <mergeCell ref="G743:J743"/>
    <mergeCell ref="K751:N751"/>
    <mergeCell ref="AC746:AG746"/>
    <mergeCell ref="G747:J747"/>
    <mergeCell ref="X749:AB749"/>
    <mergeCell ref="AH744:AJ744"/>
    <mergeCell ref="AC744:AG744"/>
    <mergeCell ref="AC748:AG748"/>
    <mergeCell ref="X751:AB751"/>
    <mergeCell ref="X752:AB752"/>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G744:J744"/>
    <mergeCell ref="O799:S799"/>
    <mergeCell ref="K748:N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J729:FN729"/>
    <mergeCell ref="EZ728:FD728"/>
    <mergeCell ref="DU728:DY728"/>
    <mergeCell ref="EJ730:EN730"/>
    <mergeCell ref="DZ729:ED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FO728:FS728"/>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5:EX725"/>
    <mergeCell ref="EM656:EQ656"/>
    <mergeCell ref="EW674:FA674"/>
    <mergeCell ref="EC672:EG672"/>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EC666:EG666"/>
    <mergeCell ref="EH666:EL666"/>
    <mergeCell ref="EM666:EQ666"/>
    <mergeCell ref="EH663:EL663"/>
    <mergeCell ref="ET726:EX726"/>
    <mergeCell ref="FE725:FI725"/>
    <mergeCell ref="FJ725:FN725"/>
    <mergeCell ref="EH649:EL649"/>
    <mergeCell ref="DX674:EB674"/>
    <mergeCell ref="ER677:EV677"/>
    <mergeCell ref="ER676:EV676"/>
    <mergeCell ref="EW676:FA676"/>
    <mergeCell ref="EW672:FA672"/>
    <mergeCell ref="EM678:EQ678"/>
    <mergeCell ref="DX658:EB658"/>
    <mergeCell ref="EC658:EG658"/>
    <mergeCell ref="FE728:FI728"/>
    <mergeCell ref="EZ725:FD725"/>
    <mergeCell ref="ER669:EV669"/>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DE782:DI782"/>
    <mergeCell ref="ER665:EV665"/>
    <mergeCell ref="EW665:FA665"/>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E737:EI737"/>
    <mergeCell ref="ET744:EX744"/>
    <mergeCell ref="EJ748:EN748"/>
    <mergeCell ref="EM669:EQ669"/>
    <mergeCell ref="ER674:EV674"/>
    <mergeCell ref="EH667:EL667"/>
    <mergeCell ref="EC669:EG669"/>
    <mergeCell ref="CI738:CJ738"/>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O760:ES760"/>
    <mergeCell ref="EZ761:FD761"/>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E759:EI759"/>
    <mergeCell ref="DZ759:ED759"/>
    <mergeCell ref="DU760:DY760"/>
    <mergeCell ref="DZ760:ED760"/>
    <mergeCell ref="DJ760:DN760"/>
    <mergeCell ref="EO752:ES752"/>
    <mergeCell ref="DJ749:DN749"/>
    <mergeCell ref="CZ757:DD757"/>
    <mergeCell ref="DE757:DI757"/>
    <mergeCell ref="DJ757:DN757"/>
    <mergeCell ref="EO748:ES748"/>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DJ741:DN741"/>
    <mergeCell ref="DO757:DS757"/>
    <mergeCell ref="CZ756:DD756"/>
    <mergeCell ref="DE756:DI756"/>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DO743:DS743"/>
    <mergeCell ref="DO744:DS744"/>
    <mergeCell ref="DJ756:DN756"/>
    <mergeCell ref="DO756:DS756"/>
    <mergeCell ref="DJ755:DN755"/>
    <mergeCell ref="CP747:CT747"/>
    <mergeCell ref="CM746:CN746"/>
    <mergeCell ref="DE740:DI740"/>
    <mergeCell ref="EE758:EI758"/>
    <mergeCell ref="EJ758:EN758"/>
    <mergeCell ref="CU747:CY747"/>
    <mergeCell ref="EO743:ES743"/>
    <mergeCell ref="DZ743:ED743"/>
    <mergeCell ref="EE743:EI743"/>
    <mergeCell ref="EJ742:EN742"/>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DO733:DS733"/>
    <mergeCell ref="EJ737:EN737"/>
    <mergeCell ref="EO735:ES735"/>
    <mergeCell ref="EJ732:EN732"/>
    <mergeCell ref="EO732:ES732"/>
    <mergeCell ref="DJ734:DN734"/>
    <mergeCell ref="DO737:DS737"/>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E741:EI741"/>
    <mergeCell ref="EJ752:EN752"/>
    <mergeCell ref="DO736:DS736"/>
    <mergeCell ref="DO731:DS731"/>
    <mergeCell ref="DO732:DS732"/>
    <mergeCell ref="DO740:DS740"/>
    <mergeCell ref="DU746:DY746"/>
    <mergeCell ref="EO737:ES737"/>
    <mergeCell ref="EJ743:EN743"/>
    <mergeCell ref="EE734:EI734"/>
    <mergeCell ref="DO728:DS728"/>
    <mergeCell ref="DO730:DS730"/>
    <mergeCell ref="DU731:DY731"/>
    <mergeCell ref="DZ731:ED731"/>
    <mergeCell ref="EE727:EI727"/>
    <mergeCell ref="EO744:ES744"/>
    <mergeCell ref="EE742:EI742"/>
    <mergeCell ref="DJ736:DN736"/>
    <mergeCell ref="DJ731:DN73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EM663:EQ663"/>
    <mergeCell ref="DU726:DY726"/>
    <mergeCell ref="DU729:DY729"/>
    <mergeCell ref="EE729:EI729"/>
    <mergeCell ref="EJ729:EN729"/>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G601:R601"/>
    <mergeCell ref="AI605:AK605"/>
    <mergeCell ref="A625:AT626"/>
    <mergeCell ref="B632:L634"/>
    <mergeCell ref="AO636:AS636"/>
    <mergeCell ref="AG615:AH615"/>
    <mergeCell ref="AO632:AS634"/>
    <mergeCell ref="Z644:AB644"/>
    <mergeCell ref="Z646:AB646"/>
    <mergeCell ref="M642:P642"/>
    <mergeCell ref="Q642:S642"/>
    <mergeCell ref="C645:L645"/>
    <mergeCell ref="C640:L640"/>
    <mergeCell ref="Q643:S643"/>
    <mergeCell ref="Z601:AK601"/>
    <mergeCell ref="AK637:AN637"/>
    <mergeCell ref="C641:L641"/>
    <mergeCell ref="T637:V637"/>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W567:Y567"/>
    <mergeCell ref="M569:P569"/>
    <mergeCell ref="C573:L573"/>
    <mergeCell ref="AE571:AH571"/>
    <mergeCell ref="AM571:AS571"/>
    <mergeCell ref="M640:P640"/>
    <mergeCell ref="Q641:S641"/>
    <mergeCell ref="Z637:AB637"/>
    <mergeCell ref="Z580:AE580"/>
    <mergeCell ref="Z597:AE597"/>
    <mergeCell ref="AE565:AH565"/>
    <mergeCell ref="AH509:AK509"/>
    <mergeCell ref="G482:V482"/>
    <mergeCell ref="G620:R620"/>
    <mergeCell ref="Z585:AK585"/>
    <mergeCell ref="W566:Y566"/>
    <mergeCell ref="AE566:AH566"/>
    <mergeCell ref="M582:R582"/>
    <mergeCell ref="Z621:AE621"/>
    <mergeCell ref="T563:V563"/>
    <mergeCell ref="H348:M348"/>
    <mergeCell ref="AM572:AS572"/>
    <mergeCell ref="AM574:AS574"/>
    <mergeCell ref="A69:AT70"/>
    <mergeCell ref="A72:AT73"/>
    <mergeCell ref="A552:AT553"/>
    <mergeCell ref="A488:AT489"/>
    <mergeCell ref="A360:AT361"/>
    <mergeCell ref="I401:N401"/>
    <mergeCell ref="M366:N366"/>
    <mergeCell ref="J394:U394"/>
    <mergeCell ref="M367:N367"/>
    <mergeCell ref="AH527:AK527"/>
    <mergeCell ref="AH544:AK544"/>
    <mergeCell ref="AG457:AJ457"/>
    <mergeCell ref="AH536:AK536"/>
    <mergeCell ref="M567:P567"/>
    <mergeCell ref="C572:L572"/>
    <mergeCell ref="M572:P572"/>
    <mergeCell ref="W562:Y562"/>
    <mergeCell ref="W563:Y563"/>
    <mergeCell ref="Z566:AD566"/>
    <mergeCell ref="AI340:AK340"/>
    <mergeCell ref="W473:Y473"/>
    <mergeCell ref="T569:V569"/>
    <mergeCell ref="AM570:AS570"/>
    <mergeCell ref="M570:P570"/>
    <mergeCell ref="M571:P571"/>
    <mergeCell ref="AI569:AL569"/>
    <mergeCell ref="Q572:S572"/>
    <mergeCell ref="AE569:AH569"/>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13:AT14"/>
    <mergeCell ref="AH525:AK525"/>
    <mergeCell ref="AM569:AS569"/>
    <mergeCell ref="AM567:AS567"/>
    <mergeCell ref="AO638:AS638"/>
    <mergeCell ref="Z609:AK609"/>
    <mergeCell ref="AH512:AK512"/>
    <mergeCell ref="AI564:AL564"/>
    <mergeCell ref="T565:V565"/>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M566:AS566"/>
    <mergeCell ref="AI621:AK621"/>
    <mergeCell ref="C565:L565"/>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AO635:AS635"/>
    <mergeCell ref="W640:Y640"/>
    <mergeCell ref="Q635:S635"/>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D1003:AE1003"/>
    <mergeCell ref="D1009:AE1009"/>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6:D1096"/>
    <mergeCell ref="C1097:D1097"/>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9:D1099"/>
    <mergeCell ref="C1100:D1100"/>
  </mergeCells>
  <phoneticPr fontId="0" type="noConversion"/>
  <conditionalFormatting sqref="B1069:F1069 AO1069:AP1069">
    <cfRule type="expression" dxfId="110" priority="8">
      <formula>0=$B$1069</formula>
    </cfRule>
  </conditionalFormatting>
  <conditionalFormatting sqref="C636:C646">
    <cfRule type="expression" dxfId="109" priority="24">
      <formula>$AT636="!"</formula>
    </cfRule>
  </conditionalFormatting>
  <conditionalFormatting sqref="C903:T904">
    <cfRule type="expression" dxfId="108" priority="10">
      <formula>AND(AC903&lt;&gt;"",OR(C903="Other (Specify):",C903=""))</formula>
    </cfRule>
  </conditionalFormatting>
  <conditionalFormatting sqref="D213">
    <cfRule type="expression" dxfId="107" priority="266">
      <formula>AND($Q$212&gt;0,$T$212&lt;75%)</formula>
    </cfRule>
  </conditionalFormatting>
  <conditionalFormatting sqref="D216">
    <cfRule type="expression" dxfId="106" priority="33">
      <formula>NOT($D$211="At-Risk")</formula>
    </cfRule>
  </conditionalFormatting>
  <conditionalFormatting sqref="D215:U215">
    <cfRule type="expression" dxfId="105" priority="37">
      <formula>NOT(OR($D$214="Seniors",$D$211="Seniors"))</formula>
    </cfRule>
  </conditionalFormatting>
  <conditionalFormatting sqref="D214:Z214">
    <cfRule type="expression" dxfId="104" priority="267">
      <formula>AND($Q$212&gt;0,$T$212&lt;75%)</formula>
    </cfRule>
  </conditionalFormatting>
  <conditionalFormatting sqref="E715:AK715">
    <cfRule type="expression" dxfId="103" priority="23">
      <formula>AND($W$714="Other",OR($E$715="(specify here)",$E$715=""))</formula>
    </cfRule>
  </conditionalFormatting>
  <conditionalFormatting sqref="F839:L839">
    <cfRule type="expression" dxfId="102" priority="18">
      <formula>AND(OR(M839&lt;&gt;"",$Q$819&lt;&gt;"",$U$819&lt;&gt;"",$Y$819&lt;&gt;"",$AC$819&lt;&gt;"",$AG$819&lt;&gt;"",SUM($M$839:$AJ$839)&gt;0),OR(F839="(specify here)",F839=""))</formula>
    </cfRule>
  </conditionalFormatting>
  <conditionalFormatting sqref="F466:AB466">
    <cfRule type="expression" dxfId="101" priority="7">
      <formula>$AC$463=""</formula>
    </cfRule>
  </conditionalFormatting>
  <conditionalFormatting sqref="G1064:AN1069">
    <cfRule type="expression" dxfId="100" priority="4">
      <formula>OR($Z$205="15% set-aside",$Z$205="15% set-aside with qualifying low value rehab")</formula>
    </cfRule>
  </conditionalFormatting>
  <conditionalFormatting sqref="L516:X516">
    <cfRule type="expression" dxfId="99" priority="32">
      <formula>AND(NOT(AC516="N/A"),AH516&lt;&gt;"",OR(L516="(specify here)",L516=""))</formula>
    </cfRule>
  </conditionalFormatting>
  <conditionalFormatting sqref="M854:V854">
    <cfRule type="expression" dxfId="98" priority="17">
      <formula>AND(W854&lt;&gt;"",OR(M854="(specify here)",M854=""))</formula>
    </cfRule>
  </conditionalFormatting>
  <conditionalFormatting sqref="M869:V869">
    <cfRule type="expression" dxfId="97" priority="16">
      <formula>AND(W869&lt;&gt;"",OR(M869="(specify here)",M869=""))</formula>
    </cfRule>
  </conditionalFormatting>
  <conditionalFormatting sqref="M880:V880">
    <cfRule type="expression" dxfId="96" priority="15">
      <formula>AND(W880&lt;&gt;"",OR(M880="(specify here)",M880=""))</formula>
    </cfRule>
  </conditionalFormatting>
  <conditionalFormatting sqref="M883:V887">
    <cfRule type="expression" dxfId="95" priority="14">
      <formula>AND(W883&lt;&gt;"",OR(M883="(specify here)",M883=""))</formula>
    </cfRule>
  </conditionalFormatting>
  <conditionalFormatting sqref="O528:AA528">
    <cfRule type="expression" dxfId="94" priority="31">
      <formula>AND(OR(AND(NOT(AC528="N/A"),AH528&lt;&gt;""),AND(NOT(AC529="N/A"),AH529&lt;&gt;""),AND(NOT(AC530="N/A"),AH530&lt;&gt;"")),OR(O528="(specify here)",O528=""))</formula>
    </cfRule>
  </conditionalFormatting>
  <conditionalFormatting sqref="O531:AA531">
    <cfRule type="expression" dxfId="93" priority="30">
      <formula>AND(OR(AND(NOT(AC531="N/A"),AH531&lt;&gt;""),AND(NOT(AC532="N/A"),AH532&lt;&gt;""),AND(NOT(AC533="N/A"),AH533&lt;&gt;"")),OR(O531="(specify here)",O531=""))</formula>
    </cfRule>
  </conditionalFormatting>
  <conditionalFormatting sqref="O534:AA534">
    <cfRule type="expression" dxfId="92" priority="29">
      <formula>AND(OR(AND(NOT(AC534="N/A"),AH534&lt;&gt;""),AND(NOT(AC535="N/A"),AH535&lt;&gt;""),AND(NOT(AC536="N/A"),AH536&lt;&gt;"")),OR(O534="(specify here)",O534=""))</formula>
    </cfRule>
  </conditionalFormatting>
  <conditionalFormatting sqref="O537:AA537">
    <cfRule type="expression" dxfId="91" priority="28">
      <formula>AND(OR(AND(NOT(AC537="N/A"),AH537&lt;&gt;""),AND(NOT(AC538="N/A"),AH538&lt;&gt;""),AND(NOT(AC539="N/A"),AH539&lt;&gt;"")),OR(O537="(specify here)",O537=""))</formula>
    </cfRule>
  </conditionalFormatting>
  <conditionalFormatting sqref="O540:AA540">
    <cfRule type="expression" dxfId="90" priority="27">
      <formula>AND(OR(AND(NOT(AC540="N/A"),AH540&lt;&gt;""),AND(NOT(AC541="N/A"),AH541&lt;&gt;""),AND(NOT(AC542="N/A"),AH542&lt;&gt;"")),OR(O540="(specify here)",O540=""))</formula>
    </cfRule>
  </conditionalFormatting>
  <conditionalFormatting sqref="O543:AA543">
    <cfRule type="expression" dxfId="89" priority="26">
      <formula>AND(OR(AND(NOT(AC543="N/A"),AH543&lt;&gt;""),AND(NOT(AC544="N/A"),AH544&lt;&gt;""),AND(NOT(AC545="N/A"),AH545&lt;&gt;"")),OR(O543="(specify here)",O543=""))</formula>
    </cfRule>
  </conditionalFormatting>
  <conditionalFormatting sqref="P824:Y824">
    <cfRule type="expression" dxfId="88" priority="19">
      <formula>AND(Z824&lt;&gt;"",OR(P824="(specify here)",P824=""))</formula>
    </cfRule>
  </conditionalFormatting>
  <conditionalFormatting sqref="Q564:S564">
    <cfRule type="expression" dxfId="87" priority="269">
      <formula>$AT565="!"</formula>
    </cfRule>
  </conditionalFormatting>
  <conditionalFormatting sqref="Q563:AS563 C563:C573 T564:AS565 Q566:AS573 Q636:Z646 AC636:AS646">
    <cfRule type="expression" dxfId="86" priority="25">
      <formula>$AT563="!"</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AE562:AH573 AC635:AE646 Q564:S564 Q562:V563 Q566:V573 T564:V565"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2" fitToHeight="0"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7" zoomScaleNormal="100" workbookViewId="0">
      <selection activeCell="C61" sqref="C61"/>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2118" t="s">
        <v>621</v>
      </c>
      <c r="G1" s="2119"/>
      <c r="H1" s="2119"/>
      <c r="I1" s="2119"/>
      <c r="J1" s="2119"/>
      <c r="K1" s="2119"/>
      <c r="L1" s="2119"/>
      <c r="M1" s="2119"/>
      <c r="N1" s="2119"/>
      <c r="O1" s="2119"/>
      <c r="P1" s="2119"/>
      <c r="Q1" s="2119"/>
      <c r="R1" s="2120"/>
      <c r="S1" s="112"/>
      <c r="T1" s="111"/>
      <c r="U1" s="113"/>
    </row>
    <row r="2" spans="1:21" s="138" customFormat="1" ht="71.25" customHeight="1">
      <c r="A2" s="137"/>
      <c r="B2" s="138" t="s">
        <v>23</v>
      </c>
      <c r="C2" s="138" t="s">
        <v>374</v>
      </c>
      <c r="D2" s="138" t="s">
        <v>373</v>
      </c>
      <c r="E2" s="138" t="s">
        <v>24</v>
      </c>
      <c r="F2" s="139" t="str">
        <f>Application!B635&amp;Application!C635</f>
        <v xml:space="preserve">1)Citi Community Capital </v>
      </c>
      <c r="G2" s="139" t="str">
        <f>Application!B636&amp;Application!C636</f>
        <v xml:space="preserve">2)Citi Community Capital </v>
      </c>
      <c r="H2" s="139" t="str">
        <f>Application!B637&amp;Application!C637</f>
        <v xml:space="preserve">3)Red Red Tail Multifamily Land Development, LLC </v>
      </c>
      <c r="I2" s="139" t="str">
        <f>Application!B638&amp;Application!C638</f>
        <v>4)</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0</v>
      </c>
      <c r="C12" s="146">
        <f t="shared" si="2"/>
        <v>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0</v>
      </c>
      <c r="S12" s="148"/>
      <c r="T12" s="148"/>
      <c r="U12" s="143"/>
    </row>
    <row r="13" spans="1:21" s="144" customFormat="1">
      <c r="A13" s="287" t="s">
        <v>902</v>
      </c>
      <c r="B13" s="146">
        <f>SUM(C13+D13)</f>
        <v>20000</v>
      </c>
      <c r="C13" s="147">
        <v>20000</v>
      </c>
      <c r="D13" s="147"/>
      <c r="E13" s="147">
        <f>C13</f>
        <v>20000</v>
      </c>
      <c r="F13" s="147"/>
      <c r="G13" s="147"/>
      <c r="H13" s="147"/>
      <c r="I13" s="147"/>
      <c r="J13" s="147"/>
      <c r="K13" s="147"/>
      <c r="L13" s="147"/>
      <c r="M13" s="147"/>
      <c r="N13" s="147"/>
      <c r="O13" s="147"/>
      <c r="P13" s="147"/>
      <c r="Q13" s="147"/>
      <c r="R13" s="516">
        <f>SUM(E13:Q13)</f>
        <v>20000</v>
      </c>
      <c r="S13" s="147"/>
      <c r="T13" s="147"/>
      <c r="U13" s="143"/>
    </row>
    <row r="14" spans="1:21" s="144" customFormat="1" ht="24">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2500000</v>
      </c>
      <c r="C29" s="147">
        <v>2500000</v>
      </c>
      <c r="D29" s="147"/>
      <c r="E29" s="147">
        <f>C29</f>
        <v>2500000</v>
      </c>
      <c r="F29" s="147"/>
      <c r="G29" s="147"/>
      <c r="H29" s="147"/>
      <c r="I29" s="147"/>
      <c r="J29" s="147"/>
      <c r="K29" s="147"/>
      <c r="L29" s="147"/>
      <c r="M29" s="147"/>
      <c r="N29" s="147"/>
      <c r="O29" s="147"/>
      <c r="P29" s="147"/>
      <c r="Q29" s="147"/>
      <c r="R29" s="516">
        <f t="shared" ref="R29:R37" si="7">SUM(E29:Q29)</f>
        <v>2500000</v>
      </c>
      <c r="S29" s="147">
        <f>C29</f>
        <v>2500000</v>
      </c>
      <c r="T29" s="147"/>
      <c r="U29" s="143"/>
    </row>
    <row r="30" spans="1:21" s="144" customFormat="1">
      <c r="A30" s="145" t="s">
        <v>599</v>
      </c>
      <c r="B30" s="146">
        <f t="shared" si="6"/>
        <v>22958250</v>
      </c>
      <c r="C30" s="147">
        <v>22958250</v>
      </c>
      <c r="D30" s="147"/>
      <c r="E30" s="147">
        <f>C30-SUM(F30:Q30)</f>
        <v>9021590</v>
      </c>
      <c r="F30" s="147">
        <f>F108</f>
        <v>11909944</v>
      </c>
      <c r="G30" s="147">
        <f>G108</f>
        <v>2026716</v>
      </c>
      <c r="H30" s="147"/>
      <c r="I30" s="147"/>
      <c r="J30" s="147"/>
      <c r="K30" s="147"/>
      <c r="L30" s="147"/>
      <c r="M30" s="147"/>
      <c r="N30" s="147"/>
      <c r="O30" s="147"/>
      <c r="P30" s="147"/>
      <c r="Q30" s="147"/>
      <c r="R30" s="516">
        <f t="shared" si="7"/>
        <v>22958250</v>
      </c>
      <c r="S30" s="147">
        <f>C30</f>
        <v>22958250</v>
      </c>
      <c r="T30" s="147"/>
      <c r="U30" s="143"/>
    </row>
    <row r="31" spans="1:21" s="144" customFormat="1">
      <c r="A31" s="145" t="s">
        <v>600</v>
      </c>
      <c r="B31" s="146">
        <f t="shared" si="6"/>
        <v>1420570</v>
      </c>
      <c r="C31" s="147">
        <v>1420570</v>
      </c>
      <c r="D31" s="147"/>
      <c r="E31" s="147">
        <f>C31</f>
        <v>1420570</v>
      </c>
      <c r="F31" s="147"/>
      <c r="G31" s="147"/>
      <c r="H31" s="147"/>
      <c r="I31" s="147"/>
      <c r="J31" s="147"/>
      <c r="K31" s="147"/>
      <c r="L31" s="147"/>
      <c r="M31" s="147"/>
      <c r="N31" s="147"/>
      <c r="O31" s="147"/>
      <c r="P31" s="147"/>
      <c r="Q31" s="147"/>
      <c r="R31" s="516">
        <f t="shared" si="7"/>
        <v>1420570</v>
      </c>
      <c r="S31" s="147">
        <f>C31</f>
        <v>1420570</v>
      </c>
      <c r="T31" s="147"/>
      <c r="U31" s="143"/>
    </row>
    <row r="32" spans="1:21" s="144" customFormat="1">
      <c r="A32" s="145" t="s">
        <v>137</v>
      </c>
      <c r="B32" s="146">
        <f t="shared" si="6"/>
        <v>671971</v>
      </c>
      <c r="C32" s="147">
        <v>671971</v>
      </c>
      <c r="D32" s="147"/>
      <c r="E32" s="147">
        <f>C32</f>
        <v>671971</v>
      </c>
      <c r="F32" s="147"/>
      <c r="G32" s="147"/>
      <c r="H32" s="147"/>
      <c r="I32" s="147"/>
      <c r="J32" s="147"/>
      <c r="K32" s="147"/>
      <c r="L32" s="147"/>
      <c r="M32" s="147"/>
      <c r="N32" s="147"/>
      <c r="O32" s="147"/>
      <c r="P32" s="147"/>
      <c r="Q32" s="147"/>
      <c r="R32" s="516">
        <f t="shared" si="7"/>
        <v>671971</v>
      </c>
      <c r="S32" s="147">
        <f>C32</f>
        <v>671971</v>
      </c>
      <c r="T32" s="147"/>
      <c r="U32" s="143"/>
    </row>
    <row r="33" spans="1:21" s="144" customFormat="1">
      <c r="A33" s="145" t="s">
        <v>138</v>
      </c>
      <c r="B33" s="146">
        <f t="shared" si="6"/>
        <v>671970</v>
      </c>
      <c r="C33" s="147">
        <v>671970</v>
      </c>
      <c r="D33" s="147"/>
      <c r="E33" s="147">
        <f>C33</f>
        <v>671970</v>
      </c>
      <c r="F33" s="147"/>
      <c r="G33" s="147"/>
      <c r="H33" s="147"/>
      <c r="I33" s="147"/>
      <c r="J33" s="147"/>
      <c r="K33" s="147"/>
      <c r="L33" s="147"/>
      <c r="M33" s="147"/>
      <c r="N33" s="147"/>
      <c r="O33" s="147"/>
      <c r="P33" s="147"/>
      <c r="Q33" s="147"/>
      <c r="R33" s="516">
        <f t="shared" si="7"/>
        <v>671970</v>
      </c>
      <c r="S33" s="147">
        <f>C33</f>
        <v>671970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649124</v>
      </c>
      <c r="C35" s="147">
        <v>649124</v>
      </c>
      <c r="D35" s="147"/>
      <c r="E35" s="147">
        <f>C35</f>
        <v>649124</v>
      </c>
      <c r="F35" s="147"/>
      <c r="G35" s="147"/>
      <c r="H35" s="147"/>
      <c r="I35" s="147"/>
      <c r="J35" s="147"/>
      <c r="K35" s="147"/>
      <c r="L35" s="147"/>
      <c r="M35" s="147"/>
      <c r="N35" s="147"/>
      <c r="O35" s="147"/>
      <c r="P35" s="147"/>
      <c r="Q35" s="147"/>
      <c r="R35" s="516">
        <f t="shared" si="7"/>
        <v>649124</v>
      </c>
      <c r="S35" s="147">
        <f>C35</f>
        <v>649124</v>
      </c>
      <c r="T35" s="147"/>
      <c r="U35" s="143"/>
    </row>
    <row r="36" spans="1:21" s="144" customFormat="1">
      <c r="A36" s="283" t="s">
        <v>1629</v>
      </c>
      <c r="B36" s="146">
        <f t="shared" si="6"/>
        <v>250000</v>
      </c>
      <c r="C36" s="147">
        <v>250000</v>
      </c>
      <c r="D36" s="147"/>
      <c r="E36" s="147">
        <f>C36</f>
        <v>250000</v>
      </c>
      <c r="F36" s="147"/>
      <c r="G36" s="147"/>
      <c r="H36" s="147"/>
      <c r="I36" s="147"/>
      <c r="J36" s="147"/>
      <c r="K36" s="147"/>
      <c r="L36" s="147"/>
      <c r="M36" s="147"/>
      <c r="N36" s="147"/>
      <c r="O36" s="147"/>
      <c r="P36" s="147"/>
      <c r="Q36" s="147"/>
      <c r="R36" s="516">
        <f t="shared" si="7"/>
        <v>250000</v>
      </c>
      <c r="S36" s="147">
        <f>C36</f>
        <v>250000</v>
      </c>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29121885</v>
      </c>
      <c r="C38" s="146">
        <f>SUM(C29:C37)</f>
        <v>29121885</v>
      </c>
      <c r="D38" s="146">
        <f t="shared" ref="D38:Q38" si="8">SUM(D29:D37)</f>
        <v>0</v>
      </c>
      <c r="E38" s="146">
        <f t="shared" si="8"/>
        <v>15185225</v>
      </c>
      <c r="F38" s="146">
        <f t="shared" si="8"/>
        <v>11909944</v>
      </c>
      <c r="G38" s="146">
        <f t="shared" si="8"/>
        <v>2026716</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29121885</v>
      </c>
      <c r="S38" s="150">
        <f>SUM(S29:S37)</f>
        <v>29121885</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1200000</v>
      </c>
      <c r="C40" s="147">
        <v>1200000</v>
      </c>
      <c r="D40" s="147"/>
      <c r="E40" s="147">
        <f>C40</f>
        <v>1200000</v>
      </c>
      <c r="F40" s="147"/>
      <c r="G40" s="147"/>
      <c r="H40" s="147"/>
      <c r="I40" s="147"/>
      <c r="J40" s="147"/>
      <c r="K40" s="147"/>
      <c r="L40" s="147"/>
      <c r="M40" s="147"/>
      <c r="N40" s="147"/>
      <c r="O40" s="147"/>
      <c r="P40" s="147"/>
      <c r="Q40" s="147"/>
      <c r="R40" s="516">
        <f>SUM(E40:Q40)</f>
        <v>1200000</v>
      </c>
      <c r="S40" s="147">
        <f>C40</f>
        <v>1200000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1200000</v>
      </c>
      <c r="C42" s="146">
        <f>SUM(C39:C41)</f>
        <v>1200000</v>
      </c>
      <c r="D42" s="146">
        <f>SUM(D39:D41)</f>
        <v>0</v>
      </c>
      <c r="E42" s="146">
        <f t="shared" ref="E42:T42" si="9">SUM(E40:E41)</f>
        <v>1200000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1200000</v>
      </c>
      <c r="S42" s="150">
        <f t="shared" si="9"/>
        <v>1200000</v>
      </c>
      <c r="T42" s="150">
        <f t="shared" si="9"/>
        <v>0</v>
      </c>
      <c r="U42" s="143"/>
    </row>
    <row r="43" spans="1:21" s="144" customFormat="1">
      <c r="A43" s="149" t="s">
        <v>148</v>
      </c>
      <c r="B43" s="146">
        <f>SUM(C43:D43)</f>
        <v>200000</v>
      </c>
      <c r="C43" s="147">
        <v>200000</v>
      </c>
      <c r="D43" s="147"/>
      <c r="E43" s="147">
        <f>C43</f>
        <v>200000</v>
      </c>
      <c r="F43" s="147"/>
      <c r="G43" s="147"/>
      <c r="H43" s="147"/>
      <c r="I43" s="147"/>
      <c r="J43" s="147"/>
      <c r="K43" s="147"/>
      <c r="L43" s="147"/>
      <c r="M43" s="147"/>
      <c r="N43" s="147"/>
      <c r="O43" s="147"/>
      <c r="P43" s="147"/>
      <c r="Q43" s="147"/>
      <c r="R43" s="516">
        <f>SUM(E43:Q43)</f>
        <v>200000</v>
      </c>
      <c r="S43" s="147">
        <f>C43</f>
        <v>200000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2395626</v>
      </c>
      <c r="C45" s="147">
        <v>2395626</v>
      </c>
      <c r="D45" s="147"/>
      <c r="E45" s="147">
        <f t="shared" ref="E45:E50" si="11">C45</f>
        <v>2395626</v>
      </c>
      <c r="F45" s="147"/>
      <c r="G45" s="147"/>
      <c r="H45" s="147"/>
      <c r="I45" s="147"/>
      <c r="J45" s="147"/>
      <c r="K45" s="147"/>
      <c r="L45" s="147"/>
      <c r="M45" s="147"/>
      <c r="N45" s="147"/>
      <c r="O45" s="147"/>
      <c r="P45" s="147"/>
      <c r="Q45" s="147"/>
      <c r="R45" s="516">
        <f t="shared" ref="R45:R53" si="12">SUM(E45:Q45)</f>
        <v>2395626</v>
      </c>
      <c r="S45" s="147">
        <v>1457982</v>
      </c>
      <c r="T45" s="147"/>
      <c r="U45" s="143"/>
    </row>
    <row r="46" spans="1:21" s="144" customFormat="1">
      <c r="A46" s="145" t="s">
        <v>151</v>
      </c>
      <c r="B46" s="146">
        <f t="shared" si="10"/>
        <v>334980</v>
      </c>
      <c r="C46" s="147">
        <v>334980</v>
      </c>
      <c r="D46" s="147"/>
      <c r="E46" s="147">
        <f t="shared" si="11"/>
        <v>334980</v>
      </c>
      <c r="F46" s="147"/>
      <c r="G46" s="147"/>
      <c r="H46" s="147"/>
      <c r="I46" s="147"/>
      <c r="J46" s="147"/>
      <c r="K46" s="147"/>
      <c r="L46" s="147"/>
      <c r="M46" s="147"/>
      <c r="N46" s="147"/>
      <c r="O46" s="147"/>
      <c r="P46" s="147"/>
      <c r="Q46" s="147"/>
      <c r="R46" s="516">
        <f t="shared" si="12"/>
        <v>334980</v>
      </c>
      <c r="S46" s="147">
        <v>203869</v>
      </c>
      <c r="T46" s="147"/>
      <c r="U46" s="143"/>
    </row>
    <row r="47" spans="1:21" s="144" customFormat="1">
      <c r="A47" s="186" t="s">
        <v>152</v>
      </c>
      <c r="B47" s="146">
        <f t="shared" si="10"/>
        <v>25000</v>
      </c>
      <c r="C47" s="147">
        <v>25000</v>
      </c>
      <c r="D47" s="147"/>
      <c r="E47" s="147">
        <f t="shared" si="11"/>
        <v>25000</v>
      </c>
      <c r="F47" s="147"/>
      <c r="G47" s="147"/>
      <c r="H47" s="147"/>
      <c r="I47" s="147"/>
      <c r="J47" s="147"/>
      <c r="K47" s="147"/>
      <c r="L47" s="147"/>
      <c r="M47" s="147"/>
      <c r="N47" s="147"/>
      <c r="O47" s="147"/>
      <c r="P47" s="147"/>
      <c r="Q47" s="147"/>
      <c r="R47" s="516">
        <f t="shared" si="12"/>
        <v>25000</v>
      </c>
      <c r="S47" s="147"/>
      <c r="T47" s="147"/>
      <c r="U47" s="143"/>
    </row>
    <row r="48" spans="1:21" s="144" customFormat="1">
      <c r="A48" s="145" t="s">
        <v>153</v>
      </c>
      <c r="B48" s="146">
        <f t="shared" si="10"/>
        <v>282228</v>
      </c>
      <c r="C48" s="147">
        <v>282228</v>
      </c>
      <c r="D48" s="147"/>
      <c r="E48" s="147">
        <f t="shared" si="11"/>
        <v>282228</v>
      </c>
      <c r="F48" s="147"/>
      <c r="G48" s="147"/>
      <c r="H48" s="147"/>
      <c r="I48" s="147"/>
      <c r="J48" s="147"/>
      <c r="K48" s="147"/>
      <c r="L48" s="147"/>
      <c r="M48" s="147"/>
      <c r="N48" s="147"/>
      <c r="O48" s="147"/>
      <c r="P48" s="147"/>
      <c r="Q48" s="147"/>
      <c r="R48" s="516">
        <f t="shared" si="12"/>
        <v>282228</v>
      </c>
      <c r="S48" s="147">
        <v>282228</v>
      </c>
      <c r="T48" s="147"/>
      <c r="U48" s="143"/>
    </row>
    <row r="49" spans="1:21" s="144" customFormat="1">
      <c r="A49" s="145" t="s">
        <v>57</v>
      </c>
      <c r="B49" s="146">
        <f t="shared" si="10"/>
        <v>340000</v>
      </c>
      <c r="C49" s="147">
        <f>250000+40000+50000</f>
        <v>340000</v>
      </c>
      <c r="D49" s="147"/>
      <c r="E49" s="147">
        <f t="shared" si="11"/>
        <v>340000</v>
      </c>
      <c r="F49" s="147"/>
      <c r="G49" s="147"/>
      <c r="H49" s="147"/>
      <c r="I49" s="147"/>
      <c r="J49" s="147"/>
      <c r="K49" s="147"/>
      <c r="L49" s="147"/>
      <c r="M49" s="147"/>
      <c r="N49" s="147"/>
      <c r="O49" s="147"/>
      <c r="P49" s="147"/>
      <c r="Q49" s="147"/>
      <c r="R49" s="516">
        <f t="shared" si="12"/>
        <v>340000</v>
      </c>
      <c r="S49" s="147"/>
      <c r="T49" s="147"/>
      <c r="U49" s="143"/>
    </row>
    <row r="50" spans="1:21" s="144" customFormat="1">
      <c r="A50" s="145" t="s">
        <v>156</v>
      </c>
      <c r="B50" s="146">
        <f t="shared" si="10"/>
        <v>50000</v>
      </c>
      <c r="C50" s="147">
        <v>50000</v>
      </c>
      <c r="D50" s="147"/>
      <c r="E50" s="147">
        <f t="shared" si="11"/>
        <v>50000</v>
      </c>
      <c r="F50" s="147"/>
      <c r="G50" s="147"/>
      <c r="H50" s="147"/>
      <c r="I50" s="147"/>
      <c r="J50" s="147"/>
      <c r="K50" s="147"/>
      <c r="L50" s="147"/>
      <c r="M50" s="147"/>
      <c r="N50" s="147"/>
      <c r="O50" s="147"/>
      <c r="P50" s="147"/>
      <c r="Q50" s="147"/>
      <c r="R50" s="516">
        <f t="shared" si="12"/>
        <v>50000</v>
      </c>
      <c r="S50" s="147">
        <v>25000</v>
      </c>
      <c r="T50" s="147"/>
      <c r="U50" s="143"/>
    </row>
    <row r="51" spans="1:21" s="144" customFormat="1">
      <c r="A51" s="283" t="s">
        <v>154</v>
      </c>
      <c r="B51" s="146">
        <f t="shared" si="10"/>
        <v>0</v>
      </c>
      <c r="C51" s="147"/>
      <c r="D51" s="147"/>
      <c r="E51" s="147"/>
      <c r="F51" s="147"/>
      <c r="G51" s="147"/>
      <c r="H51" s="147"/>
      <c r="I51" s="147"/>
      <c r="J51" s="147"/>
      <c r="K51" s="147"/>
      <c r="L51" s="147"/>
      <c r="M51" s="147"/>
      <c r="N51" s="147"/>
      <c r="O51" s="147"/>
      <c r="P51" s="147"/>
      <c r="Q51" s="147"/>
      <c r="R51" s="516">
        <f t="shared" si="12"/>
        <v>0</v>
      </c>
      <c r="S51" s="147"/>
      <c r="T51" s="147"/>
      <c r="U51" s="143"/>
    </row>
    <row r="52" spans="1:21" s="144" customFormat="1">
      <c r="A52" s="145" t="s">
        <v>155</v>
      </c>
      <c r="B52" s="146">
        <f t="shared" si="10"/>
        <v>0</v>
      </c>
      <c r="C52" s="147"/>
      <c r="D52" s="147"/>
      <c r="E52" s="147"/>
      <c r="F52" s="147"/>
      <c r="G52" s="147"/>
      <c r="H52" s="147"/>
      <c r="I52" s="147"/>
      <c r="J52" s="147"/>
      <c r="K52" s="147"/>
      <c r="L52" s="147"/>
      <c r="M52" s="147"/>
      <c r="N52" s="147"/>
      <c r="O52" s="147"/>
      <c r="P52" s="147"/>
      <c r="Q52" s="147"/>
      <c r="R52" s="516">
        <f t="shared" si="12"/>
        <v>0</v>
      </c>
      <c r="S52" s="147"/>
      <c r="T52" s="147"/>
      <c r="U52" s="143"/>
    </row>
    <row r="53" spans="1:21" s="144" customFormat="1">
      <c r="A53" s="1143" t="s">
        <v>34</v>
      </c>
      <c r="B53" s="146">
        <f t="shared" si="10"/>
        <v>0</v>
      </c>
      <c r="C53" s="147"/>
      <c r="D53" s="147"/>
      <c r="E53" s="147"/>
      <c r="F53" s="147"/>
      <c r="G53" s="147"/>
      <c r="H53" s="147"/>
      <c r="I53" s="147"/>
      <c r="J53" s="147"/>
      <c r="K53" s="147"/>
      <c r="L53" s="147"/>
      <c r="M53" s="147"/>
      <c r="N53" s="147"/>
      <c r="O53" s="147"/>
      <c r="P53" s="147"/>
      <c r="Q53" s="147"/>
      <c r="R53" s="516">
        <f t="shared" si="12"/>
        <v>0</v>
      </c>
      <c r="S53" s="147"/>
      <c r="T53" s="147"/>
      <c r="U53" s="143"/>
    </row>
    <row r="54" spans="1:21" s="153" customFormat="1">
      <c r="A54" s="149" t="s">
        <v>157</v>
      </c>
      <c r="B54" s="150">
        <f>SUM(C54:D54)</f>
        <v>3427834</v>
      </c>
      <c r="C54" s="150">
        <f t="shared" ref="C54:T54" si="13">SUM(C45:C53)</f>
        <v>3427834</v>
      </c>
      <c r="D54" s="150">
        <f t="shared" si="13"/>
        <v>0</v>
      </c>
      <c r="E54" s="150">
        <f t="shared" si="13"/>
        <v>3427834</v>
      </c>
      <c r="F54" s="150">
        <f t="shared" si="13"/>
        <v>0</v>
      </c>
      <c r="G54" s="150">
        <f t="shared" si="13"/>
        <v>0</v>
      </c>
      <c r="H54" s="150">
        <f t="shared" si="13"/>
        <v>0</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42">
        <f t="shared" si="13"/>
        <v>3427834</v>
      </c>
      <c r="S54" s="150">
        <f t="shared" si="13"/>
        <v>1969079</v>
      </c>
      <c r="T54" s="150">
        <f t="shared" si="13"/>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139367</v>
      </c>
      <c r="C56" s="147">
        <v>139367</v>
      </c>
      <c r="D56" s="147"/>
      <c r="E56" s="147">
        <f>C56</f>
        <v>139367</v>
      </c>
      <c r="F56" s="147"/>
      <c r="G56" s="147"/>
      <c r="H56" s="147"/>
      <c r="I56" s="147"/>
      <c r="J56" s="147"/>
      <c r="K56" s="147"/>
      <c r="L56" s="147"/>
      <c r="M56" s="147"/>
      <c r="N56" s="147"/>
      <c r="O56" s="147"/>
      <c r="P56" s="147"/>
      <c r="Q56" s="147"/>
      <c r="R56" s="516">
        <f t="shared" ref="R56:R61" si="15">SUM(E56:Q56)</f>
        <v>139367</v>
      </c>
      <c r="S56" s="148"/>
      <c r="T56" s="148"/>
      <c r="U56" s="143"/>
    </row>
    <row r="57" spans="1:21" s="192" customFormat="1">
      <c r="A57" s="186" t="s">
        <v>152</v>
      </c>
      <c r="B57" s="193">
        <f t="shared" si="14"/>
        <v>0</v>
      </c>
      <c r="C57" s="190"/>
      <c r="D57" s="190"/>
      <c r="E57" s="190"/>
      <c r="F57" s="190"/>
      <c r="G57" s="190"/>
      <c r="H57" s="190"/>
      <c r="I57" s="190"/>
      <c r="J57" s="190"/>
      <c r="K57" s="190"/>
      <c r="L57" s="190"/>
      <c r="M57" s="190"/>
      <c r="N57" s="190"/>
      <c r="O57" s="190"/>
      <c r="P57" s="190"/>
      <c r="Q57" s="190"/>
      <c r="R57" s="516">
        <f t="shared" si="15"/>
        <v>0</v>
      </c>
      <c r="S57" s="194"/>
      <c r="T57" s="194"/>
      <c r="U57" s="191"/>
    </row>
    <row r="58" spans="1:21" s="144" customFormat="1">
      <c r="A58" s="145" t="s">
        <v>156</v>
      </c>
      <c r="B58" s="146">
        <f t="shared" si="14"/>
        <v>10000</v>
      </c>
      <c r="C58" s="147">
        <v>10000</v>
      </c>
      <c r="D58" s="147"/>
      <c r="E58" s="147">
        <f>C58</f>
        <v>10000</v>
      </c>
      <c r="F58" s="147"/>
      <c r="G58" s="147"/>
      <c r="H58" s="147"/>
      <c r="I58" s="147"/>
      <c r="J58" s="147"/>
      <c r="K58" s="147"/>
      <c r="L58" s="147"/>
      <c r="M58" s="147"/>
      <c r="N58" s="147"/>
      <c r="O58" s="147"/>
      <c r="P58" s="147"/>
      <c r="Q58" s="147"/>
      <c r="R58" s="516">
        <f t="shared" si="15"/>
        <v>10000</v>
      </c>
      <c r="S58" s="148"/>
      <c r="T58" s="148"/>
      <c r="U58" s="143"/>
    </row>
    <row r="59" spans="1:21" s="144" customFormat="1">
      <c r="A59" s="283" t="s">
        <v>154</v>
      </c>
      <c r="B59" s="146">
        <f t="shared" si="14"/>
        <v>0</v>
      </c>
      <c r="C59" s="147"/>
      <c r="D59" s="147"/>
      <c r="E59" s="147"/>
      <c r="F59" s="147"/>
      <c r="G59" s="147"/>
      <c r="H59" s="147"/>
      <c r="I59" s="147"/>
      <c r="J59" s="147"/>
      <c r="K59" s="147"/>
      <c r="L59" s="147"/>
      <c r="M59" s="147"/>
      <c r="N59" s="147"/>
      <c r="O59" s="147"/>
      <c r="P59" s="147"/>
      <c r="Q59" s="147"/>
      <c r="R59" s="516">
        <f t="shared" si="15"/>
        <v>0</v>
      </c>
      <c r="S59" s="148"/>
      <c r="T59" s="148"/>
      <c r="U59" s="143"/>
    </row>
    <row r="60" spans="1:21" s="144" customFormat="1">
      <c r="A60" s="145" t="s">
        <v>155</v>
      </c>
      <c r="B60" s="146">
        <f t="shared" si="14"/>
        <v>0</v>
      </c>
      <c r="C60" s="147"/>
      <c r="D60" s="147"/>
      <c r="E60" s="147"/>
      <c r="F60" s="147"/>
      <c r="G60" s="147"/>
      <c r="H60" s="147"/>
      <c r="I60" s="147"/>
      <c r="J60" s="147"/>
      <c r="K60" s="147"/>
      <c r="L60" s="147"/>
      <c r="M60" s="147"/>
      <c r="N60" s="147"/>
      <c r="O60" s="147"/>
      <c r="P60" s="147"/>
      <c r="Q60" s="147"/>
      <c r="R60" s="516">
        <f t="shared" si="15"/>
        <v>0</v>
      </c>
      <c r="S60" s="148"/>
      <c r="T60" s="148"/>
      <c r="U60" s="143"/>
    </row>
    <row r="61" spans="1:21" s="144" customFormat="1">
      <c r="A61" s="1143" t="s">
        <v>34</v>
      </c>
      <c r="B61" s="146">
        <f t="shared" si="14"/>
        <v>0</v>
      </c>
      <c r="C61" s="147"/>
      <c r="D61" s="147"/>
      <c r="E61" s="147"/>
      <c r="F61" s="147"/>
      <c r="G61" s="147"/>
      <c r="H61" s="147"/>
      <c r="I61" s="147"/>
      <c r="J61" s="147"/>
      <c r="K61" s="147"/>
      <c r="L61" s="147"/>
      <c r="M61" s="147"/>
      <c r="N61" s="147"/>
      <c r="O61" s="147"/>
      <c r="P61" s="147"/>
      <c r="Q61" s="147"/>
      <c r="R61" s="516">
        <f t="shared" si="15"/>
        <v>0</v>
      </c>
      <c r="S61" s="148"/>
      <c r="T61" s="148"/>
      <c r="U61" s="143"/>
    </row>
    <row r="62" spans="1:21" s="144" customFormat="1" ht="13.7" customHeight="1">
      <c r="A62" s="149" t="s">
        <v>301</v>
      </c>
      <c r="B62" s="146">
        <f>SUM(C62:D62)</f>
        <v>149367</v>
      </c>
      <c r="C62" s="146">
        <f t="shared" ref="C62:R62" si="16">SUM(C56:C61)</f>
        <v>149367</v>
      </c>
      <c r="D62" s="146">
        <f t="shared" si="16"/>
        <v>0</v>
      </c>
      <c r="E62" s="146">
        <f t="shared" si="16"/>
        <v>149367</v>
      </c>
      <c r="F62" s="146">
        <f t="shared" si="16"/>
        <v>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42">
        <f t="shared" si="16"/>
        <v>149367</v>
      </c>
      <c r="S62" s="148"/>
      <c r="T62" s="148"/>
      <c r="U62" s="143"/>
    </row>
    <row r="63" spans="1:21" s="144" customFormat="1">
      <c r="A63" s="154" t="s">
        <v>302</v>
      </c>
      <c r="B63" s="146">
        <f t="shared" ref="B63:R63" si="17">SUM(B8+B11+B13+B14+B15+B26+B27+B38+B42+B43+B54+B62)</f>
        <v>34119086</v>
      </c>
      <c r="C63" s="146">
        <f t="shared" si="17"/>
        <v>34119086</v>
      </c>
      <c r="D63" s="146">
        <f t="shared" si="17"/>
        <v>0</v>
      </c>
      <c r="E63" s="146">
        <f t="shared" si="17"/>
        <v>20182426</v>
      </c>
      <c r="F63" s="146">
        <f t="shared" si="17"/>
        <v>11909944</v>
      </c>
      <c r="G63" s="146">
        <f t="shared" si="17"/>
        <v>2026716</v>
      </c>
      <c r="H63" s="146">
        <f t="shared" si="17"/>
        <v>0</v>
      </c>
      <c r="I63" s="146">
        <f t="shared" si="17"/>
        <v>0</v>
      </c>
      <c r="J63" s="146">
        <f t="shared" si="17"/>
        <v>0</v>
      </c>
      <c r="K63" s="146">
        <f t="shared" si="17"/>
        <v>0</v>
      </c>
      <c r="L63" s="146">
        <f t="shared" si="17"/>
        <v>0</v>
      </c>
      <c r="M63" s="146">
        <f t="shared" si="17"/>
        <v>0</v>
      </c>
      <c r="N63" s="146">
        <f t="shared" si="17"/>
        <v>0</v>
      </c>
      <c r="O63" s="146">
        <f t="shared" si="17"/>
        <v>0</v>
      </c>
      <c r="P63" s="146">
        <f t="shared" si="17"/>
        <v>0</v>
      </c>
      <c r="Q63" s="146">
        <f t="shared" si="17"/>
        <v>0</v>
      </c>
      <c r="R63" s="342">
        <f t="shared" si="17"/>
        <v>34119086</v>
      </c>
      <c r="S63" s="146">
        <f>SUM(S10+S13+S14+S15+S26+S27+S38+S42+S43+S54)</f>
        <v>32490964</v>
      </c>
      <c r="T63" s="146">
        <f>SUM(T11+T13+T14+T15+T26+T27+T38+T42+T43+T54)</f>
        <v>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415000</v>
      </c>
      <c r="C65" s="147">
        <f>200000+60000+55000+20000+80000</f>
        <v>415000</v>
      </c>
      <c r="D65" s="147"/>
      <c r="E65" s="147">
        <f>C65</f>
        <v>415000</v>
      </c>
      <c r="F65" s="147"/>
      <c r="G65" s="147"/>
      <c r="H65" s="147"/>
      <c r="I65" s="147"/>
      <c r="J65" s="147"/>
      <c r="K65" s="147"/>
      <c r="L65" s="147"/>
      <c r="M65" s="147"/>
      <c r="N65" s="147"/>
      <c r="O65" s="147"/>
      <c r="P65" s="147"/>
      <c r="Q65" s="147"/>
      <c r="R65" s="516">
        <f>SUM(E65:Q65)</f>
        <v>415000</v>
      </c>
      <c r="S65" s="147">
        <f>48688+20000+55000+200000</f>
        <v>323688</v>
      </c>
      <c r="T65" s="147"/>
      <c r="U65" s="143"/>
    </row>
    <row r="66" spans="1:21" s="144" customFormat="1" ht="24" customHeight="1">
      <c r="A66" s="283" t="s">
        <v>1630</v>
      </c>
      <c r="B66" s="146">
        <f>SUM(C66+D66)</f>
        <v>250000</v>
      </c>
      <c r="C66" s="147">
        <f>250000</f>
        <v>250000</v>
      </c>
      <c r="D66" s="147"/>
      <c r="E66" s="147">
        <f>C66</f>
        <v>250000</v>
      </c>
      <c r="F66" s="147"/>
      <c r="G66" s="147"/>
      <c r="H66" s="147"/>
      <c r="I66" s="147"/>
      <c r="J66" s="147"/>
      <c r="K66" s="147"/>
      <c r="L66" s="147"/>
      <c r="M66" s="147"/>
      <c r="N66" s="147"/>
      <c r="O66" s="147"/>
      <c r="P66" s="147"/>
      <c r="Q66" s="147"/>
      <c r="R66" s="516">
        <f>SUM(E66:Q66)</f>
        <v>250000</v>
      </c>
      <c r="S66" s="147">
        <v>250000</v>
      </c>
      <c r="T66" s="147"/>
      <c r="U66" s="143"/>
    </row>
    <row r="67" spans="1:21" s="144" customFormat="1" ht="24" customHeight="1">
      <c r="A67" s="283" t="s">
        <v>1631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1634</v>
      </c>
      <c r="B70" s="146">
        <f>SUM(C70:D70)</f>
        <v>665000</v>
      </c>
      <c r="C70" s="146">
        <f>SUM(C65:C69)</f>
        <v>665000</v>
      </c>
      <c r="D70" s="146">
        <f>SUM(D65:D69)</f>
        <v>0</v>
      </c>
      <c r="E70" s="146">
        <f t="shared" ref="E70:T70" si="18">SUM(E65:E69)</f>
        <v>665000</v>
      </c>
      <c r="F70" s="146">
        <f t="shared" si="18"/>
        <v>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42">
        <f t="shared" si="18"/>
        <v>665000</v>
      </c>
      <c r="S70" s="150">
        <f t="shared" si="18"/>
        <v>573688</v>
      </c>
      <c r="T70" s="150">
        <f t="shared" si="18"/>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428045</v>
      </c>
      <c r="C75" s="147">
        <v>428045</v>
      </c>
      <c r="D75" s="147"/>
      <c r="E75" s="147">
        <f>C75</f>
        <v>428045</v>
      </c>
      <c r="F75" s="147"/>
      <c r="G75" s="147"/>
      <c r="H75" s="147"/>
      <c r="I75" s="147"/>
      <c r="J75" s="147"/>
      <c r="K75" s="147"/>
      <c r="L75" s="147"/>
      <c r="M75" s="147"/>
      <c r="N75" s="147"/>
      <c r="O75" s="147"/>
      <c r="P75" s="147"/>
      <c r="Q75" s="147"/>
      <c r="R75" s="516">
        <f>SUM(E75:Q75)</f>
        <v>428045</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428045</v>
      </c>
      <c r="C77" s="146">
        <f>SUM(C72:C76)</f>
        <v>428045</v>
      </c>
      <c r="D77" s="146">
        <f>SUM(D72:D76)</f>
        <v>0</v>
      </c>
      <c r="E77" s="146">
        <f t="shared" ref="E77:Q77" si="19">SUM(E72:E76)</f>
        <v>428045</v>
      </c>
      <c r="F77" s="146">
        <f t="shared" si="19"/>
        <v>0</v>
      </c>
      <c r="G77" s="146">
        <f t="shared" si="19"/>
        <v>0</v>
      </c>
      <c r="H77" s="146">
        <f t="shared" si="19"/>
        <v>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42">
        <f>SUM(R72:R76)</f>
        <v>428045</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1425249</v>
      </c>
      <c r="C79" s="147">
        <v>1425249</v>
      </c>
      <c r="D79" s="147"/>
      <c r="E79" s="147">
        <f>C79</f>
        <v>1425249</v>
      </c>
      <c r="F79" s="147"/>
      <c r="G79" s="147"/>
      <c r="H79" s="147"/>
      <c r="I79" s="147"/>
      <c r="J79" s="147"/>
      <c r="K79" s="147"/>
      <c r="L79" s="147"/>
      <c r="M79" s="147"/>
      <c r="N79" s="147"/>
      <c r="O79" s="147"/>
      <c r="P79" s="147"/>
      <c r="Q79" s="147"/>
      <c r="R79" s="516">
        <f>SUM(E79:Q79)</f>
        <v>1425249</v>
      </c>
      <c r="S79" s="147">
        <f>C79</f>
        <v>1425249</v>
      </c>
      <c r="T79" s="147"/>
      <c r="U79" s="143"/>
    </row>
    <row r="80" spans="1:21" s="144" customFormat="1">
      <c r="A80" s="283" t="s">
        <v>58</v>
      </c>
      <c r="B80" s="146">
        <f>SUM(C80:D80)</f>
        <v>500000</v>
      </c>
      <c r="C80" s="147">
        <v>500000</v>
      </c>
      <c r="D80" s="147"/>
      <c r="E80" s="147">
        <f>C80</f>
        <v>500000</v>
      </c>
      <c r="F80" s="147"/>
      <c r="G80" s="147"/>
      <c r="H80" s="147"/>
      <c r="I80" s="147"/>
      <c r="J80" s="147"/>
      <c r="K80" s="147"/>
      <c r="L80" s="147"/>
      <c r="M80" s="147"/>
      <c r="N80" s="147"/>
      <c r="O80" s="147"/>
      <c r="P80" s="147"/>
      <c r="Q80" s="147"/>
      <c r="R80" s="516">
        <f>SUM(E80:Q80)</f>
        <v>500000</v>
      </c>
      <c r="S80" s="147">
        <f>C80</f>
        <v>500000</v>
      </c>
      <c r="T80" s="147"/>
      <c r="U80" s="143"/>
    </row>
    <row r="81" spans="1:21" s="144" customFormat="1">
      <c r="A81" s="149" t="s">
        <v>1209</v>
      </c>
      <c r="B81" s="146">
        <f>SUM(C81:D81)</f>
        <v>1925249</v>
      </c>
      <c r="C81" s="509">
        <f>SUM(C79:C80)</f>
        <v>1925249</v>
      </c>
      <c r="D81" s="509">
        <f t="shared" ref="D81:T81" si="20">SUM(D79:D80)</f>
        <v>0</v>
      </c>
      <c r="E81" s="509">
        <f t="shared" si="20"/>
        <v>1925249</v>
      </c>
      <c r="F81" s="509">
        <f t="shared" si="20"/>
        <v>0</v>
      </c>
      <c r="G81" s="509">
        <f t="shared" si="20"/>
        <v>0</v>
      </c>
      <c r="H81" s="509">
        <f t="shared" si="20"/>
        <v>0</v>
      </c>
      <c r="I81" s="509">
        <f t="shared" si="20"/>
        <v>0</v>
      </c>
      <c r="J81" s="509">
        <f t="shared" si="20"/>
        <v>0</v>
      </c>
      <c r="K81" s="509">
        <f t="shared" si="20"/>
        <v>0</v>
      </c>
      <c r="L81" s="509">
        <f t="shared" si="20"/>
        <v>0</v>
      </c>
      <c r="M81" s="509">
        <f t="shared" si="20"/>
        <v>0</v>
      </c>
      <c r="N81" s="509">
        <f t="shared" si="20"/>
        <v>0</v>
      </c>
      <c r="O81" s="509">
        <f t="shared" si="20"/>
        <v>0</v>
      </c>
      <c r="P81" s="509">
        <f t="shared" si="20"/>
        <v>0</v>
      </c>
      <c r="Q81" s="509">
        <f t="shared" si="20"/>
        <v>0</v>
      </c>
      <c r="R81" s="509">
        <f t="shared" si="20"/>
        <v>1925249</v>
      </c>
      <c r="S81" s="509">
        <f t="shared" si="20"/>
        <v>1925249</v>
      </c>
      <c r="T81" s="509">
        <f t="shared" si="20"/>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2050</v>
      </c>
      <c r="B83" s="146">
        <f t="shared" ref="B83:B95" si="21">SUM(C83+D83)</f>
        <v>160539</v>
      </c>
      <c r="C83" s="147">
        <f>1500+22521+68956+72800-68956+59550+1200+2968</f>
        <v>160539</v>
      </c>
      <c r="D83" s="147"/>
      <c r="E83" s="147">
        <f>C83</f>
        <v>160539</v>
      </c>
      <c r="F83" s="147"/>
      <c r="G83" s="147"/>
      <c r="H83" s="147"/>
      <c r="I83" s="147"/>
      <c r="J83" s="147"/>
      <c r="K83" s="147"/>
      <c r="L83" s="147"/>
      <c r="M83" s="147"/>
      <c r="N83" s="147"/>
      <c r="O83" s="147"/>
      <c r="P83" s="147"/>
      <c r="Q83" s="147"/>
      <c r="R83" s="516">
        <f t="shared" ref="R83:R95" si="22">SUM(E83:Q83)</f>
        <v>160539</v>
      </c>
      <c r="S83" s="148"/>
      <c r="T83" s="148"/>
      <c r="U83" s="143"/>
    </row>
    <row r="84" spans="1:21" s="144" customFormat="1">
      <c r="A84" s="145" t="s">
        <v>767</v>
      </c>
      <c r="B84" s="146">
        <f t="shared" si="21"/>
        <v>0</v>
      </c>
      <c r="C84" s="147"/>
      <c r="D84" s="147"/>
      <c r="E84" s="147"/>
      <c r="F84" s="147"/>
      <c r="G84" s="147"/>
      <c r="H84" s="147"/>
      <c r="I84" s="147"/>
      <c r="J84" s="147"/>
      <c r="K84" s="147"/>
      <c r="L84" s="147"/>
      <c r="M84" s="147"/>
      <c r="N84" s="147"/>
      <c r="O84" s="147"/>
      <c r="P84" s="147"/>
      <c r="Q84" s="147"/>
      <c r="R84" s="516">
        <f t="shared" si="22"/>
        <v>0</v>
      </c>
      <c r="S84" s="147"/>
      <c r="T84" s="147"/>
      <c r="U84" s="143"/>
    </row>
    <row r="85" spans="1:21" s="144" customFormat="1">
      <c r="A85" s="145" t="s">
        <v>768</v>
      </c>
      <c r="B85" s="146">
        <f t="shared" si="21"/>
        <v>1800000</v>
      </c>
      <c r="C85" s="147">
        <v>1800000</v>
      </c>
      <c r="D85" s="147"/>
      <c r="E85" s="147">
        <f>C85</f>
        <v>1800000</v>
      </c>
      <c r="F85" s="147"/>
      <c r="G85" s="147"/>
      <c r="H85" s="147"/>
      <c r="I85" s="147"/>
      <c r="J85" s="147"/>
      <c r="K85" s="147"/>
      <c r="L85" s="147"/>
      <c r="M85" s="147"/>
      <c r="N85" s="147"/>
      <c r="O85" s="147"/>
      <c r="P85" s="147"/>
      <c r="Q85" s="147"/>
      <c r="R85" s="516">
        <f t="shared" si="22"/>
        <v>1800000</v>
      </c>
      <c r="S85" s="147">
        <f>C85</f>
        <v>1800000</v>
      </c>
      <c r="T85" s="147"/>
      <c r="U85" s="143"/>
    </row>
    <row r="86" spans="1:21" s="144" customFormat="1">
      <c r="A86" s="145" t="s">
        <v>769</v>
      </c>
      <c r="B86" s="146">
        <f t="shared" si="21"/>
        <v>750000</v>
      </c>
      <c r="C86" s="147">
        <f>500000+250000</f>
        <v>750000</v>
      </c>
      <c r="D86" s="147"/>
      <c r="E86" s="147">
        <f>C86</f>
        <v>750000</v>
      </c>
      <c r="F86" s="147"/>
      <c r="G86" s="147"/>
      <c r="H86" s="147"/>
      <c r="I86" s="147"/>
      <c r="J86" s="147"/>
      <c r="K86" s="147"/>
      <c r="L86" s="147"/>
      <c r="M86" s="147"/>
      <c r="N86" s="147"/>
      <c r="O86" s="147"/>
      <c r="P86" s="147"/>
      <c r="Q86" s="147"/>
      <c r="R86" s="516">
        <f t="shared" si="22"/>
        <v>750000</v>
      </c>
      <c r="S86" s="147">
        <f>C86</f>
        <v>750000</v>
      </c>
      <c r="T86" s="147"/>
      <c r="U86" s="143"/>
    </row>
    <row r="87" spans="1:21" s="144" customFormat="1">
      <c r="A87" s="145" t="s">
        <v>770</v>
      </c>
      <c r="B87" s="146">
        <f t="shared" si="21"/>
        <v>0</v>
      </c>
      <c r="C87" s="147"/>
      <c r="D87" s="147"/>
      <c r="E87" s="147"/>
      <c r="F87" s="147"/>
      <c r="G87" s="147"/>
      <c r="H87" s="147"/>
      <c r="I87" s="147"/>
      <c r="J87" s="147"/>
      <c r="K87" s="147"/>
      <c r="L87" s="147"/>
      <c r="M87" s="147"/>
      <c r="N87" s="147"/>
      <c r="O87" s="147"/>
      <c r="P87" s="147"/>
      <c r="Q87" s="147"/>
      <c r="R87" s="516">
        <f t="shared" si="22"/>
        <v>0</v>
      </c>
      <c r="S87" s="147"/>
      <c r="T87" s="147"/>
      <c r="U87" s="143"/>
    </row>
    <row r="88" spans="1:21" s="144" customFormat="1">
      <c r="A88" s="145" t="s">
        <v>771</v>
      </c>
      <c r="B88" s="146">
        <f t="shared" si="21"/>
        <v>50000</v>
      </c>
      <c r="C88" s="147">
        <v>50000</v>
      </c>
      <c r="D88" s="147"/>
      <c r="E88" s="147">
        <f>C88</f>
        <v>50000</v>
      </c>
      <c r="F88" s="147"/>
      <c r="G88" s="147"/>
      <c r="H88" s="147"/>
      <c r="I88" s="147"/>
      <c r="J88" s="147"/>
      <c r="K88" s="147"/>
      <c r="L88" s="147"/>
      <c r="M88" s="147"/>
      <c r="N88" s="147"/>
      <c r="O88" s="147"/>
      <c r="P88" s="147"/>
      <c r="Q88" s="147"/>
      <c r="R88" s="516">
        <f t="shared" si="22"/>
        <v>50000</v>
      </c>
      <c r="S88" s="148"/>
      <c r="T88" s="148"/>
      <c r="U88" s="143"/>
    </row>
    <row r="89" spans="1:21" s="144" customFormat="1">
      <c r="A89" s="145" t="s">
        <v>772</v>
      </c>
      <c r="B89" s="146">
        <f t="shared" si="21"/>
        <v>70000</v>
      </c>
      <c r="C89" s="147">
        <v>70000</v>
      </c>
      <c r="D89" s="147"/>
      <c r="E89" s="147">
        <f>C89</f>
        <v>70000</v>
      </c>
      <c r="F89" s="147"/>
      <c r="G89" s="147"/>
      <c r="H89" s="147"/>
      <c r="I89" s="147"/>
      <c r="J89" s="147"/>
      <c r="K89" s="147"/>
      <c r="L89" s="147"/>
      <c r="M89" s="147"/>
      <c r="N89" s="147"/>
      <c r="O89" s="147"/>
      <c r="P89" s="147"/>
      <c r="Q89" s="147"/>
      <c r="R89" s="516">
        <f t="shared" si="22"/>
        <v>70000</v>
      </c>
      <c r="S89" s="147">
        <f>C89</f>
        <v>70000</v>
      </c>
      <c r="T89" s="147"/>
      <c r="U89" s="143"/>
    </row>
    <row r="90" spans="1:21" s="144" customFormat="1">
      <c r="A90" s="145" t="s">
        <v>773</v>
      </c>
      <c r="B90" s="146">
        <f t="shared" si="21"/>
        <v>15000</v>
      </c>
      <c r="C90" s="147">
        <v>15000</v>
      </c>
      <c r="D90" s="147"/>
      <c r="E90" s="147">
        <f>C90</f>
        <v>15000</v>
      </c>
      <c r="F90" s="147"/>
      <c r="G90" s="147"/>
      <c r="H90" s="147"/>
      <c r="I90" s="147"/>
      <c r="J90" s="147"/>
      <c r="K90" s="147"/>
      <c r="L90" s="147"/>
      <c r="M90" s="147"/>
      <c r="N90" s="147"/>
      <c r="O90" s="147"/>
      <c r="P90" s="147"/>
      <c r="Q90" s="147"/>
      <c r="R90" s="516">
        <f t="shared" si="22"/>
        <v>15000</v>
      </c>
      <c r="S90" s="147">
        <f>C90</f>
        <v>15000</v>
      </c>
      <c r="T90" s="147"/>
      <c r="U90" s="143"/>
    </row>
    <row r="91" spans="1:21" s="144" customFormat="1">
      <c r="A91" s="145" t="s">
        <v>372</v>
      </c>
      <c r="B91" s="146">
        <f t="shared" si="21"/>
        <v>55000</v>
      </c>
      <c r="C91" s="147">
        <f>20000+20000+15000</f>
        <v>55000</v>
      </c>
      <c r="D91" s="147"/>
      <c r="E91" s="147">
        <f>C91</f>
        <v>55000</v>
      </c>
      <c r="F91" s="147"/>
      <c r="G91" s="147"/>
      <c r="H91" s="147"/>
      <c r="I91" s="147"/>
      <c r="J91" s="147"/>
      <c r="K91" s="147"/>
      <c r="L91" s="147"/>
      <c r="M91" s="147"/>
      <c r="N91" s="147"/>
      <c r="O91" s="147"/>
      <c r="P91" s="147"/>
      <c r="Q91" s="147"/>
      <c r="R91" s="516">
        <f t="shared" si="22"/>
        <v>55000</v>
      </c>
      <c r="S91" s="147">
        <v>35000</v>
      </c>
      <c r="T91" s="147"/>
      <c r="U91" s="143"/>
    </row>
    <row r="92" spans="1:21" s="144" customFormat="1">
      <c r="A92" s="283" t="s">
        <v>1211</v>
      </c>
      <c r="B92" s="146">
        <f t="shared" si="21"/>
        <v>15000</v>
      </c>
      <c r="C92" s="147">
        <v>15000</v>
      </c>
      <c r="D92" s="147"/>
      <c r="E92" s="147">
        <f>C92</f>
        <v>15000</v>
      </c>
      <c r="F92" s="147"/>
      <c r="G92" s="147"/>
      <c r="H92" s="147"/>
      <c r="I92" s="147"/>
      <c r="J92" s="147"/>
      <c r="K92" s="147"/>
      <c r="L92" s="147"/>
      <c r="M92" s="147"/>
      <c r="N92" s="147"/>
      <c r="O92" s="147"/>
      <c r="P92" s="147"/>
      <c r="Q92" s="147"/>
      <c r="R92" s="516">
        <f t="shared" si="22"/>
        <v>15000</v>
      </c>
      <c r="S92" s="147"/>
      <c r="T92" s="147"/>
      <c r="U92" s="143"/>
    </row>
    <row r="93" spans="1:21" s="144" customFormat="1">
      <c r="A93" s="1143" t="s">
        <v>34</v>
      </c>
      <c r="B93" s="146">
        <f t="shared" si="21"/>
        <v>0</v>
      </c>
      <c r="C93" s="147"/>
      <c r="D93" s="147"/>
      <c r="E93" s="147"/>
      <c r="F93" s="147"/>
      <c r="G93" s="147"/>
      <c r="H93" s="147"/>
      <c r="I93" s="147"/>
      <c r="J93" s="147"/>
      <c r="K93" s="147"/>
      <c r="L93" s="147"/>
      <c r="M93" s="147"/>
      <c r="N93" s="147"/>
      <c r="O93" s="147"/>
      <c r="P93" s="147"/>
      <c r="Q93" s="147"/>
      <c r="R93" s="516">
        <f t="shared" si="22"/>
        <v>0</v>
      </c>
      <c r="S93" s="147"/>
      <c r="T93" s="147"/>
      <c r="U93" s="143"/>
    </row>
    <row r="94" spans="1:21" s="144" customFormat="1">
      <c r="A94" s="1143" t="s">
        <v>34</v>
      </c>
      <c r="B94" s="146">
        <f t="shared" si="21"/>
        <v>0</v>
      </c>
      <c r="C94" s="147"/>
      <c r="D94" s="147"/>
      <c r="E94" s="147"/>
      <c r="F94" s="147"/>
      <c r="G94" s="147"/>
      <c r="H94" s="147"/>
      <c r="I94" s="147"/>
      <c r="J94" s="147"/>
      <c r="K94" s="147"/>
      <c r="L94" s="147"/>
      <c r="M94" s="147"/>
      <c r="N94" s="147"/>
      <c r="O94" s="147"/>
      <c r="P94" s="147"/>
      <c r="Q94" s="147"/>
      <c r="R94" s="516">
        <f t="shared" si="22"/>
        <v>0</v>
      </c>
      <c r="S94" s="147"/>
      <c r="T94" s="147"/>
      <c r="U94" s="143"/>
    </row>
    <row r="95" spans="1:21" s="144" customFormat="1">
      <c r="A95" s="1143" t="s">
        <v>34</v>
      </c>
      <c r="B95" s="146">
        <f t="shared" si="21"/>
        <v>0</v>
      </c>
      <c r="C95" s="147"/>
      <c r="D95" s="147"/>
      <c r="E95" s="147"/>
      <c r="F95" s="147"/>
      <c r="G95" s="147"/>
      <c r="H95" s="147"/>
      <c r="I95" s="147"/>
      <c r="J95" s="147"/>
      <c r="K95" s="147"/>
      <c r="L95" s="147"/>
      <c r="M95" s="147"/>
      <c r="N95" s="147"/>
      <c r="O95" s="147"/>
      <c r="P95" s="147"/>
      <c r="Q95" s="147"/>
      <c r="R95" s="516">
        <f t="shared" si="22"/>
        <v>0</v>
      </c>
      <c r="S95" s="147"/>
      <c r="T95" s="147"/>
      <c r="U95" s="143"/>
    </row>
    <row r="96" spans="1:21" s="144" customFormat="1">
      <c r="A96" s="149" t="s">
        <v>774</v>
      </c>
      <c r="B96" s="146">
        <f>SUM(C96:D96)</f>
        <v>2915539</v>
      </c>
      <c r="C96" s="146">
        <f t="shared" ref="C96:R96" si="23">SUM(C83:C95)</f>
        <v>2915539</v>
      </c>
      <c r="D96" s="146">
        <f t="shared" si="23"/>
        <v>0</v>
      </c>
      <c r="E96" s="146">
        <f t="shared" si="23"/>
        <v>2915539</v>
      </c>
      <c r="F96" s="146">
        <f t="shared" si="23"/>
        <v>0</v>
      </c>
      <c r="G96" s="146">
        <f t="shared" si="23"/>
        <v>0</v>
      </c>
      <c r="H96" s="146">
        <f t="shared" si="23"/>
        <v>0</v>
      </c>
      <c r="I96" s="146">
        <f t="shared" si="23"/>
        <v>0</v>
      </c>
      <c r="J96" s="146">
        <f t="shared" si="23"/>
        <v>0</v>
      </c>
      <c r="K96" s="146">
        <f t="shared" si="23"/>
        <v>0</v>
      </c>
      <c r="L96" s="146">
        <f t="shared" si="23"/>
        <v>0</v>
      </c>
      <c r="M96" s="146">
        <f t="shared" si="23"/>
        <v>0</v>
      </c>
      <c r="N96" s="146">
        <f t="shared" si="23"/>
        <v>0</v>
      </c>
      <c r="O96" s="146">
        <f t="shared" si="23"/>
        <v>0</v>
      </c>
      <c r="P96" s="146">
        <f t="shared" si="23"/>
        <v>0</v>
      </c>
      <c r="Q96" s="146">
        <f t="shared" si="23"/>
        <v>0</v>
      </c>
      <c r="R96" s="342">
        <f t="shared" si="23"/>
        <v>2915539</v>
      </c>
      <c r="S96" s="150">
        <f>SUM(S84:S87,S89:S95)</f>
        <v>2670000</v>
      </c>
      <c r="T96" s="146">
        <f>SUM(T84:T87,T89:T95)</f>
        <v>0</v>
      </c>
      <c r="U96" s="143"/>
    </row>
    <row r="97" spans="1:21" s="144" customFormat="1">
      <c r="A97" s="149" t="s">
        <v>775</v>
      </c>
      <c r="B97" s="146">
        <f>SUM(C97:D97)</f>
        <v>40052919</v>
      </c>
      <c r="C97" s="146">
        <f t="shared" ref="C97:R97" si="24">SUM(C63+C70+C77+C81+C96)</f>
        <v>40052919</v>
      </c>
      <c r="D97" s="146">
        <f t="shared" si="24"/>
        <v>0</v>
      </c>
      <c r="E97" s="146">
        <f t="shared" si="24"/>
        <v>26116259</v>
      </c>
      <c r="F97" s="146">
        <f t="shared" si="24"/>
        <v>11909944</v>
      </c>
      <c r="G97" s="146">
        <f t="shared" si="24"/>
        <v>2026716</v>
      </c>
      <c r="H97" s="146">
        <f t="shared" si="24"/>
        <v>0</v>
      </c>
      <c r="I97" s="146">
        <f t="shared" si="24"/>
        <v>0</v>
      </c>
      <c r="J97" s="146">
        <f t="shared" si="24"/>
        <v>0</v>
      </c>
      <c r="K97" s="146">
        <f t="shared" si="24"/>
        <v>0</v>
      </c>
      <c r="L97" s="146">
        <f t="shared" si="24"/>
        <v>0</v>
      </c>
      <c r="M97" s="146">
        <f t="shared" si="24"/>
        <v>0</v>
      </c>
      <c r="N97" s="146">
        <f t="shared" si="24"/>
        <v>0</v>
      </c>
      <c r="O97" s="146">
        <f t="shared" si="24"/>
        <v>0</v>
      </c>
      <c r="P97" s="146">
        <f t="shared" si="24"/>
        <v>0</v>
      </c>
      <c r="Q97" s="146">
        <f t="shared" si="24"/>
        <v>0</v>
      </c>
      <c r="R97" s="146">
        <f t="shared" si="24"/>
        <v>40052919</v>
      </c>
      <c r="S97" s="146">
        <f>SUM(S63+S70+S81+S96)</f>
        <v>37659901</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5648985</v>
      </c>
      <c r="C99" s="974">
        <v>5648985</v>
      </c>
      <c r="D99" s="974"/>
      <c r="E99" s="974">
        <f>C99-SUM(F99:Q99)</f>
        <v>1771846</v>
      </c>
      <c r="F99" s="147"/>
      <c r="G99" s="147"/>
      <c r="H99" s="147">
        <f>H108</f>
        <v>3877139</v>
      </c>
      <c r="I99" s="147"/>
      <c r="J99" s="147"/>
      <c r="K99" s="147"/>
      <c r="L99" s="147"/>
      <c r="M99" s="147"/>
      <c r="N99" s="147"/>
      <c r="O99" s="147"/>
      <c r="P99" s="147"/>
      <c r="Q99" s="147"/>
      <c r="R99" s="516">
        <f>SUM(E99:Q99)</f>
        <v>5648985</v>
      </c>
      <c r="S99" s="147">
        <f>C99</f>
        <v>5648985</v>
      </c>
      <c r="T99" s="147"/>
      <c r="U99" s="143"/>
    </row>
    <row r="100" spans="1:21" s="144" customFormat="1">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5648985</v>
      </c>
      <c r="C104" s="146">
        <f>SUM(C99:C103)</f>
        <v>5648985</v>
      </c>
      <c r="D104" s="146">
        <f t="shared" ref="D104:T104" si="25">SUM(D99:D103)</f>
        <v>0</v>
      </c>
      <c r="E104" s="146">
        <f t="shared" si="25"/>
        <v>1771846</v>
      </c>
      <c r="F104" s="146">
        <f t="shared" si="25"/>
        <v>0</v>
      </c>
      <c r="G104" s="146">
        <f t="shared" si="25"/>
        <v>0</v>
      </c>
      <c r="H104" s="146">
        <f t="shared" si="25"/>
        <v>3877139</v>
      </c>
      <c r="I104" s="146">
        <f t="shared" si="25"/>
        <v>0</v>
      </c>
      <c r="J104" s="146">
        <f t="shared" si="25"/>
        <v>0</v>
      </c>
      <c r="K104" s="146">
        <f t="shared" si="25"/>
        <v>0</v>
      </c>
      <c r="L104" s="146">
        <f t="shared" si="25"/>
        <v>0</v>
      </c>
      <c r="M104" s="146">
        <f t="shared" si="25"/>
        <v>0</v>
      </c>
      <c r="N104" s="146">
        <f t="shared" si="25"/>
        <v>0</v>
      </c>
      <c r="O104" s="146">
        <f t="shared" si="25"/>
        <v>0</v>
      </c>
      <c r="P104" s="146">
        <f t="shared" si="25"/>
        <v>0</v>
      </c>
      <c r="Q104" s="146">
        <f t="shared" si="25"/>
        <v>0</v>
      </c>
      <c r="R104" s="342">
        <f t="shared" si="25"/>
        <v>5648985</v>
      </c>
      <c r="S104" s="150">
        <f t="shared" si="25"/>
        <v>5648985</v>
      </c>
      <c r="T104" s="150">
        <f t="shared" si="25"/>
        <v>0</v>
      </c>
      <c r="U104" s="143"/>
    </row>
    <row r="105" spans="1:21" s="144" customFormat="1">
      <c r="A105" s="149" t="s">
        <v>780</v>
      </c>
      <c r="B105" s="150">
        <f>SUM(C105:D105)</f>
        <v>45701904</v>
      </c>
      <c r="C105" s="150">
        <f t="shared" ref="C105:R105" si="26">SUM(C97+C104)</f>
        <v>45701904</v>
      </c>
      <c r="D105" s="150">
        <f t="shared" si="26"/>
        <v>0</v>
      </c>
      <c r="E105" s="150">
        <f t="shared" si="26"/>
        <v>27888105</v>
      </c>
      <c r="F105" s="150">
        <f t="shared" si="26"/>
        <v>11909944</v>
      </c>
      <c r="G105" s="150">
        <f t="shared" si="26"/>
        <v>2026716</v>
      </c>
      <c r="H105" s="150">
        <f t="shared" si="26"/>
        <v>3877139</v>
      </c>
      <c r="I105" s="150">
        <f t="shared" si="26"/>
        <v>0</v>
      </c>
      <c r="J105" s="150">
        <f t="shared" si="26"/>
        <v>0</v>
      </c>
      <c r="K105" s="150">
        <f t="shared" si="26"/>
        <v>0</v>
      </c>
      <c r="L105" s="150">
        <f t="shared" si="26"/>
        <v>0</v>
      </c>
      <c r="M105" s="150">
        <f t="shared" si="26"/>
        <v>0</v>
      </c>
      <c r="N105" s="150">
        <f t="shared" si="26"/>
        <v>0</v>
      </c>
      <c r="O105" s="150">
        <f t="shared" si="26"/>
        <v>0</v>
      </c>
      <c r="P105" s="150">
        <f t="shared" si="26"/>
        <v>0</v>
      </c>
      <c r="Q105" s="150">
        <f t="shared" si="26"/>
        <v>0</v>
      </c>
      <c r="R105" s="342">
        <f t="shared" si="26"/>
        <v>45701904</v>
      </c>
      <c r="S105" s="150">
        <f>S97+S104</f>
        <v>43308886</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43308886</v>
      </c>
      <c r="T107" s="150">
        <f>T105+T106</f>
        <v>0</v>
      </c>
    </row>
    <row r="108" spans="1:21" s="189" customFormat="1">
      <c r="A108" s="162" t="s">
        <v>879</v>
      </c>
      <c r="B108" s="157"/>
      <c r="C108" s="157"/>
      <c r="D108" s="157"/>
      <c r="E108" s="301">
        <f>Application!AO648</f>
        <v>27888105</v>
      </c>
      <c r="F108" s="301">
        <f>Application!AO635</f>
        <v>11909944</v>
      </c>
      <c r="G108" s="301">
        <f>Application!AO636</f>
        <v>2026716</v>
      </c>
      <c r="H108" s="301">
        <f>Application!AO637</f>
        <v>3877139</v>
      </c>
      <c r="I108" s="301">
        <f>Application!AO638</f>
        <v>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2051</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2124" t="s">
        <v>990</v>
      </c>
      <c r="E122" s="2124"/>
      <c r="F122" s="2124"/>
      <c r="G122" s="324"/>
      <c r="H122" s="324"/>
      <c r="I122" s="324"/>
      <c r="J122" s="324"/>
      <c r="K122" s="324"/>
      <c r="L122" s="324"/>
      <c r="M122" s="324"/>
      <c r="N122" s="324"/>
      <c r="O122" s="324"/>
      <c r="P122" s="324"/>
      <c r="Q122" s="324"/>
      <c r="R122" s="324"/>
      <c r="S122" s="324"/>
      <c r="T122" s="324"/>
      <c r="U122" s="326"/>
    </row>
    <row r="123" spans="1:21">
      <c r="A123" s="324" t="s">
        <v>991</v>
      </c>
      <c r="B123" s="333"/>
      <c r="C123" s="324"/>
      <c r="D123" s="2126" t="s">
        <v>1224</v>
      </c>
      <c r="E123" s="2045"/>
      <c r="F123" s="2045"/>
      <c r="G123" s="2045"/>
      <c r="H123" s="2045"/>
      <c r="I123" s="2045"/>
      <c r="J123" s="2045"/>
      <c r="K123" s="2045"/>
      <c r="L123" s="2045"/>
      <c r="M123" s="2045"/>
      <c r="N123" s="2045"/>
      <c r="O123" s="2045"/>
      <c r="P123" s="2045"/>
      <c r="Q123" s="2045"/>
      <c r="R123" s="2045"/>
      <c r="S123" s="2045"/>
      <c r="T123" s="324"/>
      <c r="U123" s="326"/>
    </row>
    <row r="124" spans="1:21" ht="12.75">
      <c r="A124" s="117" t="s">
        <v>992</v>
      </c>
      <c r="B124" s="333"/>
      <c r="C124" s="117"/>
      <c r="D124" s="2045"/>
      <c r="E124" s="2045"/>
      <c r="F124" s="2045"/>
      <c r="G124" s="2045"/>
      <c r="H124" s="2045"/>
      <c r="I124" s="2045"/>
      <c r="J124" s="2045"/>
      <c r="K124" s="2045"/>
      <c r="L124" s="2045"/>
      <c r="M124" s="2045"/>
      <c r="N124" s="2045"/>
      <c r="O124" s="2045"/>
      <c r="P124" s="2045"/>
      <c r="Q124" s="2045"/>
      <c r="R124" s="2045"/>
      <c r="S124" s="2045"/>
      <c r="T124" s="324"/>
      <c r="U124" s="326"/>
    </row>
    <row r="125" spans="1:21" ht="12.75">
      <c r="A125" s="117" t="s">
        <v>993</v>
      </c>
      <c r="B125" s="333"/>
      <c r="C125" s="117"/>
      <c r="D125" s="2045"/>
      <c r="E125" s="2045"/>
      <c r="F125" s="2045"/>
      <c r="G125" s="2045"/>
      <c r="H125" s="2045"/>
      <c r="I125" s="2045"/>
      <c r="J125" s="2045"/>
      <c r="K125" s="2045"/>
      <c r="L125" s="2045"/>
      <c r="M125" s="2045"/>
      <c r="N125" s="2045"/>
      <c r="O125" s="2045"/>
      <c r="P125" s="2045"/>
      <c r="Q125" s="2045"/>
      <c r="R125" s="2045"/>
      <c r="S125" s="2045"/>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2121"/>
      <c r="E128" s="2121"/>
      <c r="F128" s="2121"/>
      <c r="G128" s="2121"/>
      <c r="H128" s="2121"/>
      <c r="I128" s="117"/>
      <c r="J128" s="2122"/>
      <c r="K128" s="2122"/>
      <c r="L128" s="117"/>
      <c r="M128" s="117"/>
      <c r="N128" s="117"/>
      <c r="O128" s="117"/>
      <c r="P128" s="117"/>
      <c r="Q128" s="117"/>
      <c r="R128" s="117"/>
      <c r="S128" s="117"/>
      <c r="T128" s="324"/>
      <c r="U128" s="326"/>
    </row>
    <row r="129" spans="1:21" ht="12.75">
      <c r="A129" s="117" t="s">
        <v>300</v>
      </c>
      <c r="B129" s="333"/>
      <c r="C129" s="117"/>
      <c r="D129" s="2123" t="s">
        <v>997</v>
      </c>
      <c r="E129" s="2123"/>
      <c r="F129" s="2123"/>
      <c r="G129" s="2123"/>
      <c r="H129" s="2123"/>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2063"/>
      <c r="E131" s="2063"/>
      <c r="F131" s="2063"/>
      <c r="G131" s="2063"/>
      <c r="H131" s="2063"/>
      <c r="I131" s="117"/>
      <c r="J131" s="2063"/>
      <c r="K131" s="2063"/>
      <c r="L131" s="2063"/>
      <c r="M131" s="2063"/>
      <c r="N131" s="117"/>
      <c r="O131" s="117"/>
      <c r="P131" s="117"/>
      <c r="Q131" s="117"/>
      <c r="R131" s="117"/>
      <c r="S131" s="117"/>
      <c r="T131" s="324"/>
      <c r="U131" s="326"/>
    </row>
    <row r="132" spans="1:21" ht="12" customHeight="1">
      <c r="A132" s="336"/>
      <c r="B132" s="117"/>
      <c r="C132" s="117"/>
      <c r="D132" s="2127" t="s">
        <v>1000</v>
      </c>
      <c r="E132" s="2127"/>
      <c r="F132" s="2127"/>
      <c r="G132" s="2127"/>
      <c r="H132" s="2127"/>
      <c r="I132" s="117"/>
      <c r="J132" s="2127" t="s">
        <v>1001</v>
      </c>
      <c r="K132" s="2127"/>
      <c r="L132" s="2127"/>
      <c r="M132" s="212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2128"/>
      <c r="B138" s="2121"/>
      <c r="C138" s="2121"/>
      <c r="D138" s="328"/>
      <c r="E138" s="2122"/>
      <c r="F138" s="2122"/>
      <c r="G138" s="117"/>
      <c r="H138" s="117"/>
      <c r="I138" s="117"/>
      <c r="J138" s="117"/>
      <c r="K138" s="117"/>
      <c r="L138" s="117"/>
      <c r="M138" s="117"/>
      <c r="N138" s="117"/>
      <c r="O138" s="117"/>
      <c r="P138" s="117"/>
      <c r="Q138" s="117"/>
      <c r="R138" s="117"/>
      <c r="S138" s="117"/>
      <c r="T138" s="330"/>
      <c r="U138" s="331"/>
    </row>
    <row r="139" spans="1:21" ht="12.75">
      <c r="A139" s="2125" t="s">
        <v>1004</v>
      </c>
      <c r="B139" s="2125"/>
      <c r="C139" s="2125"/>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44" workbookViewId="0">
      <selection activeCell="C6" sqref="C6"/>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2131" t="s">
        <v>1227</v>
      </c>
      <c r="B1" s="2132"/>
      <c r="C1" s="2132"/>
      <c r="D1" s="2132"/>
      <c r="E1" s="2132"/>
      <c r="F1" s="2132"/>
      <c r="G1" s="2132"/>
      <c r="H1" s="2132"/>
      <c r="I1" s="2132"/>
      <c r="J1" s="2133"/>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0</v>
      </c>
      <c r="C12" s="361">
        <f>SUM(C8+C11)</f>
        <v>0</v>
      </c>
      <c r="D12" s="361">
        <f>SUM(D8+D11)</f>
        <v>0</v>
      </c>
      <c r="E12" s="363"/>
      <c r="F12" s="363"/>
      <c r="G12" s="363"/>
      <c r="H12" s="363"/>
      <c r="I12" s="363"/>
      <c r="J12" s="363"/>
      <c r="K12" s="359"/>
    </row>
    <row r="13" spans="1:11" s="360" customFormat="1">
      <c r="A13" s="366" t="s">
        <v>902</v>
      </c>
      <c r="B13" s="361">
        <f>'Sources and Uses Budget'!C13</f>
        <v>20000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2500000</v>
      </c>
      <c r="C29" s="362"/>
      <c r="D29" s="362"/>
      <c r="E29" s="361">
        <f>'Sources and Uses Budget'!S29</f>
        <v>2500000</v>
      </c>
      <c r="F29" s="362"/>
      <c r="G29" s="362"/>
      <c r="H29" s="361">
        <f>'Sources and Uses Budget'!T29</f>
        <v>0</v>
      </c>
      <c r="I29" s="362"/>
      <c r="J29" s="362"/>
      <c r="K29" s="359"/>
    </row>
    <row r="30" spans="1:11" s="360" customFormat="1">
      <c r="A30" s="145" t="s">
        <v>599</v>
      </c>
      <c r="B30" s="361">
        <f>'Sources and Uses Budget'!C30</f>
        <v>22958250</v>
      </c>
      <c r="C30" s="362"/>
      <c r="D30" s="362"/>
      <c r="E30" s="361">
        <f>'Sources and Uses Budget'!S30</f>
        <v>22958250</v>
      </c>
      <c r="F30" s="362"/>
      <c r="G30" s="362"/>
      <c r="H30" s="361">
        <f>'Sources and Uses Budget'!T30</f>
        <v>0</v>
      </c>
      <c r="I30" s="362"/>
      <c r="J30" s="362"/>
      <c r="K30" s="359"/>
    </row>
    <row r="31" spans="1:11" s="360" customFormat="1">
      <c r="A31" s="145" t="s">
        <v>600</v>
      </c>
      <c r="B31" s="361">
        <f>'Sources and Uses Budget'!C31</f>
        <v>1420570</v>
      </c>
      <c r="C31" s="362"/>
      <c r="D31" s="362"/>
      <c r="E31" s="361">
        <f>'Sources and Uses Budget'!S31</f>
        <v>1420570</v>
      </c>
      <c r="F31" s="362"/>
      <c r="G31" s="362"/>
      <c r="H31" s="361">
        <f>'Sources and Uses Budget'!T31</f>
        <v>0</v>
      </c>
      <c r="I31" s="362"/>
      <c r="J31" s="362"/>
      <c r="K31" s="359"/>
    </row>
    <row r="32" spans="1:11" s="360" customFormat="1">
      <c r="A32" s="145" t="s">
        <v>137</v>
      </c>
      <c r="B32" s="361">
        <f>'Sources and Uses Budget'!C32</f>
        <v>671971</v>
      </c>
      <c r="C32" s="362"/>
      <c r="D32" s="362"/>
      <c r="E32" s="361">
        <f>'Sources and Uses Budget'!S32</f>
        <v>671971</v>
      </c>
      <c r="F32" s="362"/>
      <c r="G32" s="362"/>
      <c r="H32" s="361">
        <f>'Sources and Uses Budget'!T32</f>
        <v>0</v>
      </c>
      <c r="I32" s="362"/>
      <c r="J32" s="362"/>
      <c r="K32" s="359"/>
    </row>
    <row r="33" spans="1:11" s="360" customFormat="1">
      <c r="A33" s="145" t="s">
        <v>138</v>
      </c>
      <c r="B33" s="361">
        <f>'Sources and Uses Budget'!C33</f>
        <v>671970</v>
      </c>
      <c r="C33" s="362"/>
      <c r="D33" s="362"/>
      <c r="E33" s="361">
        <f>'Sources and Uses Budget'!S33</f>
        <v>671970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649124</v>
      </c>
      <c r="C35" s="362"/>
      <c r="D35" s="362"/>
      <c r="E35" s="361">
        <f>'Sources and Uses Budget'!S35</f>
        <v>649124</v>
      </c>
      <c r="F35" s="362"/>
      <c r="G35" s="362"/>
      <c r="H35" s="361">
        <f>'Sources and Uses Budget'!T35</f>
        <v>0</v>
      </c>
      <c r="I35" s="362"/>
      <c r="J35" s="362"/>
      <c r="K35" s="359"/>
    </row>
    <row r="36" spans="1:11" s="360" customFormat="1">
      <c r="A36" s="508" t="s">
        <v>1629</v>
      </c>
      <c r="B36" s="361">
        <f>'Sources and Uses Budget'!C36</f>
        <v>250000</v>
      </c>
      <c r="C36" s="362"/>
      <c r="D36" s="362"/>
      <c r="E36" s="361">
        <f>'Sources and Uses Budget'!S36</f>
        <v>250000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29121885</v>
      </c>
      <c r="C38" s="361">
        <f>SUM(C29:C37)</f>
        <v>0</v>
      </c>
      <c r="D38" s="361">
        <f>SUM(D29:D37)</f>
        <v>0</v>
      </c>
      <c r="E38" s="361">
        <f>'Sources and Uses Budget'!S38</f>
        <v>29121885</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1200000</v>
      </c>
      <c r="C40" s="362"/>
      <c r="D40" s="362"/>
      <c r="E40" s="361">
        <f>'Sources and Uses Budget'!S40</f>
        <v>1200000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1200000</v>
      </c>
      <c r="C42" s="361">
        <f>SUM(C39:C41)</f>
        <v>0</v>
      </c>
      <c r="D42" s="361">
        <f>SUM(D39:D41)</f>
        <v>0</v>
      </c>
      <c r="E42" s="361">
        <f>'Sources and Uses Budget'!S42</f>
        <v>1200000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200000</v>
      </c>
      <c r="C43" s="362"/>
      <c r="D43" s="362"/>
      <c r="E43" s="361">
        <f>'Sources and Uses Budget'!S43</f>
        <v>200000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2395626</v>
      </c>
      <c r="C45" s="362"/>
      <c r="D45" s="362"/>
      <c r="E45" s="361">
        <f>'Sources and Uses Budget'!S45</f>
        <v>1457982</v>
      </c>
      <c r="F45" s="362"/>
      <c r="G45" s="362"/>
      <c r="H45" s="361">
        <f>'Sources and Uses Budget'!T45</f>
        <v>0</v>
      </c>
      <c r="I45" s="362"/>
      <c r="J45" s="362"/>
      <c r="K45" s="359"/>
    </row>
    <row r="46" spans="1:11" s="360" customFormat="1">
      <c r="A46" s="364" t="s">
        <v>151</v>
      </c>
      <c r="B46" s="361">
        <f>'Sources and Uses Budget'!C46</f>
        <v>334980</v>
      </c>
      <c r="C46" s="362"/>
      <c r="D46" s="362"/>
      <c r="E46" s="361">
        <f>'Sources and Uses Budget'!S46</f>
        <v>203869</v>
      </c>
      <c r="F46" s="362"/>
      <c r="G46" s="362"/>
      <c r="H46" s="361">
        <f>'Sources and Uses Budget'!T46</f>
        <v>0</v>
      </c>
      <c r="I46" s="362"/>
      <c r="J46" s="362"/>
      <c r="K46" s="359"/>
    </row>
    <row r="47" spans="1:11" s="360" customFormat="1" ht="12" customHeight="1">
      <c r="A47" s="364" t="s">
        <v>152</v>
      </c>
      <c r="B47" s="361">
        <f>'Sources and Uses Budget'!C47</f>
        <v>25000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282228</v>
      </c>
      <c r="C48" s="362"/>
      <c r="D48" s="362"/>
      <c r="E48" s="361">
        <f>'Sources and Uses Budget'!S48</f>
        <v>282228</v>
      </c>
      <c r="F48" s="362"/>
      <c r="G48" s="362"/>
      <c r="H48" s="361">
        <f>'Sources and Uses Budget'!T48</f>
        <v>0</v>
      </c>
      <c r="I48" s="362"/>
      <c r="J48" s="362"/>
      <c r="K48" s="359"/>
    </row>
    <row r="49" spans="1:11" s="360" customFormat="1">
      <c r="A49" s="283" t="s">
        <v>57</v>
      </c>
      <c r="B49" s="361">
        <f>'Sources and Uses Budget'!C49</f>
        <v>340000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50000</v>
      </c>
      <c r="C50" s="362"/>
      <c r="D50" s="362"/>
      <c r="E50" s="361">
        <f>'Sources and Uses Budget'!S50</f>
        <v>25000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3427834</v>
      </c>
      <c r="C54" s="367">
        <f>SUM(C45:C53)</f>
        <v>0</v>
      </c>
      <c r="D54" s="367">
        <f>SUM(D45:D53)</f>
        <v>0</v>
      </c>
      <c r="E54" s="361">
        <f>'Sources and Uses Budget'!S54</f>
        <v>1969079</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139367</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149367</v>
      </c>
      <c r="C62" s="361">
        <f>SUM(C56:C61)</f>
        <v>0</v>
      </c>
      <c r="D62" s="361">
        <f>SUM(D56:D61)</f>
        <v>0</v>
      </c>
      <c r="E62" s="363"/>
      <c r="F62" s="363"/>
      <c r="G62" s="363"/>
      <c r="H62" s="363"/>
      <c r="I62" s="363"/>
      <c r="J62" s="363"/>
      <c r="K62" s="359"/>
    </row>
    <row r="63" spans="1:11" s="360" customFormat="1">
      <c r="A63" s="370" t="s">
        <v>302</v>
      </c>
      <c r="B63" s="361">
        <f>'Sources and Uses Budget'!C63</f>
        <v>34119086</v>
      </c>
      <c r="C63" s="361">
        <f>SUM(C8+C11+C13+C14+C15+C26+C27+C38+C42+C43+C54+C62)</f>
        <v>0</v>
      </c>
      <c r="D63" s="361">
        <f>SUM(D8+D11+D13+D14+D15+D26+D27+D38+D42+D43+D54+D62)</f>
        <v>0</v>
      </c>
      <c r="E63" s="361">
        <f>'Sources and Uses Budget'!S63</f>
        <v>32490964</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415000</v>
      </c>
      <c r="C65" s="362"/>
      <c r="D65" s="362"/>
      <c r="E65" s="361">
        <f>'Sources and Uses Budget'!S65</f>
        <v>323688</v>
      </c>
      <c r="F65" s="362"/>
      <c r="G65" s="362"/>
      <c r="H65" s="361">
        <f>'Sources and Uses Budget'!T65</f>
        <v>0</v>
      </c>
      <c r="I65" s="362"/>
      <c r="J65" s="362"/>
      <c r="K65" s="359"/>
    </row>
    <row r="66" spans="1:11" s="360" customFormat="1" ht="24">
      <c r="A66" s="283" t="s">
        <v>1630</v>
      </c>
      <c r="B66" s="361">
        <f>'Sources and Uses Budget'!C66</f>
        <v>250000</v>
      </c>
      <c r="C66" s="362"/>
      <c r="D66" s="362"/>
      <c r="E66" s="361">
        <f>'Sources and Uses Budget'!S66</f>
        <v>250000</v>
      </c>
      <c r="F66" s="362"/>
      <c r="G66" s="362"/>
      <c r="H66" s="361">
        <f>'Sources and Uses Budget'!T66</f>
        <v>0</v>
      </c>
      <c r="I66" s="362"/>
      <c r="J66" s="362"/>
      <c r="K66" s="359"/>
    </row>
    <row r="67" spans="1:11" s="360" customFormat="1" ht="24">
      <c r="A67" s="283" t="s">
        <v>1631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601</v>
      </c>
      <c r="B70" s="361">
        <f>'Sources and Uses Budget'!C70</f>
        <v>665000</v>
      </c>
      <c r="C70" s="361">
        <f>SUM(C64:C69)</f>
        <v>0</v>
      </c>
      <c r="D70" s="361">
        <f>SUM(D64:D69)</f>
        <v>0</v>
      </c>
      <c r="E70" s="361">
        <f>'Sources and Uses Budget'!S70</f>
        <v>573688</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428045</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428045</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1425249</v>
      </c>
      <c r="C79" s="362"/>
      <c r="D79" s="362"/>
      <c r="E79" s="361">
        <f>'Sources and Uses Budget'!S79</f>
        <v>1425249</v>
      </c>
      <c r="F79" s="362"/>
      <c r="G79" s="362"/>
      <c r="H79" s="361">
        <f>'Sources and Uses Budget'!T79</f>
        <v>0</v>
      </c>
      <c r="I79" s="362"/>
      <c r="J79" s="362"/>
      <c r="K79" s="359"/>
    </row>
    <row r="80" spans="1:11" s="360" customFormat="1">
      <c r="A80" s="364" t="s">
        <v>58</v>
      </c>
      <c r="B80" s="361">
        <f>'Sources and Uses Budget'!C80</f>
        <v>500000</v>
      </c>
      <c r="C80" s="362"/>
      <c r="D80" s="362"/>
      <c r="E80" s="361">
        <f>'Sources and Uses Budget'!S80</f>
        <v>500000</v>
      </c>
      <c r="F80" s="362"/>
      <c r="G80" s="362"/>
      <c r="H80" s="361">
        <f>'Sources and Uses Budget'!T80</f>
        <v>0</v>
      </c>
      <c r="I80" s="362"/>
      <c r="J80" s="362"/>
      <c r="K80" s="359"/>
    </row>
    <row r="81" spans="1:11" s="360" customFormat="1">
      <c r="A81" s="365" t="s">
        <v>1209</v>
      </c>
      <c r="B81" s="361">
        <f>'Sources and Uses Budget'!C81</f>
        <v>1925249</v>
      </c>
      <c r="C81" s="361">
        <f>SUM(C79:C80)</f>
        <v>0</v>
      </c>
      <c r="D81" s="361">
        <f>SUM(D79:D80)</f>
        <v>0</v>
      </c>
      <c r="E81" s="361">
        <f>'Sources and Uses Budget'!S81</f>
        <v>1925249</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2050</v>
      </c>
      <c r="B83" s="361">
        <f>'Sources and Uses Budget'!C83</f>
        <v>160539</v>
      </c>
      <c r="C83" s="362"/>
      <c r="D83" s="362"/>
      <c r="E83" s="363"/>
      <c r="F83" s="363"/>
      <c r="G83" s="363"/>
      <c r="H83" s="363"/>
      <c r="I83" s="363"/>
      <c r="J83" s="363"/>
      <c r="K83" s="359"/>
    </row>
    <row r="84" spans="1:11" s="360" customFormat="1">
      <c r="A84" s="145" t="s">
        <v>767</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768</v>
      </c>
      <c r="B85" s="361">
        <f>'Sources and Uses Budget'!C85</f>
        <v>1800000</v>
      </c>
      <c r="C85" s="362"/>
      <c r="D85" s="362"/>
      <c r="E85" s="361">
        <f>'Sources and Uses Budget'!S85</f>
        <v>1800000</v>
      </c>
      <c r="F85" s="362"/>
      <c r="G85" s="362"/>
      <c r="H85" s="361">
        <f>'Sources and Uses Budget'!T85</f>
        <v>0</v>
      </c>
      <c r="I85" s="362"/>
      <c r="J85" s="362"/>
      <c r="K85" s="359"/>
    </row>
    <row r="86" spans="1:11" s="360" customFormat="1">
      <c r="A86" s="145" t="s">
        <v>769</v>
      </c>
      <c r="B86" s="361">
        <f>'Sources and Uses Budget'!C86</f>
        <v>750000</v>
      </c>
      <c r="C86" s="362"/>
      <c r="D86" s="362"/>
      <c r="E86" s="361">
        <f>'Sources and Uses Budget'!S86</f>
        <v>750000</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50000</v>
      </c>
      <c r="C88" s="362"/>
      <c r="D88" s="362"/>
      <c r="E88" s="363"/>
      <c r="F88" s="363"/>
      <c r="G88" s="363"/>
      <c r="H88" s="363"/>
      <c r="I88" s="363"/>
      <c r="J88" s="363"/>
      <c r="K88" s="359"/>
    </row>
    <row r="89" spans="1:11" s="360" customFormat="1">
      <c r="A89" s="145" t="s">
        <v>772</v>
      </c>
      <c r="B89" s="361">
        <f>'Sources and Uses Budget'!C89</f>
        <v>70000</v>
      </c>
      <c r="C89" s="362"/>
      <c r="D89" s="362"/>
      <c r="E89" s="361">
        <f>'Sources and Uses Budget'!S89</f>
        <v>70000</v>
      </c>
      <c r="F89" s="362"/>
      <c r="G89" s="362"/>
      <c r="H89" s="361">
        <f>'Sources and Uses Budget'!T89</f>
        <v>0</v>
      </c>
      <c r="I89" s="362"/>
      <c r="J89" s="362"/>
      <c r="K89" s="359"/>
    </row>
    <row r="90" spans="1:11" s="360" customFormat="1">
      <c r="A90" s="145" t="s">
        <v>773</v>
      </c>
      <c r="B90" s="361">
        <f>'Sources and Uses Budget'!C90</f>
        <v>15000</v>
      </c>
      <c r="C90" s="362"/>
      <c r="D90" s="362"/>
      <c r="E90" s="361">
        <f>'Sources and Uses Budget'!S90</f>
        <v>15000</v>
      </c>
      <c r="F90" s="362"/>
      <c r="G90" s="362"/>
      <c r="H90" s="361">
        <f>'Sources and Uses Budget'!T90</f>
        <v>0</v>
      </c>
      <c r="I90" s="362"/>
      <c r="J90" s="362"/>
      <c r="K90" s="359"/>
    </row>
    <row r="91" spans="1:11" s="360" customFormat="1">
      <c r="A91" s="155" t="s">
        <v>372</v>
      </c>
      <c r="B91" s="361">
        <f>'Sources and Uses Budget'!C91</f>
        <v>55000</v>
      </c>
      <c r="C91" s="362"/>
      <c r="D91" s="362"/>
      <c r="E91" s="361">
        <f>'Sources and Uses Budget'!S91</f>
        <v>35000</v>
      </c>
      <c r="F91" s="362"/>
      <c r="G91" s="362"/>
      <c r="H91" s="361">
        <f>'Sources and Uses Budget'!T91</f>
        <v>0</v>
      </c>
      <c r="I91" s="362"/>
      <c r="J91" s="362"/>
      <c r="K91" s="359"/>
    </row>
    <row r="92" spans="1:11" s="360" customFormat="1">
      <c r="A92" s="508" t="s">
        <v>1211</v>
      </c>
      <c r="B92" s="361">
        <f>'Sources and Uses Budget'!C92</f>
        <v>15000</v>
      </c>
      <c r="C92" s="362"/>
      <c r="D92" s="362"/>
      <c r="E92" s="361">
        <f>'Sources and Uses Budget'!S92</f>
        <v>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2915539</v>
      </c>
      <c r="C96" s="361">
        <f>SUM(C83:C95)</f>
        <v>0</v>
      </c>
      <c r="D96" s="361">
        <f>SUM(D83:D95)</f>
        <v>0</v>
      </c>
      <c r="E96" s="361">
        <f>'Sources and Uses Budget'!S96</f>
        <v>2670000</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40052919</v>
      </c>
      <c r="C97" s="361">
        <f>SUM(C63+C70+C77+C81+C96)</f>
        <v>0</v>
      </c>
      <c r="D97" s="361">
        <f>SUM(D63+D70+D77+D81+D96)</f>
        <v>0</v>
      </c>
      <c r="E97" s="361">
        <f>'Sources and Uses Budget'!S97</f>
        <v>37659901</v>
      </c>
      <c r="F97" s="367">
        <f>SUM(+F63+F70+F81+F96)</f>
        <v>0</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5648985</v>
      </c>
      <c r="C99" s="362"/>
      <c r="D99" s="362"/>
      <c r="E99" s="361">
        <f>'Sources and Uses Budget'!S99</f>
        <v>5648985</v>
      </c>
      <c r="F99" s="362"/>
      <c r="G99" s="362"/>
      <c r="H99" s="361">
        <f>'Sources and Uses Budget'!T99</f>
        <v>0</v>
      </c>
      <c r="I99" s="362"/>
      <c r="J99" s="362"/>
      <c r="K99" s="359"/>
    </row>
    <row r="100" spans="1:11" s="360" customFormat="1">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5648985</v>
      </c>
      <c r="C104" s="361">
        <f>SUM(C99:C103)</f>
        <v>0</v>
      </c>
      <c r="D104" s="361">
        <f>SUM(D99:D103)</f>
        <v>0</v>
      </c>
      <c r="E104" s="361">
        <f>'Sources and Uses Budget'!S104</f>
        <v>5648985</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45701904</v>
      </c>
      <c r="C105" s="367">
        <f>SUM(C97+C104)</f>
        <v>0</v>
      </c>
      <c r="D105" s="367">
        <f>SUM(D97+D104)</f>
        <v>0</v>
      </c>
      <c r="E105" s="361">
        <f>'Sources and Uses Budget'!S105</f>
        <v>43308886</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43308886</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2129"/>
      <c r="E124" s="1576"/>
      <c r="F124" s="1576"/>
      <c r="G124" s="1576"/>
      <c r="H124" s="1576"/>
      <c r="I124" s="1576"/>
      <c r="J124" s="376"/>
      <c r="K124" s="359"/>
    </row>
    <row r="125" spans="1:11" s="360" customFormat="1" ht="12.75">
      <c r="A125" s="385"/>
      <c r="B125" s="384"/>
      <c r="C125" s="385"/>
      <c r="D125" s="1576"/>
      <c r="E125" s="1576"/>
      <c r="F125" s="1576"/>
      <c r="G125" s="1576"/>
      <c r="H125" s="1576"/>
      <c r="I125" s="1576"/>
      <c r="J125" s="376"/>
      <c r="K125" s="359"/>
    </row>
    <row r="126" spans="1:11" s="360" customFormat="1" ht="12.75">
      <c r="A126" s="385"/>
      <c r="B126" s="384"/>
      <c r="C126" s="385"/>
      <c r="D126" s="1576"/>
      <c r="E126" s="1576"/>
      <c r="F126" s="1576"/>
      <c r="G126" s="1576"/>
      <c r="H126" s="1576"/>
      <c r="I126" s="1576"/>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2130"/>
      <c r="B139" s="1576"/>
      <c r="C139" s="1576"/>
      <c r="D139" s="356"/>
      <c r="E139" s="385"/>
      <c r="F139" s="385"/>
      <c r="G139" s="385"/>
    </row>
    <row r="140" spans="1:11" ht="12" customHeight="1">
      <c r="A140" s="1559"/>
      <c r="B140" s="1559"/>
      <c r="C140" s="1559"/>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43" workbookViewId="0">
      <selection activeCell="AC73" sqref="AC73:BC77"/>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2142" t="s">
        <v>2389</v>
      </c>
      <c r="B1" s="2143"/>
      <c r="C1" s="2143"/>
      <c r="D1" s="2143"/>
      <c r="E1" s="2143"/>
      <c r="F1" s="2143"/>
      <c r="G1" s="2143"/>
      <c r="H1" s="2143"/>
      <c r="I1" s="2143"/>
      <c r="J1" s="2143"/>
      <c r="K1" s="2143"/>
      <c r="L1" s="2143"/>
      <c r="M1" s="2143"/>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c r="AL1" s="2143"/>
      <c r="AM1" s="2143"/>
      <c r="AN1" s="2143"/>
      <c r="AO1" s="2143"/>
      <c r="AP1" s="2143"/>
      <c r="AQ1" s="2143"/>
      <c r="AR1" s="2143"/>
      <c r="AS1" s="2143"/>
      <c r="AT1" s="2143"/>
      <c r="AU1" s="2143"/>
      <c r="AV1" s="2143"/>
      <c r="AW1" s="2143"/>
      <c r="AX1" s="2143"/>
      <c r="AY1" s="2143"/>
      <c r="AZ1" s="2143"/>
      <c r="BA1" s="2143"/>
      <c r="BB1" s="2143"/>
      <c r="BC1" s="2143"/>
      <c r="BD1" s="2143"/>
      <c r="BE1" s="2144"/>
    </row>
    <row r="2" spans="1:65" ht="15.75" customHeight="1">
      <c r="A2" s="2145" t="s">
        <v>2388</v>
      </c>
      <c r="B2" s="2146"/>
      <c r="C2" s="2146"/>
      <c r="D2" s="2146"/>
      <c r="E2" s="2146"/>
      <c r="F2" s="2146"/>
      <c r="G2" s="2146"/>
      <c r="H2" s="2146"/>
      <c r="I2" s="2146"/>
      <c r="J2" s="2146"/>
      <c r="K2" s="2146"/>
      <c r="L2" s="2146"/>
      <c r="M2" s="2146"/>
      <c r="N2" s="2146"/>
      <c r="O2" s="2146"/>
      <c r="P2" s="2146"/>
      <c r="Q2" s="2146"/>
      <c r="R2" s="2146"/>
      <c r="S2" s="2146"/>
      <c r="T2" s="2146"/>
      <c r="U2" s="2146"/>
      <c r="V2" s="2146"/>
      <c r="W2" s="2146"/>
      <c r="X2" s="2146"/>
      <c r="Y2" s="2146"/>
      <c r="Z2" s="2146"/>
      <c r="AA2" s="2146"/>
      <c r="AB2" s="2146"/>
      <c r="AC2" s="2146"/>
      <c r="AD2" s="2146"/>
      <c r="AE2" s="2146"/>
      <c r="AF2" s="2146"/>
      <c r="AG2" s="2146"/>
      <c r="AH2" s="2146"/>
      <c r="AI2" s="2146"/>
      <c r="AJ2" s="2146"/>
      <c r="AK2" s="2146"/>
      <c r="AL2" s="2146"/>
      <c r="AM2" s="2146"/>
      <c r="AN2" s="2146"/>
      <c r="AO2" s="2146"/>
      <c r="AP2" s="2146"/>
      <c r="AQ2" s="2146"/>
      <c r="AR2" s="2146"/>
      <c r="AS2" s="2146"/>
      <c r="AT2" s="2146"/>
      <c r="AU2" s="2146"/>
      <c r="AV2" s="2146"/>
      <c r="AW2" s="2146"/>
      <c r="AX2" s="2146"/>
      <c r="AY2" s="2146"/>
      <c r="AZ2" s="2146"/>
      <c r="BA2" s="2146"/>
      <c r="BB2" s="2146"/>
      <c r="BC2" s="2146"/>
      <c r="BD2" s="2146"/>
      <c r="BE2" s="2147"/>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48" t="s">
        <v>2593</v>
      </c>
      <c r="AY3" s="2149"/>
      <c r="AZ3" s="2149"/>
      <c r="BA3" s="2150"/>
      <c r="BB3" s="2148" t="s">
        <v>2594</v>
      </c>
      <c r="BC3" s="2149"/>
      <c r="BD3" s="2149"/>
      <c r="BE3" s="2150"/>
    </row>
    <row r="4" spans="1:65" ht="15.75" customHeight="1" thickBot="1">
      <c r="A4" s="1207"/>
      <c r="B4" s="1209" t="s">
        <v>656</v>
      </c>
      <c r="C4" s="1209"/>
      <c r="D4" s="1209"/>
      <c r="E4" s="1209"/>
      <c r="F4" s="1209"/>
      <c r="G4" s="1208"/>
      <c r="H4" s="1208"/>
      <c r="I4" s="1208"/>
      <c r="J4" s="1208"/>
      <c r="K4" s="1208"/>
      <c r="L4" s="2137" t="str">
        <f>IF(Application!H18="","",Application!H18)</f>
        <v xml:space="preserve">La Quinta Affordable </v>
      </c>
      <c r="M4" s="2138"/>
      <c r="N4" s="2138"/>
      <c r="O4" s="2138"/>
      <c r="P4" s="2138"/>
      <c r="Q4" s="2138"/>
      <c r="R4" s="2138"/>
      <c r="S4" s="2138"/>
      <c r="T4" s="2138"/>
      <c r="U4" s="2138"/>
      <c r="V4" s="2138"/>
      <c r="W4" s="2138"/>
      <c r="X4" s="2138"/>
      <c r="Y4" s="2138"/>
      <c r="Z4" s="2138"/>
      <c r="AA4" s="2138"/>
      <c r="AB4" s="2138"/>
      <c r="AC4" s="2139"/>
      <c r="AD4" s="1208"/>
      <c r="AE4" s="1208"/>
      <c r="AF4" s="2151" t="s">
        <v>2387</v>
      </c>
      <c r="AG4" s="2151"/>
      <c r="AH4" s="2151"/>
      <c r="AI4" s="2151"/>
      <c r="AJ4" s="2151"/>
      <c r="AK4" s="2151"/>
      <c r="AL4" s="2151"/>
      <c r="AM4" s="2151"/>
      <c r="AN4" s="2151"/>
      <c r="AO4" s="2151"/>
      <c r="AP4" s="2152"/>
      <c r="AQ4" s="2153"/>
      <c r="AR4" s="2153"/>
      <c r="AS4" s="2153"/>
      <c r="AT4" s="2153"/>
      <c r="AU4" s="2153"/>
      <c r="AV4" s="1208"/>
      <c r="AW4" s="1208"/>
      <c r="AX4" s="2134" t="s">
        <v>2595</v>
      </c>
      <c r="AY4" s="2135"/>
      <c r="AZ4" s="2135"/>
      <c r="BA4" s="2136"/>
      <c r="BB4" s="1210">
        <f t="array" ref="BB4">ROUNDDOWN(SUM(IF((B19:I27&gt;0)*(B19:I27&lt;=30%),J19:O27,0))/J29,2)</f>
        <v>0.11</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151" t="s">
        <v>2386</v>
      </c>
      <c r="AG5" s="2151"/>
      <c r="AH5" s="2151"/>
      <c r="AI5" s="2151"/>
      <c r="AJ5" s="2151"/>
      <c r="AK5" s="2151"/>
      <c r="AL5" s="2151"/>
      <c r="AM5" s="2151"/>
      <c r="AN5" s="2151"/>
      <c r="AO5" s="2151"/>
      <c r="AP5" s="2152"/>
      <c r="AQ5" s="2153"/>
      <c r="AR5" s="2153"/>
      <c r="AS5" s="2153"/>
      <c r="AT5" s="2153"/>
      <c r="AU5" s="2153"/>
      <c r="AV5" s="1208"/>
      <c r="AW5" s="1208"/>
      <c r="AX5" s="2134" t="s">
        <v>2596</v>
      </c>
      <c r="AY5" s="2135"/>
      <c r="AZ5" s="2135"/>
      <c r="BA5" s="2136"/>
      <c r="BB5" s="1210">
        <f t="array" ref="BB5">ROUNDDOWN(SUM(IF((B19:I27&gt;0%)*(B19:I27&lt;=50%),J19:O27,0))/J29,2)</f>
        <v>0.44</v>
      </c>
      <c r="BC5" s="1211"/>
      <c r="BD5" s="1211"/>
      <c r="BE5" s="1212"/>
    </row>
    <row r="6" spans="1:65" ht="15.75" customHeight="1" thickBot="1">
      <c r="A6" s="1207"/>
      <c r="B6" s="1209" t="s">
        <v>2385</v>
      </c>
      <c r="C6" s="1208"/>
      <c r="D6" s="1208"/>
      <c r="E6" s="1208"/>
      <c r="F6" s="1208"/>
      <c r="G6" s="1208"/>
      <c r="H6" s="1208"/>
      <c r="I6" s="1208"/>
      <c r="J6" s="1208"/>
      <c r="K6" s="1208"/>
      <c r="L6" s="2137" t="str">
        <f>IF(Application!H16="","",Application!H16)</f>
        <v xml:space="preserve">FLT Jefferson Partners, L.P. </v>
      </c>
      <c r="M6" s="2138"/>
      <c r="N6" s="2138"/>
      <c r="O6" s="2138"/>
      <c r="P6" s="2138"/>
      <c r="Q6" s="2138"/>
      <c r="R6" s="2138"/>
      <c r="S6" s="2138"/>
      <c r="T6" s="2138"/>
      <c r="U6" s="2138"/>
      <c r="V6" s="2138"/>
      <c r="W6" s="2138"/>
      <c r="X6" s="2138"/>
      <c r="Y6" s="2138"/>
      <c r="Z6" s="2138"/>
      <c r="AA6" s="2138"/>
      <c r="AB6" s="2138"/>
      <c r="AC6" s="2139"/>
      <c r="AD6" s="1208"/>
      <c r="AE6" s="1208"/>
      <c r="AF6" s="2140" t="s">
        <v>2384</v>
      </c>
      <c r="AG6" s="2140"/>
      <c r="AH6" s="2140"/>
      <c r="AI6" s="2140"/>
      <c r="AJ6" s="2140"/>
      <c r="AK6" s="2140"/>
      <c r="AL6" s="2140"/>
      <c r="AM6" s="2140"/>
      <c r="AN6" s="2140"/>
      <c r="AO6" s="2140"/>
      <c r="AP6" s="2141"/>
      <c r="AQ6" s="2141"/>
      <c r="AR6" s="2141"/>
      <c r="AS6" s="2141"/>
      <c r="AT6" s="2141"/>
      <c r="AU6" s="2141"/>
      <c r="AV6" s="1208"/>
      <c r="AW6" s="1208"/>
      <c r="AX6" s="2134" t="s">
        <v>2597</v>
      </c>
      <c r="AY6" s="2135"/>
      <c r="AZ6" s="2135"/>
      <c r="BA6" s="2136"/>
      <c r="BB6" s="1210">
        <f t="array" ref="BB6">ROUNDDOWN(SUM(IF((B19:I27&gt;60%)*(B19:I27&lt;=80%),J19:O27,0))/J29,2)</f>
        <v>0.39</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140" t="s">
        <v>2383</v>
      </c>
      <c r="AG7" s="2140"/>
      <c r="AH7" s="2140"/>
      <c r="AI7" s="2140"/>
      <c r="AJ7" s="2140"/>
      <c r="AK7" s="2140"/>
      <c r="AL7" s="2140"/>
      <c r="AM7" s="2140"/>
      <c r="AN7" s="2140"/>
      <c r="AO7" s="2140"/>
      <c r="AP7" s="2141"/>
      <c r="AQ7" s="2141"/>
      <c r="AR7" s="2141"/>
      <c r="AS7" s="2141"/>
      <c r="AT7" s="2141"/>
      <c r="AU7" s="2141"/>
      <c r="AV7" s="1208"/>
      <c r="AW7" s="1208"/>
      <c r="AX7" s="1208"/>
      <c r="AY7" s="1208"/>
      <c r="AZ7" s="1208"/>
      <c r="BA7" s="1208"/>
      <c r="BB7" s="1208"/>
      <c r="BC7" s="1208"/>
      <c r="BD7" s="1208"/>
      <c r="BE7" s="1213"/>
    </row>
    <row r="8" spans="1:65" thickBot="1">
      <c r="A8" s="1207"/>
      <c r="B8" s="1209" t="s">
        <v>2634</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154" t="str">
        <f>Application!T197</f>
        <v>No</v>
      </c>
      <c r="AC8" s="2155"/>
      <c r="AD8" s="2156"/>
      <c r="AE8" s="1208"/>
      <c r="AF8" s="2140" t="s">
        <v>2382</v>
      </c>
      <c r="AG8" s="2140"/>
      <c r="AH8" s="2140"/>
      <c r="AI8" s="2140"/>
      <c r="AJ8" s="2140"/>
      <c r="AK8" s="2140"/>
      <c r="AL8" s="2140"/>
      <c r="AM8" s="2140"/>
      <c r="AN8" s="2140"/>
      <c r="AO8" s="2140"/>
      <c r="AP8" s="2141" t="s">
        <v>2054</v>
      </c>
      <c r="AQ8" s="2141"/>
      <c r="AR8" s="2141"/>
      <c r="AS8" s="2141"/>
      <c r="AT8" s="2141"/>
      <c r="AU8" s="2141"/>
      <c r="AV8" s="1208"/>
      <c r="AW8" s="1208"/>
      <c r="AX8" s="1208"/>
      <c r="AY8" s="1208"/>
      <c r="AZ8" s="1208"/>
      <c r="BA8" s="1208"/>
      <c r="BB8" s="1208"/>
      <c r="BC8" s="1208"/>
      <c r="BD8" s="1208"/>
      <c r="BE8" s="1213"/>
      <c r="BM8" s="1204" t="s">
        <v>1957</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151" t="s">
        <v>2381</v>
      </c>
      <c r="AG9" s="2151"/>
      <c r="AH9" s="2151"/>
      <c r="AI9" s="2151"/>
      <c r="AJ9" s="2151"/>
      <c r="AK9" s="2151"/>
      <c r="AL9" s="2151"/>
      <c r="AM9" s="2151"/>
      <c r="AN9" s="2151"/>
      <c r="AO9" s="2151"/>
      <c r="AP9" s="2152"/>
      <c r="AQ9" s="2153"/>
      <c r="AR9" s="2153"/>
      <c r="AS9" s="2153"/>
      <c r="AT9" s="2153"/>
      <c r="AU9" s="2153"/>
      <c r="AV9" s="1208"/>
      <c r="AW9" s="1208"/>
      <c r="AX9" s="1208"/>
      <c r="AY9" s="1208"/>
      <c r="AZ9" s="1208"/>
      <c r="BA9" s="1208"/>
      <c r="BB9" s="1208"/>
      <c r="BC9" s="1208"/>
      <c r="BD9" s="1208"/>
      <c r="BE9" s="1213"/>
      <c r="BM9" s="1204" t="s">
        <v>2380</v>
      </c>
    </row>
    <row r="10" spans="1:65" ht="15">
      <c r="A10" s="1207"/>
      <c r="B10" s="1209" t="s">
        <v>2379</v>
      </c>
      <c r="C10" s="1209"/>
      <c r="D10" s="1209"/>
      <c r="E10" s="1209"/>
      <c r="F10" s="1209"/>
      <c r="G10" s="1209"/>
      <c r="H10" s="1209"/>
      <c r="I10" s="1209"/>
      <c r="J10" s="1209"/>
      <c r="K10" s="1209"/>
      <c r="L10" s="1209"/>
      <c r="M10" s="1208"/>
      <c r="N10" s="2169">
        <f>Application!AO635</f>
        <v>11909944</v>
      </c>
      <c r="O10" s="2169"/>
      <c r="P10" s="2169"/>
      <c r="Q10" s="2169"/>
      <c r="R10" s="2169"/>
      <c r="S10" s="2169"/>
      <c r="T10" s="2169"/>
      <c r="U10" s="1208"/>
      <c r="V10" s="1208"/>
      <c r="W10" s="1208"/>
      <c r="X10" s="1214"/>
      <c r="Y10" s="1214"/>
      <c r="Z10" s="1214"/>
      <c r="AA10" s="1214"/>
      <c r="AB10" s="1214"/>
      <c r="AC10" s="1214"/>
      <c r="AD10" s="1214"/>
      <c r="AE10" s="1214"/>
      <c r="AF10" s="2151" t="s">
        <v>2378</v>
      </c>
      <c r="AG10" s="2151"/>
      <c r="AH10" s="2151"/>
      <c r="AI10" s="2151"/>
      <c r="AJ10" s="2151"/>
      <c r="AK10" s="2151"/>
      <c r="AL10" s="2151"/>
      <c r="AM10" s="2151"/>
      <c r="AN10" s="2151"/>
      <c r="AO10" s="2151"/>
      <c r="AP10" s="2152"/>
      <c r="AQ10" s="2153"/>
      <c r="AR10" s="2153"/>
      <c r="AS10" s="2153"/>
      <c r="AT10" s="2153"/>
      <c r="AU10" s="2153"/>
      <c r="AV10" s="1214"/>
      <c r="AW10" s="1214"/>
      <c r="AX10" s="1208"/>
      <c r="AY10" s="1208"/>
      <c r="AZ10" s="1208"/>
      <c r="BA10" s="1208"/>
      <c r="BB10" s="1208"/>
      <c r="BC10" s="1208"/>
      <c r="BD10" s="1208"/>
      <c r="BE10" s="1213"/>
      <c r="BM10" s="1204" t="s">
        <v>2377</v>
      </c>
    </row>
    <row r="11" spans="1:65" ht="15">
      <c r="A11" s="1207"/>
      <c r="B11" s="1209" t="s">
        <v>2376</v>
      </c>
      <c r="C11" s="1209"/>
      <c r="D11" s="1209"/>
      <c r="E11" s="1209"/>
      <c r="F11" s="1209"/>
      <c r="G11" s="1209"/>
      <c r="H11" s="1209"/>
      <c r="I11" s="1209"/>
      <c r="J11" s="1209"/>
      <c r="K11" s="1209"/>
      <c r="L11" s="1209"/>
      <c r="M11" s="1208"/>
      <c r="N11" s="2169">
        <f>Application!AA943</f>
        <v>0</v>
      </c>
      <c r="O11" s="2169"/>
      <c r="P11" s="2169"/>
      <c r="Q11" s="2169"/>
      <c r="R11" s="2169"/>
      <c r="S11" s="2169"/>
      <c r="T11" s="2169"/>
      <c r="U11" s="1208"/>
      <c r="V11" s="1208"/>
      <c r="W11" s="1208"/>
      <c r="X11" s="1214"/>
      <c r="Y11" s="1214"/>
      <c r="Z11" s="1214"/>
      <c r="AA11" s="1214"/>
      <c r="AB11" s="1214"/>
      <c r="AC11" s="1214"/>
      <c r="AD11" s="1214"/>
      <c r="AE11" s="1214"/>
      <c r="AF11" s="2151" t="s">
        <v>2375</v>
      </c>
      <c r="AG11" s="2151"/>
      <c r="AH11" s="2151"/>
      <c r="AI11" s="2151"/>
      <c r="AJ11" s="2151"/>
      <c r="AK11" s="2151"/>
      <c r="AL11" s="2151"/>
      <c r="AM11" s="2151"/>
      <c r="AN11" s="2151"/>
      <c r="AO11" s="2151"/>
      <c r="AP11" s="2152"/>
      <c r="AQ11" s="2153"/>
      <c r="AR11" s="2153"/>
      <c r="AS11" s="2153"/>
      <c r="AT11" s="2153"/>
      <c r="AU11" s="2153"/>
      <c r="AV11" s="1214"/>
      <c r="AW11" s="1214"/>
      <c r="AX11" s="1208"/>
      <c r="AY11" s="1208"/>
      <c r="AZ11" s="1208"/>
      <c r="BA11" s="1208"/>
      <c r="BB11" s="1208"/>
      <c r="BC11" s="1208"/>
      <c r="BD11" s="1208"/>
      <c r="BE11" s="1213"/>
      <c r="BM11" s="1204" t="s">
        <v>2054</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2374</v>
      </c>
    </row>
    <row r="13" spans="1:65" thickBot="1">
      <c r="A13" s="1208"/>
      <c r="B13" s="2157" t="s">
        <v>2373</v>
      </c>
      <c r="C13" s="2158"/>
      <c r="D13" s="2158"/>
      <c r="E13" s="2158"/>
      <c r="F13" s="2158"/>
      <c r="G13" s="2158"/>
      <c r="H13" s="2158"/>
      <c r="I13" s="2158"/>
      <c r="J13" s="2158"/>
      <c r="K13" s="2158"/>
      <c r="L13" s="2158"/>
      <c r="M13" s="2158"/>
      <c r="N13" s="2158"/>
      <c r="O13" s="2158"/>
      <c r="P13" s="2159"/>
      <c r="Q13" s="2160" t="s">
        <v>669</v>
      </c>
      <c r="R13" s="2161"/>
      <c r="S13" s="2161"/>
      <c r="T13" s="2162"/>
      <c r="U13" s="1214"/>
      <c r="V13" s="1208"/>
      <c r="W13" s="1208"/>
      <c r="X13" s="1208"/>
      <c r="Y13" s="1208"/>
      <c r="Z13" s="1208"/>
      <c r="AA13" s="2163" t="s">
        <v>2372</v>
      </c>
      <c r="AB13" s="2163"/>
      <c r="AC13" s="2163"/>
      <c r="AD13" s="2163"/>
      <c r="AE13" s="2163"/>
      <c r="AF13" s="2163"/>
      <c r="AG13" s="2163"/>
      <c r="AH13" s="2163"/>
      <c r="AI13" s="2163"/>
      <c r="AJ13" s="2163"/>
      <c r="AK13" s="2163"/>
      <c r="AL13" s="2163"/>
      <c r="AM13" s="2163"/>
      <c r="AN13" s="2163"/>
      <c r="AO13" s="2164">
        <f>Application!W481</f>
        <v>26</v>
      </c>
      <c r="AP13" s="2165"/>
      <c r="AQ13" s="2165"/>
      <c r="AR13" s="2165"/>
      <c r="AS13" s="2165"/>
      <c r="AT13" s="1214"/>
      <c r="AU13" s="1214"/>
      <c r="AV13" s="1214"/>
      <c r="AW13" s="1214"/>
      <c r="AX13" s="1214"/>
      <c r="AY13" s="1214"/>
      <c r="AZ13" s="1214"/>
      <c r="BA13" s="1214"/>
      <c r="BB13" s="1214"/>
      <c r="BC13" s="1214"/>
      <c r="BD13" s="1214"/>
      <c r="BE13" s="1215"/>
      <c r="BM13" s="1204" t="s">
        <v>2371</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166" t="s">
        <v>2370</v>
      </c>
      <c r="AB14" s="2166"/>
      <c r="AC14" s="2166"/>
      <c r="AD14" s="2166"/>
      <c r="AE14" s="2166"/>
      <c r="AF14" s="2166"/>
      <c r="AG14" s="2166"/>
      <c r="AH14" s="2166"/>
      <c r="AI14" s="2166"/>
      <c r="AJ14" s="2166"/>
      <c r="AK14" s="2166"/>
      <c r="AL14" s="2166"/>
      <c r="AM14" s="2166"/>
      <c r="AN14" s="2166"/>
      <c r="AO14" s="2167"/>
      <c r="AP14" s="2168"/>
      <c r="AQ14" s="2168"/>
      <c r="AR14" s="2168"/>
      <c r="AS14" s="2168"/>
      <c r="AT14" s="1214"/>
      <c r="AU14" s="1214"/>
      <c r="AV14" s="1214"/>
      <c r="AW14" s="1214"/>
      <c r="AX14" s="1214"/>
      <c r="AY14" s="1214"/>
      <c r="AZ14" s="1214"/>
      <c r="BA14" s="1214"/>
      <c r="BB14" s="1214"/>
      <c r="BC14" s="1214"/>
      <c r="BD14" s="1214"/>
      <c r="BE14" s="1215"/>
    </row>
    <row r="15" spans="1:65" thickBot="1">
      <c r="A15" s="1208"/>
      <c r="B15" s="2170" t="s">
        <v>2369</v>
      </c>
      <c r="C15" s="2171"/>
      <c r="D15" s="2171"/>
      <c r="E15" s="2171"/>
      <c r="F15" s="2171"/>
      <c r="G15" s="2171"/>
      <c r="H15" s="2171"/>
      <c r="I15" s="2171"/>
      <c r="J15" s="2171"/>
      <c r="K15" s="2171"/>
      <c r="L15" s="2171"/>
      <c r="M15" s="2171"/>
      <c r="N15" s="2171"/>
      <c r="O15" s="2171"/>
      <c r="P15" s="2171"/>
      <c r="Q15" s="2171"/>
      <c r="R15" s="2172"/>
      <c r="S15" s="2173" t="str">
        <f>IF(Application!AB215="","",Application!AB215)</f>
        <v/>
      </c>
      <c r="T15" s="2173"/>
      <c r="U15" s="2173"/>
      <c r="V15" s="2173"/>
      <c r="W15" s="2174"/>
      <c r="X15" s="1214"/>
      <c r="Y15" s="1208"/>
      <c r="Z15" s="1208"/>
      <c r="AA15" s="2163" t="s">
        <v>2368</v>
      </c>
      <c r="AB15" s="2163"/>
      <c r="AC15" s="2163"/>
      <c r="AD15" s="2163"/>
      <c r="AE15" s="2163"/>
      <c r="AF15" s="2163"/>
      <c r="AG15" s="2163"/>
      <c r="AH15" s="2163"/>
      <c r="AI15" s="2163"/>
      <c r="AJ15" s="2163"/>
      <c r="AK15" s="2163"/>
      <c r="AL15" s="2163"/>
      <c r="AM15" s="2163"/>
      <c r="AN15" s="2163"/>
      <c r="AO15" s="2167"/>
      <c r="AP15" s="2168"/>
      <c r="AQ15" s="2168"/>
      <c r="AR15" s="2168"/>
      <c r="AS15" s="2168"/>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75" t="s">
        <v>2367</v>
      </c>
      <c r="C17" s="2176"/>
      <c r="D17" s="2176"/>
      <c r="E17" s="2176"/>
      <c r="F17" s="2176"/>
      <c r="G17" s="2176"/>
      <c r="H17" s="2176"/>
      <c r="I17" s="2176"/>
      <c r="J17" s="2176"/>
      <c r="K17" s="2176"/>
      <c r="L17" s="2176"/>
      <c r="M17" s="2176"/>
      <c r="N17" s="2176"/>
      <c r="O17" s="2176"/>
      <c r="P17" s="2176"/>
      <c r="Q17" s="2176"/>
      <c r="R17" s="2176"/>
      <c r="S17" s="2176"/>
      <c r="T17" s="2176"/>
      <c r="U17" s="2176"/>
      <c r="V17" s="2176"/>
      <c r="W17" s="2176"/>
      <c r="X17" s="2176"/>
      <c r="Y17" s="2176"/>
      <c r="Z17" s="2176"/>
      <c r="AA17" s="2176"/>
      <c r="AB17" s="2176"/>
      <c r="AC17" s="2176"/>
      <c r="AD17" s="2176"/>
      <c r="AE17" s="2176"/>
      <c r="AF17" s="2176"/>
      <c r="AG17" s="2176"/>
      <c r="AH17" s="2176"/>
      <c r="AI17" s="2176"/>
      <c r="AJ17" s="2176"/>
      <c r="AK17" s="2176"/>
      <c r="AL17" s="2176"/>
      <c r="AM17" s="2176"/>
      <c r="AN17" s="2176"/>
      <c r="AO17" s="2176"/>
      <c r="AP17" s="2176"/>
      <c r="AQ17" s="2176"/>
      <c r="AR17" s="2176"/>
      <c r="AS17" s="2176"/>
      <c r="AT17" s="2176"/>
      <c r="AU17" s="2176"/>
      <c r="AV17" s="2176"/>
      <c r="AW17" s="2176"/>
      <c r="AX17" s="2176"/>
      <c r="AY17" s="2177"/>
      <c r="AZ17" s="1208"/>
      <c r="BA17" s="1208"/>
      <c r="BB17" s="1208"/>
      <c r="BC17" s="1208"/>
      <c r="BD17" s="1208"/>
      <c r="BE17" s="1215"/>
      <c r="BF17" s="1206"/>
    </row>
    <row r="18" spans="1:58" ht="15.75" customHeight="1">
      <c r="A18" s="1208"/>
      <c r="B18" s="2178" t="s">
        <v>2366</v>
      </c>
      <c r="C18" s="2179"/>
      <c r="D18" s="2179"/>
      <c r="E18" s="2179"/>
      <c r="F18" s="2179"/>
      <c r="G18" s="2179"/>
      <c r="H18" s="2179"/>
      <c r="I18" s="2180"/>
      <c r="J18" s="2181" t="s">
        <v>1575</v>
      </c>
      <c r="K18" s="2182"/>
      <c r="L18" s="2182"/>
      <c r="M18" s="2182"/>
      <c r="N18" s="2182"/>
      <c r="O18" s="2183"/>
      <c r="P18" s="2181" t="s">
        <v>324</v>
      </c>
      <c r="Q18" s="2182"/>
      <c r="R18" s="2182"/>
      <c r="S18" s="2182"/>
      <c r="T18" s="2182"/>
      <c r="U18" s="2183"/>
      <c r="V18" s="2181" t="s">
        <v>325</v>
      </c>
      <c r="W18" s="2182"/>
      <c r="X18" s="2182"/>
      <c r="Y18" s="2182"/>
      <c r="Z18" s="2182"/>
      <c r="AA18" s="2183"/>
      <c r="AB18" s="2181" t="s">
        <v>163</v>
      </c>
      <c r="AC18" s="2182"/>
      <c r="AD18" s="2182"/>
      <c r="AE18" s="2182"/>
      <c r="AF18" s="2182"/>
      <c r="AG18" s="2183"/>
      <c r="AH18" s="2181" t="s">
        <v>164</v>
      </c>
      <c r="AI18" s="2182"/>
      <c r="AJ18" s="2182"/>
      <c r="AK18" s="2182"/>
      <c r="AL18" s="2182"/>
      <c r="AM18" s="2183"/>
      <c r="AN18" s="2181" t="s">
        <v>165</v>
      </c>
      <c r="AO18" s="2182"/>
      <c r="AP18" s="2182"/>
      <c r="AQ18" s="2182"/>
      <c r="AR18" s="2182"/>
      <c r="AS18" s="2183"/>
      <c r="AT18" s="2181" t="s">
        <v>2365</v>
      </c>
      <c r="AU18" s="2182"/>
      <c r="AV18" s="2182"/>
      <c r="AW18" s="2182"/>
      <c r="AX18" s="2182"/>
      <c r="AY18" s="2184"/>
      <c r="AZ18" s="1208"/>
      <c r="BA18" s="1208"/>
      <c r="BB18" s="1208"/>
      <c r="BC18" s="1208"/>
      <c r="BD18" s="1208"/>
      <c r="BE18" s="1215"/>
    </row>
    <row r="19" spans="1:58" ht="15">
      <c r="A19" s="1208"/>
      <c r="B19" s="2185">
        <v>0.3</v>
      </c>
      <c r="C19" s="2186"/>
      <c r="D19" s="2186"/>
      <c r="E19" s="2186"/>
      <c r="F19" s="2186"/>
      <c r="G19" s="2186"/>
      <c r="H19" s="2186"/>
      <c r="I19" s="2187"/>
      <c r="J19" s="2188">
        <f t="shared" ref="J19:J24" si="0">SUM(P19:AS19)</f>
        <v>12</v>
      </c>
      <c r="K19" s="2189"/>
      <c r="L19" s="2189"/>
      <c r="M19" s="2189"/>
      <c r="N19" s="2189"/>
      <c r="O19" s="2190"/>
      <c r="P19" s="2188" cm="1">
        <f t="array" ref="P19">SUMPRODUCT((Application!$B$726:$B$760 = 'CalHFA Addendum'!P$18)*(Application!$AC$726:$AC$760 = 'CalHFA Addendum'!$B19),Application!$G$726:$G$760)</f>
        <v>0</v>
      </c>
      <c r="Q19" s="2189"/>
      <c r="R19" s="2189"/>
      <c r="S19" s="2189"/>
      <c r="T19" s="2189"/>
      <c r="U19" s="2190"/>
      <c r="V19" s="2188" cm="1">
        <f t="array" ref="V19">SUMPRODUCT((Application!$B$726:$B$760 = 'CalHFA Addendum'!V$18)*(Application!$AC$726:$AC$760 = 'CalHFA Addendum'!$B19),Application!$G$726:$G$760)</f>
        <v>7</v>
      </c>
      <c r="W19" s="2189"/>
      <c r="X19" s="2189"/>
      <c r="Y19" s="2189"/>
      <c r="Z19" s="2189"/>
      <c r="AA19" s="2190"/>
      <c r="AB19" s="2188" cm="1">
        <f t="array" ref="AB19">SUMPRODUCT((Application!$B$726:$B$760 = 'CalHFA Addendum'!AB$18)*(Application!$AC$726:$AC$760 = 'CalHFA Addendum'!$B19),Application!$G$726:$G$760)</f>
        <v>3</v>
      </c>
      <c r="AC19" s="2189"/>
      <c r="AD19" s="2189"/>
      <c r="AE19" s="2189"/>
      <c r="AF19" s="2189"/>
      <c r="AG19" s="2190"/>
      <c r="AH19" s="2188" cm="1">
        <f t="array" ref="AH19">SUMPRODUCT((Application!$B$726:$B$760 = 'CalHFA Addendum'!AH$18)*(Application!$AC$726:$AC$760 = 'CalHFA Addendum'!$B19),Application!$G$726:$G$760)</f>
        <v>2</v>
      </c>
      <c r="AI19" s="2189"/>
      <c r="AJ19" s="2189"/>
      <c r="AK19" s="2189"/>
      <c r="AL19" s="2189"/>
      <c r="AM19" s="2190"/>
      <c r="AN19" s="2188" cm="1">
        <f t="array" ref="AN19">SUMPRODUCT((Application!$B$726:$B$760 = 'CalHFA Addendum'!AN$18)*(Application!$AC$726:$AC$760 = 'CalHFA Addendum'!$B19),Application!$G$726:$G$760)</f>
        <v>0</v>
      </c>
      <c r="AO19" s="2189"/>
      <c r="AP19" s="2189"/>
      <c r="AQ19" s="2189"/>
      <c r="AR19" s="2189"/>
      <c r="AS19" s="2190"/>
      <c r="AT19" s="2191">
        <f>J19/$J$29</f>
        <v>0.11428571428571428</v>
      </c>
      <c r="AU19" s="2192"/>
      <c r="AV19" s="2192"/>
      <c r="AW19" s="2192"/>
      <c r="AX19" s="2192"/>
      <c r="AY19" s="2193"/>
      <c r="AZ19" s="1216"/>
      <c r="BA19" s="1208"/>
      <c r="BB19" s="1208"/>
      <c r="BC19" s="1208"/>
      <c r="BD19" s="1208"/>
      <c r="BE19" s="1215"/>
    </row>
    <row r="20" spans="1:58" ht="15" customHeight="1">
      <c r="A20" s="1208"/>
      <c r="B20" s="2185">
        <v>0.4</v>
      </c>
      <c r="C20" s="2186"/>
      <c r="D20" s="2186"/>
      <c r="E20" s="2186"/>
      <c r="F20" s="2186"/>
      <c r="G20" s="2186"/>
      <c r="H20" s="2186"/>
      <c r="I20" s="2187"/>
      <c r="J20" s="2188">
        <f t="shared" si="0"/>
        <v>7</v>
      </c>
      <c r="K20" s="2189"/>
      <c r="L20" s="2189"/>
      <c r="M20" s="2189"/>
      <c r="N20" s="2189"/>
      <c r="O20" s="2190"/>
      <c r="P20" s="2188" cm="1">
        <f t="array" ref="P20">SUMPRODUCT((Application!$B$726:$B$760 = 'CalHFA Addendum'!P$18)*(Application!$AC$726:$AC$760 = 'CalHFA Addendum'!$B20),Application!$G$726:$G$760)</f>
        <v>0</v>
      </c>
      <c r="Q20" s="2189"/>
      <c r="R20" s="2189"/>
      <c r="S20" s="2189"/>
      <c r="T20" s="2189"/>
      <c r="U20" s="2190"/>
      <c r="V20" s="2188" cm="1">
        <f t="array" ref="V20">SUMPRODUCT((Application!$B$726:$B$760 = 'CalHFA Addendum'!V$18)*(Application!$AC$726:$AC$760 = 'CalHFA Addendum'!$B20),Application!$G$726:$G$760)</f>
        <v>0</v>
      </c>
      <c r="W20" s="2189"/>
      <c r="X20" s="2189"/>
      <c r="Y20" s="2189"/>
      <c r="Z20" s="2189"/>
      <c r="AA20" s="2190"/>
      <c r="AB20" s="2188" cm="1">
        <f t="array" ref="AB20">SUMPRODUCT((Application!$B$726:$B$760 = 'CalHFA Addendum'!AB$18)*(Application!$AC$726:$AC$760 = 'CalHFA Addendum'!$B20),Application!$G$726:$G$760)</f>
        <v>7</v>
      </c>
      <c r="AC20" s="2189"/>
      <c r="AD20" s="2189"/>
      <c r="AE20" s="2189"/>
      <c r="AF20" s="2189"/>
      <c r="AG20" s="2190"/>
      <c r="AH20" s="2188" cm="1">
        <f t="array" ref="AH20">SUMPRODUCT((Application!$B$726:$B$760 = 'CalHFA Addendum'!AH$18)*(Application!$AC$726:$AC$760 = 'CalHFA Addendum'!$B20),Application!$G$726:$G$760)</f>
        <v>0</v>
      </c>
      <c r="AI20" s="2189"/>
      <c r="AJ20" s="2189"/>
      <c r="AK20" s="2189"/>
      <c r="AL20" s="2189"/>
      <c r="AM20" s="2190"/>
      <c r="AN20" s="2188" cm="1">
        <f t="array" ref="AN20">SUMPRODUCT((Application!$B$726:$B$760 = 'CalHFA Addendum'!AN$18)*(Application!$AC$726:$AC$760 = 'CalHFA Addendum'!$B20),Application!$G$726:$G$760)</f>
        <v>0</v>
      </c>
      <c r="AO20" s="2189"/>
      <c r="AP20" s="2189"/>
      <c r="AQ20" s="2189"/>
      <c r="AR20" s="2189"/>
      <c r="AS20" s="2190"/>
      <c r="AT20" s="2191">
        <f t="shared" ref="AT20:AT29" si="1">J20/$J$29</f>
        <v>6.6666666666666666E-2</v>
      </c>
      <c r="AU20" s="2192"/>
      <c r="AV20" s="2192"/>
      <c r="AW20" s="2192"/>
      <c r="AX20" s="2192"/>
      <c r="AY20" s="2193"/>
      <c r="AZ20" s="1208"/>
      <c r="BA20" s="1208"/>
      <c r="BB20" s="1208"/>
      <c r="BC20" s="1208"/>
      <c r="BD20" s="1208"/>
      <c r="BE20" s="1215"/>
    </row>
    <row r="21" spans="1:58" ht="15">
      <c r="A21" s="1208"/>
      <c r="B21" s="2185">
        <v>0.5</v>
      </c>
      <c r="C21" s="2186"/>
      <c r="D21" s="2186"/>
      <c r="E21" s="2186"/>
      <c r="F21" s="2186"/>
      <c r="G21" s="2186"/>
      <c r="H21" s="2186"/>
      <c r="I21" s="2187"/>
      <c r="J21" s="2188">
        <f t="shared" si="0"/>
        <v>28</v>
      </c>
      <c r="K21" s="2189"/>
      <c r="L21" s="2189"/>
      <c r="M21" s="2189"/>
      <c r="N21" s="2189"/>
      <c r="O21" s="2190"/>
      <c r="P21" s="2188" cm="1">
        <f t="array" ref="P21">SUMPRODUCT((Application!$B$726:$B$760 = 'CalHFA Addendum'!P$18)*(Application!$AC$726:$AC$760 = 'CalHFA Addendum'!$B21),Application!$G$726:$G$760)</f>
        <v>0</v>
      </c>
      <c r="Q21" s="2189"/>
      <c r="R21" s="2189"/>
      <c r="S21" s="2189"/>
      <c r="T21" s="2189"/>
      <c r="U21" s="2190"/>
      <c r="V21" s="2188" cm="1">
        <f t="array" ref="V21">SUMPRODUCT((Application!$B$726:$B$760 = 'CalHFA Addendum'!V$18)*(Application!$AC$726:$AC$760 = 'CalHFA Addendum'!$B21),Application!$G$726:$G$760)</f>
        <v>18</v>
      </c>
      <c r="W21" s="2189"/>
      <c r="X21" s="2189"/>
      <c r="Y21" s="2189"/>
      <c r="Z21" s="2189"/>
      <c r="AA21" s="2190"/>
      <c r="AB21" s="2188" cm="1">
        <f t="array" ref="AB21">SUMPRODUCT((Application!$B$726:$B$760 = 'CalHFA Addendum'!AB$18)*(Application!$AC$726:$AC$760 = 'CalHFA Addendum'!$B21),Application!$G$726:$G$760)</f>
        <v>10</v>
      </c>
      <c r="AC21" s="2189"/>
      <c r="AD21" s="2189"/>
      <c r="AE21" s="2189"/>
      <c r="AF21" s="2189"/>
      <c r="AG21" s="2190"/>
      <c r="AH21" s="2188" cm="1">
        <f t="array" ref="AH21">SUMPRODUCT((Application!$B$726:$B$760 = 'CalHFA Addendum'!AH$18)*(Application!$AC$726:$AC$760 = 'CalHFA Addendum'!$B21),Application!$G$726:$G$760)</f>
        <v>0</v>
      </c>
      <c r="AI21" s="2189"/>
      <c r="AJ21" s="2189"/>
      <c r="AK21" s="2189"/>
      <c r="AL21" s="2189"/>
      <c r="AM21" s="2190"/>
      <c r="AN21" s="2188" cm="1">
        <f t="array" ref="AN21">SUMPRODUCT((Application!$B$726:$B$760 = 'CalHFA Addendum'!AN$18)*(Application!$AC$726:$AC$760 = 'CalHFA Addendum'!$B21),Application!$G$726:$G$760)</f>
        <v>0</v>
      </c>
      <c r="AO21" s="2189"/>
      <c r="AP21" s="2189"/>
      <c r="AQ21" s="2189"/>
      <c r="AR21" s="2189"/>
      <c r="AS21" s="2190"/>
      <c r="AT21" s="2191">
        <f t="shared" si="1"/>
        <v>0.26666666666666666</v>
      </c>
      <c r="AU21" s="2192"/>
      <c r="AV21" s="2192"/>
      <c r="AW21" s="2192"/>
      <c r="AX21" s="2192"/>
      <c r="AY21" s="2193"/>
      <c r="AZ21" s="1208"/>
      <c r="BA21" s="1208"/>
      <c r="BB21" s="1208"/>
      <c r="BC21" s="1208"/>
      <c r="BD21" s="1208"/>
      <c r="BE21" s="1215"/>
    </row>
    <row r="22" spans="1:58" ht="15">
      <c r="A22" s="1208"/>
      <c r="B22" s="2185">
        <v>0.6</v>
      </c>
      <c r="C22" s="2186"/>
      <c r="D22" s="2186"/>
      <c r="E22" s="2186"/>
      <c r="F22" s="2186"/>
      <c r="G22" s="2186"/>
      <c r="H22" s="2186"/>
      <c r="I22" s="2187"/>
      <c r="J22" s="2188">
        <f t="shared" si="0"/>
        <v>16</v>
      </c>
      <c r="K22" s="2189"/>
      <c r="L22" s="2189"/>
      <c r="M22" s="2189"/>
      <c r="N22" s="2189"/>
      <c r="O22" s="2190"/>
      <c r="P22" s="2188" cm="1">
        <f t="array" ref="P22">SUMPRODUCT((Application!$B$726:$B$760 = 'CalHFA Addendum'!P$18)*(Application!$AC$726:$AC$760 = 'CalHFA Addendum'!$B22),Application!$G$726:$G$760)</f>
        <v>0</v>
      </c>
      <c r="Q22" s="2189"/>
      <c r="R22" s="2189"/>
      <c r="S22" s="2189"/>
      <c r="T22" s="2189"/>
      <c r="U22" s="2190"/>
      <c r="V22" s="2188" cm="1">
        <f t="array" ref="V22">SUMPRODUCT((Application!$B$726:$B$760 = 'CalHFA Addendum'!V$18)*(Application!$AC$726:$AC$760 = 'CalHFA Addendum'!$B22),Application!$G$726:$G$760)</f>
        <v>0</v>
      </c>
      <c r="W22" s="2189"/>
      <c r="X22" s="2189"/>
      <c r="Y22" s="2189"/>
      <c r="Z22" s="2189"/>
      <c r="AA22" s="2190"/>
      <c r="AB22" s="2188" cm="1">
        <f t="array" ref="AB22">SUMPRODUCT((Application!$B$726:$B$760 = 'CalHFA Addendum'!AB$18)*(Application!$AC$726:$AC$760 = 'CalHFA Addendum'!$B22),Application!$G$726:$G$760)</f>
        <v>10</v>
      </c>
      <c r="AC22" s="2189"/>
      <c r="AD22" s="2189"/>
      <c r="AE22" s="2189"/>
      <c r="AF22" s="2189"/>
      <c r="AG22" s="2190"/>
      <c r="AH22" s="2188" cm="1">
        <f t="array" ref="AH22">SUMPRODUCT((Application!$B$726:$B$760 = 'CalHFA Addendum'!AH$18)*(Application!$AC$726:$AC$760 = 'CalHFA Addendum'!$B22),Application!$G$726:$G$760)</f>
        <v>6</v>
      </c>
      <c r="AI22" s="2189"/>
      <c r="AJ22" s="2189"/>
      <c r="AK22" s="2189"/>
      <c r="AL22" s="2189"/>
      <c r="AM22" s="2190"/>
      <c r="AN22" s="2188" cm="1">
        <f t="array" ref="AN22">SUMPRODUCT((Application!$B$726:$B$760 = 'CalHFA Addendum'!AN$18)*(Application!$AC$726:$AC$760 = 'CalHFA Addendum'!$B22),Application!$G$726:$G$760)</f>
        <v>0</v>
      </c>
      <c r="AO22" s="2189"/>
      <c r="AP22" s="2189"/>
      <c r="AQ22" s="2189"/>
      <c r="AR22" s="2189"/>
      <c r="AS22" s="2190"/>
      <c r="AT22" s="2191">
        <f t="shared" si="1"/>
        <v>0.15238095238095239</v>
      </c>
      <c r="AU22" s="2192"/>
      <c r="AV22" s="2192"/>
      <c r="AW22" s="2192"/>
      <c r="AX22" s="2192"/>
      <c r="AY22" s="2193"/>
      <c r="AZ22" s="1208"/>
      <c r="BA22" s="1208"/>
      <c r="BB22" s="1208"/>
      <c r="BC22" s="1208"/>
      <c r="BD22" s="1208"/>
      <c r="BE22" s="1215"/>
    </row>
    <row r="23" spans="1:58" ht="15">
      <c r="A23" s="1208"/>
      <c r="B23" s="2185">
        <v>0.7</v>
      </c>
      <c r="C23" s="2186"/>
      <c r="D23" s="2186"/>
      <c r="E23" s="2186"/>
      <c r="F23" s="2186"/>
      <c r="G23" s="2186"/>
      <c r="H23" s="2186"/>
      <c r="I23" s="2187"/>
      <c r="J23" s="2188">
        <f t="shared" si="0"/>
        <v>23</v>
      </c>
      <c r="K23" s="2189"/>
      <c r="L23" s="2189"/>
      <c r="M23" s="2189"/>
      <c r="N23" s="2189"/>
      <c r="O23" s="2190"/>
      <c r="P23" s="2188" cm="1">
        <f t="array" ref="P23">SUMPRODUCT((Application!$B$726:$B$760 = 'CalHFA Addendum'!P$18)*(Application!$AC$726:$AC$760 = 'CalHFA Addendum'!$B23),Application!$G$726:$G$760)</f>
        <v>0</v>
      </c>
      <c r="Q23" s="2189"/>
      <c r="R23" s="2189"/>
      <c r="S23" s="2189"/>
      <c r="T23" s="2189"/>
      <c r="U23" s="2190"/>
      <c r="V23" s="2188" cm="1">
        <f t="array" ref="V23">SUMPRODUCT((Application!$B$726:$B$760 = 'CalHFA Addendum'!V$18)*(Application!$AC$726:$AC$760 = 'CalHFA Addendum'!$B23),Application!$G$726:$G$760)</f>
        <v>23</v>
      </c>
      <c r="W23" s="2189"/>
      <c r="X23" s="2189"/>
      <c r="Y23" s="2189"/>
      <c r="Z23" s="2189"/>
      <c r="AA23" s="2190"/>
      <c r="AB23" s="2188" cm="1">
        <f t="array" ref="AB23">SUMPRODUCT((Application!$B$726:$B$760 = 'CalHFA Addendum'!AB$18)*(Application!$AC$726:$AC$760 = 'CalHFA Addendum'!$B23),Application!$G$726:$G$760)</f>
        <v>0</v>
      </c>
      <c r="AC23" s="2189"/>
      <c r="AD23" s="2189"/>
      <c r="AE23" s="2189"/>
      <c r="AF23" s="2189"/>
      <c r="AG23" s="2190"/>
      <c r="AH23" s="2188" cm="1">
        <f t="array" ref="AH23">SUMPRODUCT((Application!$B$726:$B$760 = 'CalHFA Addendum'!AH$18)*(Application!$AC$726:$AC$760 = 'CalHFA Addendum'!$B23),Application!$G$726:$G$760)</f>
        <v>0</v>
      </c>
      <c r="AI23" s="2189"/>
      <c r="AJ23" s="2189"/>
      <c r="AK23" s="2189"/>
      <c r="AL23" s="2189"/>
      <c r="AM23" s="2190"/>
      <c r="AN23" s="2188" cm="1">
        <f t="array" ref="AN23">SUMPRODUCT((Application!$B$726:$B$760 = 'CalHFA Addendum'!AN$18)*(Application!$AC$726:$AC$760 = 'CalHFA Addendum'!$B23),Application!$G$726:$G$760)</f>
        <v>0</v>
      </c>
      <c r="AO23" s="2189"/>
      <c r="AP23" s="2189"/>
      <c r="AQ23" s="2189"/>
      <c r="AR23" s="2189"/>
      <c r="AS23" s="2190"/>
      <c r="AT23" s="2191">
        <f t="shared" si="1"/>
        <v>0.21904761904761905</v>
      </c>
      <c r="AU23" s="2192"/>
      <c r="AV23" s="2192"/>
      <c r="AW23" s="2192"/>
      <c r="AX23" s="2192"/>
      <c r="AY23" s="2193"/>
      <c r="AZ23" s="1208"/>
      <c r="BA23" s="1208"/>
      <c r="BB23" s="1208"/>
      <c r="BC23" s="1208"/>
      <c r="BD23" s="1208"/>
      <c r="BE23" s="1215"/>
    </row>
    <row r="24" spans="1:58" ht="15">
      <c r="A24" s="1208"/>
      <c r="B24" s="2185">
        <v>0.8</v>
      </c>
      <c r="C24" s="2186"/>
      <c r="D24" s="2186"/>
      <c r="E24" s="2186"/>
      <c r="F24" s="2186"/>
      <c r="G24" s="2186"/>
      <c r="H24" s="2186"/>
      <c r="I24" s="2187"/>
      <c r="J24" s="2188">
        <f t="shared" si="0"/>
        <v>18</v>
      </c>
      <c r="K24" s="2189"/>
      <c r="L24" s="2189"/>
      <c r="M24" s="2189"/>
      <c r="N24" s="2189"/>
      <c r="O24" s="2190"/>
      <c r="P24" s="2188" cm="1">
        <f t="array" ref="P24">SUMPRODUCT((Application!$B$726:$B$760 = 'CalHFA Addendum'!P$18)*(Application!$AC$726:$AC$760 = 'CalHFA Addendum'!$B24),Application!$G$726:$G$760)</f>
        <v>0</v>
      </c>
      <c r="Q24" s="2189"/>
      <c r="R24" s="2189"/>
      <c r="S24" s="2189"/>
      <c r="T24" s="2189"/>
      <c r="U24" s="2190"/>
      <c r="V24" s="2188" cm="1">
        <f t="array" ref="V24">SUMPRODUCT((Application!$B$726:$B$760 = 'CalHFA Addendum'!V$18)*(Application!$AC$726:$AC$760 = 'CalHFA Addendum'!$B24),Application!$G$726:$G$760)</f>
        <v>0</v>
      </c>
      <c r="W24" s="2189"/>
      <c r="X24" s="2189"/>
      <c r="Y24" s="2189"/>
      <c r="Z24" s="2189"/>
      <c r="AA24" s="2190"/>
      <c r="AB24" s="2188" cm="1">
        <f t="array" ref="AB24">SUMPRODUCT((Application!$B$726:$B$760 = 'CalHFA Addendum'!AB$18)*(Application!$AC$726:$AC$760 = 'CalHFA Addendum'!$B24),Application!$G$726:$G$760)</f>
        <v>0</v>
      </c>
      <c r="AC24" s="2189"/>
      <c r="AD24" s="2189"/>
      <c r="AE24" s="2189"/>
      <c r="AF24" s="2189"/>
      <c r="AG24" s="2190"/>
      <c r="AH24" s="2188" cm="1">
        <f t="array" ref="AH24">SUMPRODUCT((Application!$B$726:$B$760 = 'CalHFA Addendum'!AH$18)*(Application!$AC$726:$AC$760 = 'CalHFA Addendum'!$B24),Application!$G$726:$G$760)</f>
        <v>18</v>
      </c>
      <c r="AI24" s="2189"/>
      <c r="AJ24" s="2189"/>
      <c r="AK24" s="2189"/>
      <c r="AL24" s="2189"/>
      <c r="AM24" s="2190"/>
      <c r="AN24" s="2188" cm="1">
        <f t="array" ref="AN24">SUMPRODUCT((Application!$B$726:$B$760 = 'CalHFA Addendum'!AN$18)*(Application!$AC$726:$AC$760 = 'CalHFA Addendum'!$B24),Application!$G$726:$G$760)</f>
        <v>0</v>
      </c>
      <c r="AO24" s="2189"/>
      <c r="AP24" s="2189"/>
      <c r="AQ24" s="2189"/>
      <c r="AR24" s="2189"/>
      <c r="AS24" s="2190"/>
      <c r="AT24" s="2191">
        <f t="shared" si="1"/>
        <v>0.17142857142857143</v>
      </c>
      <c r="AU24" s="2192"/>
      <c r="AV24" s="2192"/>
      <c r="AW24" s="2192"/>
      <c r="AX24" s="2192"/>
      <c r="AY24" s="2193"/>
      <c r="AZ24" s="1208"/>
      <c r="BA24" s="1208"/>
      <c r="BB24" s="1208"/>
      <c r="BC24" s="1208"/>
      <c r="BD24" s="1208"/>
      <c r="BE24" s="1215"/>
    </row>
    <row r="25" spans="1:58" ht="15">
      <c r="A25" s="1208"/>
      <c r="B25" s="2185">
        <v>0.9</v>
      </c>
      <c r="C25" s="2186"/>
      <c r="D25" s="2186"/>
      <c r="E25" s="2186"/>
      <c r="F25" s="2186"/>
      <c r="G25" s="2186"/>
      <c r="H25" s="2186"/>
      <c r="I25" s="2187"/>
      <c r="J25" s="2194"/>
      <c r="K25" s="2195"/>
      <c r="L25" s="2195"/>
      <c r="M25" s="2195"/>
      <c r="N25" s="2195"/>
      <c r="O25" s="2196"/>
      <c r="P25" s="2194"/>
      <c r="Q25" s="2195"/>
      <c r="R25" s="2195"/>
      <c r="S25" s="2195"/>
      <c r="T25" s="2195"/>
      <c r="U25" s="2196"/>
      <c r="V25" s="2194"/>
      <c r="W25" s="2195"/>
      <c r="X25" s="2195"/>
      <c r="Y25" s="2195"/>
      <c r="Z25" s="2195"/>
      <c r="AA25" s="2196"/>
      <c r="AB25" s="2194"/>
      <c r="AC25" s="2195"/>
      <c r="AD25" s="2195"/>
      <c r="AE25" s="2195"/>
      <c r="AF25" s="2195"/>
      <c r="AG25" s="2196"/>
      <c r="AH25" s="2194"/>
      <c r="AI25" s="2195"/>
      <c r="AJ25" s="2195"/>
      <c r="AK25" s="2195"/>
      <c r="AL25" s="2195"/>
      <c r="AM25" s="2196"/>
      <c r="AN25" s="2194"/>
      <c r="AO25" s="2195"/>
      <c r="AP25" s="2195"/>
      <c r="AQ25" s="2195"/>
      <c r="AR25" s="2195"/>
      <c r="AS25" s="2196"/>
      <c r="AT25" s="2191">
        <f t="shared" si="1"/>
        <v>0</v>
      </c>
      <c r="AU25" s="2192"/>
      <c r="AV25" s="2192"/>
      <c r="AW25" s="2192"/>
      <c r="AX25" s="2192"/>
      <c r="AY25" s="2193"/>
      <c r="AZ25" s="1208"/>
      <c r="BA25" s="1208"/>
      <c r="BB25" s="1208"/>
      <c r="BC25" s="1208"/>
      <c r="BD25" s="1208"/>
      <c r="BE25" s="1215"/>
    </row>
    <row r="26" spans="1:58" ht="15">
      <c r="A26" s="1208"/>
      <c r="B26" s="2185">
        <v>1</v>
      </c>
      <c r="C26" s="2186"/>
      <c r="D26" s="2186"/>
      <c r="E26" s="2186"/>
      <c r="F26" s="2186"/>
      <c r="G26" s="2186"/>
      <c r="H26" s="2186"/>
      <c r="I26" s="2187"/>
      <c r="J26" s="2194"/>
      <c r="K26" s="2195"/>
      <c r="L26" s="2195"/>
      <c r="M26" s="2195"/>
      <c r="N26" s="2195"/>
      <c r="O26" s="2196"/>
      <c r="P26" s="2194"/>
      <c r="Q26" s="2195"/>
      <c r="R26" s="2195"/>
      <c r="S26" s="2195"/>
      <c r="T26" s="2195"/>
      <c r="U26" s="2196"/>
      <c r="V26" s="2194"/>
      <c r="W26" s="2195"/>
      <c r="X26" s="2195"/>
      <c r="Y26" s="2195"/>
      <c r="Z26" s="2195"/>
      <c r="AA26" s="2196"/>
      <c r="AB26" s="2194"/>
      <c r="AC26" s="2195"/>
      <c r="AD26" s="2195"/>
      <c r="AE26" s="2195"/>
      <c r="AF26" s="2195"/>
      <c r="AG26" s="2196"/>
      <c r="AH26" s="2194"/>
      <c r="AI26" s="2195"/>
      <c r="AJ26" s="2195"/>
      <c r="AK26" s="2195"/>
      <c r="AL26" s="2195"/>
      <c r="AM26" s="2196"/>
      <c r="AN26" s="2194"/>
      <c r="AO26" s="2195"/>
      <c r="AP26" s="2195"/>
      <c r="AQ26" s="2195"/>
      <c r="AR26" s="2195"/>
      <c r="AS26" s="2196"/>
      <c r="AT26" s="2191">
        <f t="shared" si="1"/>
        <v>0</v>
      </c>
      <c r="AU26" s="2192"/>
      <c r="AV26" s="2192"/>
      <c r="AW26" s="2192"/>
      <c r="AX26" s="2192"/>
      <c r="AY26" s="2193"/>
      <c r="AZ26" s="1208"/>
      <c r="BA26" s="1208"/>
      <c r="BB26" s="1208"/>
      <c r="BC26" s="1208"/>
      <c r="BD26" s="1208"/>
      <c r="BE26" s="1215"/>
    </row>
    <row r="27" spans="1:58" ht="15">
      <c r="A27" s="1208"/>
      <c r="B27" s="2185">
        <v>1.2</v>
      </c>
      <c r="C27" s="2186"/>
      <c r="D27" s="2186"/>
      <c r="E27" s="2186"/>
      <c r="F27" s="2186"/>
      <c r="G27" s="2186"/>
      <c r="H27" s="2186"/>
      <c r="I27" s="2187"/>
      <c r="J27" s="2194"/>
      <c r="K27" s="2195"/>
      <c r="L27" s="2195"/>
      <c r="M27" s="2195"/>
      <c r="N27" s="2195"/>
      <c r="O27" s="2196"/>
      <c r="P27" s="2194"/>
      <c r="Q27" s="2195"/>
      <c r="R27" s="2195"/>
      <c r="S27" s="2195"/>
      <c r="T27" s="2195"/>
      <c r="U27" s="2196"/>
      <c r="V27" s="2194"/>
      <c r="W27" s="2195"/>
      <c r="X27" s="2195"/>
      <c r="Y27" s="2195"/>
      <c r="Z27" s="2195"/>
      <c r="AA27" s="2196"/>
      <c r="AB27" s="2194"/>
      <c r="AC27" s="2195"/>
      <c r="AD27" s="2195"/>
      <c r="AE27" s="2195"/>
      <c r="AF27" s="2195"/>
      <c r="AG27" s="2196"/>
      <c r="AH27" s="2194"/>
      <c r="AI27" s="2195"/>
      <c r="AJ27" s="2195"/>
      <c r="AK27" s="2195"/>
      <c r="AL27" s="2195"/>
      <c r="AM27" s="2196"/>
      <c r="AN27" s="2194"/>
      <c r="AO27" s="2195"/>
      <c r="AP27" s="2195"/>
      <c r="AQ27" s="2195"/>
      <c r="AR27" s="2195"/>
      <c r="AS27" s="2196"/>
      <c r="AT27" s="2191">
        <f t="shared" si="1"/>
        <v>0</v>
      </c>
      <c r="AU27" s="2192"/>
      <c r="AV27" s="2192"/>
      <c r="AW27" s="2192"/>
      <c r="AX27" s="2192"/>
      <c r="AY27" s="2193"/>
      <c r="AZ27" s="1208"/>
      <c r="BA27" s="1208"/>
      <c r="BB27" s="1208"/>
      <c r="BC27" s="1208"/>
      <c r="BD27" s="1208"/>
      <c r="BE27" s="1215"/>
    </row>
    <row r="28" spans="1:58" thickBot="1">
      <c r="A28" s="1208"/>
      <c r="B28" s="2197" t="s">
        <v>2364</v>
      </c>
      <c r="C28" s="2198"/>
      <c r="D28" s="2198"/>
      <c r="E28" s="2198"/>
      <c r="F28" s="2198"/>
      <c r="G28" s="2198"/>
      <c r="H28" s="2198"/>
      <c r="I28" s="2199"/>
      <c r="J28" s="2200">
        <f>SUM(P28:AS28)</f>
        <v>1</v>
      </c>
      <c r="K28" s="2201"/>
      <c r="L28" s="2201"/>
      <c r="M28" s="2201"/>
      <c r="N28" s="2201"/>
      <c r="O28" s="2202"/>
      <c r="P28" s="2200">
        <f>_xlfn.IFNA(VLOOKUP(P$18,Application!$J$781:$S$784,6,FALSE), 0)</f>
        <v>0</v>
      </c>
      <c r="Q28" s="2201"/>
      <c r="R28" s="2201"/>
      <c r="S28" s="2201"/>
      <c r="T28" s="2201"/>
      <c r="U28" s="2202"/>
      <c r="V28" s="2200">
        <f>_xlfn.IFNA(VLOOKUP(V$18,Application!$J$781:$S$784,6,FALSE), 0)</f>
        <v>0</v>
      </c>
      <c r="W28" s="2201"/>
      <c r="X28" s="2201"/>
      <c r="Y28" s="2201"/>
      <c r="Z28" s="2201"/>
      <c r="AA28" s="2202"/>
      <c r="AB28" s="2200">
        <f>_xlfn.IFNA(VLOOKUP(AB$18,Application!$J$781:$S$784,6,FALSE), 0)</f>
        <v>1</v>
      </c>
      <c r="AC28" s="2201"/>
      <c r="AD28" s="2201"/>
      <c r="AE28" s="2201"/>
      <c r="AF28" s="2201"/>
      <c r="AG28" s="2202"/>
      <c r="AH28" s="2200">
        <f>_xlfn.IFNA(VLOOKUP(AH$18,Application!$J$781:$S$784,6,FALSE), 0)</f>
        <v>0</v>
      </c>
      <c r="AI28" s="2201"/>
      <c r="AJ28" s="2201"/>
      <c r="AK28" s="2201"/>
      <c r="AL28" s="2201"/>
      <c r="AM28" s="2202"/>
      <c r="AN28" s="2200">
        <f>_xlfn.IFNA(VLOOKUP(AN$18,Application!$J$781:$S$784,6,FALSE), 0)</f>
        <v>0</v>
      </c>
      <c r="AO28" s="2201"/>
      <c r="AP28" s="2201"/>
      <c r="AQ28" s="2201"/>
      <c r="AR28" s="2201"/>
      <c r="AS28" s="2202"/>
      <c r="AT28" s="2203">
        <f t="shared" si="1"/>
        <v>9.5238095238095247E-3</v>
      </c>
      <c r="AU28" s="2204"/>
      <c r="AV28" s="2204"/>
      <c r="AW28" s="2204"/>
      <c r="AX28" s="2204"/>
      <c r="AY28" s="2205"/>
      <c r="AZ28" s="1208"/>
      <c r="BA28" s="1208"/>
      <c r="BB28" s="1208"/>
      <c r="BC28" s="1208"/>
      <c r="BD28" s="1208"/>
      <c r="BE28" s="1215"/>
    </row>
    <row r="29" spans="1:58" thickBot="1">
      <c r="A29" s="1208"/>
      <c r="B29" s="2234" t="s">
        <v>1575</v>
      </c>
      <c r="C29" s="2207"/>
      <c r="D29" s="2207"/>
      <c r="E29" s="2207"/>
      <c r="F29" s="2207"/>
      <c r="G29" s="2207"/>
      <c r="H29" s="2207"/>
      <c r="I29" s="2208"/>
      <c r="J29" s="2206">
        <f>SUM(J19:O28)</f>
        <v>105</v>
      </c>
      <c r="K29" s="2207"/>
      <c r="L29" s="2207"/>
      <c r="M29" s="2207"/>
      <c r="N29" s="2207"/>
      <c r="O29" s="2208"/>
      <c r="P29" s="2206">
        <f>SUM(P19:U28)</f>
        <v>0</v>
      </c>
      <c r="Q29" s="2207"/>
      <c r="R29" s="2207"/>
      <c r="S29" s="2207"/>
      <c r="T29" s="2207"/>
      <c r="U29" s="2208"/>
      <c r="V29" s="2206">
        <f>SUM(V19:AA28)</f>
        <v>48</v>
      </c>
      <c r="W29" s="2207"/>
      <c r="X29" s="2207"/>
      <c r="Y29" s="2207"/>
      <c r="Z29" s="2207"/>
      <c r="AA29" s="2208"/>
      <c r="AB29" s="2206">
        <f>SUM(AB19:AG28)</f>
        <v>31</v>
      </c>
      <c r="AC29" s="2207"/>
      <c r="AD29" s="2207"/>
      <c r="AE29" s="2207"/>
      <c r="AF29" s="2207"/>
      <c r="AG29" s="2208"/>
      <c r="AH29" s="2206">
        <f>SUM(AH19:AM28)</f>
        <v>26</v>
      </c>
      <c r="AI29" s="2207"/>
      <c r="AJ29" s="2207"/>
      <c r="AK29" s="2207"/>
      <c r="AL29" s="2207"/>
      <c r="AM29" s="2208"/>
      <c r="AN29" s="2206">
        <f>SUM(AN19:AS28)</f>
        <v>0</v>
      </c>
      <c r="AO29" s="2207"/>
      <c r="AP29" s="2207"/>
      <c r="AQ29" s="2207"/>
      <c r="AR29" s="2207"/>
      <c r="AS29" s="2208"/>
      <c r="AT29" s="2209">
        <f t="shared" si="1"/>
        <v>1</v>
      </c>
      <c r="AU29" s="2210"/>
      <c r="AV29" s="2210"/>
      <c r="AW29" s="2210"/>
      <c r="AX29" s="2210"/>
      <c r="AY29" s="2211"/>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12" t="s">
        <v>2363</v>
      </c>
      <c r="C31" s="2213"/>
      <c r="D31" s="2213"/>
      <c r="E31" s="2213"/>
      <c r="F31" s="2213"/>
      <c r="G31" s="2213"/>
      <c r="H31" s="2213"/>
      <c r="I31" s="2213"/>
      <c r="J31" s="2213"/>
      <c r="K31" s="2213"/>
      <c r="L31" s="2213"/>
      <c r="M31" s="2213"/>
      <c r="N31" s="2213"/>
      <c r="O31" s="2213"/>
      <c r="P31" s="2213"/>
      <c r="Q31" s="2213"/>
      <c r="R31" s="2213"/>
      <c r="S31" s="2213"/>
      <c r="T31" s="2213"/>
      <c r="U31" s="2213"/>
      <c r="V31" s="2213"/>
      <c r="W31" s="2213"/>
      <c r="X31" s="2213"/>
      <c r="Y31" s="2213"/>
      <c r="Z31" s="2213"/>
      <c r="AA31" s="2213"/>
      <c r="AB31" s="2213"/>
      <c r="AC31" s="2213"/>
      <c r="AD31" s="2213"/>
      <c r="AE31" s="2213"/>
      <c r="AF31" s="2213"/>
      <c r="AG31" s="2213"/>
      <c r="AH31" s="2213"/>
      <c r="AI31" s="2213"/>
      <c r="AJ31" s="2213"/>
      <c r="AK31" s="2213"/>
      <c r="AL31" s="2213"/>
      <c r="AM31" s="2213"/>
      <c r="AN31" s="2213"/>
      <c r="AO31" s="2213"/>
      <c r="AP31" s="2213"/>
      <c r="AQ31" s="2213"/>
      <c r="AR31" s="2213"/>
      <c r="AS31" s="2213"/>
      <c r="AT31" s="2213"/>
      <c r="AU31" s="2213"/>
      <c r="AV31" s="2213"/>
      <c r="AW31" s="2213"/>
      <c r="AX31" s="2213"/>
      <c r="AY31" s="2213"/>
      <c r="AZ31" s="2213"/>
      <c r="BA31" s="2213"/>
      <c r="BB31" s="2213"/>
      <c r="BC31" s="2213"/>
      <c r="BD31" s="2214"/>
      <c r="BE31" s="1215"/>
    </row>
    <row r="32" spans="1:58" thickBot="1">
      <c r="A32" s="1208"/>
      <c r="B32" s="2215" t="s">
        <v>2362</v>
      </c>
      <c r="C32" s="2216"/>
      <c r="D32" s="2216"/>
      <c r="E32" s="2216"/>
      <c r="F32" s="2216"/>
      <c r="G32" s="2216"/>
      <c r="H32" s="2216"/>
      <c r="I32" s="2216"/>
      <c r="J32" s="2219" t="s">
        <v>2361</v>
      </c>
      <c r="K32" s="2220"/>
      <c r="L32" s="2220"/>
      <c r="M32" s="2220"/>
      <c r="N32" s="2219" t="s">
        <v>2360</v>
      </c>
      <c r="O32" s="2220"/>
      <c r="P32" s="2220"/>
      <c r="Q32" s="2222"/>
      <c r="R32" s="2224" t="s">
        <v>2359</v>
      </c>
      <c r="S32" s="2225"/>
      <c r="T32" s="2225"/>
      <c r="U32" s="2225"/>
      <c r="V32" s="2225"/>
      <c r="W32" s="2225"/>
      <c r="X32" s="2225"/>
      <c r="Y32" s="2225"/>
      <c r="Z32" s="2225"/>
      <c r="AA32" s="2225"/>
      <c r="AB32" s="2225"/>
      <c r="AC32" s="2225"/>
      <c r="AD32" s="2225"/>
      <c r="AE32" s="2225"/>
      <c r="AF32" s="2225"/>
      <c r="AG32" s="2225"/>
      <c r="AH32" s="2225"/>
      <c r="AI32" s="2225"/>
      <c r="AJ32" s="2225"/>
      <c r="AK32" s="2225"/>
      <c r="AL32" s="2225"/>
      <c r="AM32" s="2225"/>
      <c r="AN32" s="2225"/>
      <c r="AO32" s="2225"/>
      <c r="AP32" s="2225"/>
      <c r="AQ32" s="2225"/>
      <c r="AR32" s="2225"/>
      <c r="AS32" s="2225"/>
      <c r="AT32" s="2225"/>
      <c r="AU32" s="2225"/>
      <c r="AV32" s="2225"/>
      <c r="AW32" s="2225"/>
      <c r="AX32" s="2225"/>
      <c r="AY32" s="2225"/>
      <c r="AZ32" s="2225"/>
      <c r="BA32" s="2225"/>
      <c r="BB32" s="2225"/>
      <c r="BC32" s="2225"/>
      <c r="BD32" s="2226"/>
      <c r="BE32" s="1215"/>
    </row>
    <row r="33" spans="1:58" ht="15" customHeight="1">
      <c r="A33" s="1208"/>
      <c r="B33" s="2217"/>
      <c r="C33" s="2218"/>
      <c r="D33" s="2218"/>
      <c r="E33" s="2218"/>
      <c r="F33" s="2218"/>
      <c r="G33" s="2218"/>
      <c r="H33" s="2218"/>
      <c r="I33" s="2218"/>
      <c r="J33" s="2221"/>
      <c r="K33" s="2221"/>
      <c r="L33" s="2221"/>
      <c r="M33" s="2221"/>
      <c r="N33" s="2221"/>
      <c r="O33" s="2221"/>
      <c r="P33" s="2221"/>
      <c r="Q33" s="2223"/>
      <c r="R33" s="2227" t="s">
        <v>2358</v>
      </c>
      <c r="S33" s="2228"/>
      <c r="T33" s="2228"/>
      <c r="U33" s="2228"/>
      <c r="V33" s="2228"/>
      <c r="W33" s="2228"/>
      <c r="X33" s="2228"/>
      <c r="Y33" s="2228"/>
      <c r="Z33" s="2228"/>
      <c r="AA33" s="2228"/>
      <c r="AB33" s="2228"/>
      <c r="AC33" s="2228"/>
      <c r="AD33" s="2228"/>
      <c r="AE33" s="2228"/>
      <c r="AF33" s="2228"/>
      <c r="AG33" s="2228"/>
      <c r="AH33" s="2228"/>
      <c r="AI33" s="2228"/>
      <c r="AJ33" s="2228"/>
      <c r="AK33" s="2228"/>
      <c r="AL33" s="2228"/>
      <c r="AM33" s="2228"/>
      <c r="AN33" s="2228"/>
      <c r="AO33" s="2228"/>
      <c r="AP33" s="2228"/>
      <c r="AQ33" s="2228"/>
      <c r="AR33" s="2228"/>
      <c r="AS33" s="2228"/>
      <c r="AT33" s="2228"/>
      <c r="AU33" s="2228"/>
      <c r="AV33" s="2228"/>
      <c r="AW33" s="2228"/>
      <c r="AX33" s="2228"/>
      <c r="AY33" s="2228"/>
      <c r="AZ33" s="2228"/>
      <c r="BA33" s="2228"/>
      <c r="BB33" s="2228"/>
      <c r="BC33" s="2228"/>
      <c r="BD33" s="2229"/>
      <c r="BE33" s="1215"/>
    </row>
    <row r="34" spans="1:58" ht="15.75" customHeight="1" thickBot="1">
      <c r="A34" s="1208"/>
      <c r="B34" s="2217"/>
      <c r="C34" s="2218"/>
      <c r="D34" s="2218"/>
      <c r="E34" s="2218"/>
      <c r="F34" s="2218"/>
      <c r="G34" s="2218"/>
      <c r="H34" s="2218"/>
      <c r="I34" s="2218"/>
      <c r="J34" s="2221"/>
      <c r="K34" s="2221"/>
      <c r="L34" s="2221"/>
      <c r="M34" s="2221"/>
      <c r="N34" s="2221"/>
      <c r="O34" s="2221"/>
      <c r="P34" s="2221"/>
      <c r="Q34" s="2223"/>
      <c r="R34" s="2230"/>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231"/>
      <c r="AO34" s="2231"/>
      <c r="AP34" s="2231"/>
      <c r="AQ34" s="2231"/>
      <c r="AR34" s="2231"/>
      <c r="AS34" s="2231"/>
      <c r="AT34" s="2231"/>
      <c r="AU34" s="2231"/>
      <c r="AV34" s="2231"/>
      <c r="AW34" s="2231"/>
      <c r="AX34" s="2231"/>
      <c r="AY34" s="2231"/>
      <c r="AZ34" s="2231"/>
      <c r="BA34" s="2231"/>
      <c r="BB34" s="2231"/>
      <c r="BC34" s="2231"/>
      <c r="BD34" s="2232"/>
      <c r="BE34" s="1215"/>
    </row>
    <row r="35" spans="1:58" ht="15.75" customHeight="1">
      <c r="A35" s="1208"/>
      <c r="B35" s="2217"/>
      <c r="C35" s="2218"/>
      <c r="D35" s="2218"/>
      <c r="E35" s="2218"/>
      <c r="F35" s="2218"/>
      <c r="G35" s="2218"/>
      <c r="H35" s="2218"/>
      <c r="I35" s="2218"/>
      <c r="J35" s="2221"/>
      <c r="K35" s="2221"/>
      <c r="L35" s="2221"/>
      <c r="M35" s="2221"/>
      <c r="N35" s="2221"/>
      <c r="O35" s="2221"/>
      <c r="P35" s="2221"/>
      <c r="Q35" s="2221"/>
      <c r="R35" s="2233">
        <v>0.3</v>
      </c>
      <c r="S35" s="2233"/>
      <c r="T35" s="2233"/>
      <c r="U35" s="2233"/>
      <c r="V35" s="2233">
        <v>0.4</v>
      </c>
      <c r="W35" s="2233"/>
      <c r="X35" s="2233"/>
      <c r="Y35" s="2233"/>
      <c r="Z35" s="2233">
        <v>0.5</v>
      </c>
      <c r="AA35" s="2233"/>
      <c r="AB35" s="2233"/>
      <c r="AC35" s="2233"/>
      <c r="AD35" s="2233">
        <v>0.6</v>
      </c>
      <c r="AE35" s="2233"/>
      <c r="AF35" s="2233"/>
      <c r="AG35" s="2233"/>
      <c r="AH35" s="2233">
        <v>0.7</v>
      </c>
      <c r="AI35" s="2233"/>
      <c r="AJ35" s="2233"/>
      <c r="AK35" s="2233"/>
      <c r="AL35" s="2238">
        <v>0.8</v>
      </c>
      <c r="AM35" s="2239"/>
      <c r="AN35" s="2239"/>
      <c r="AO35" s="2240"/>
      <c r="AP35" s="2241">
        <v>1.2</v>
      </c>
      <c r="AQ35" s="2242"/>
      <c r="AR35" s="2243"/>
      <c r="AS35" s="2235" t="s">
        <v>2357</v>
      </c>
      <c r="AT35" s="2236"/>
      <c r="AU35" s="2236"/>
      <c r="AV35" s="2236"/>
      <c r="AW35" s="2236"/>
      <c r="AX35" s="2244"/>
      <c r="AY35" s="2235" t="s">
        <v>2356</v>
      </c>
      <c r="AZ35" s="2236"/>
      <c r="BA35" s="2236"/>
      <c r="BB35" s="2236"/>
      <c r="BC35" s="2236"/>
      <c r="BD35" s="2237"/>
      <c r="BE35" s="1215"/>
    </row>
    <row r="36" spans="1:58" ht="15.75" customHeight="1">
      <c r="A36" s="1208"/>
      <c r="B36" s="2254" t="s">
        <v>2355</v>
      </c>
      <c r="C36" s="2255"/>
      <c r="D36" s="2255"/>
      <c r="E36" s="2255"/>
      <c r="F36" s="2255"/>
      <c r="G36" s="2255"/>
      <c r="H36" s="2255"/>
      <c r="I36" s="2255"/>
      <c r="J36" s="2256" t="s">
        <v>2354</v>
      </c>
      <c r="K36" s="2256"/>
      <c r="L36" s="2256"/>
      <c r="M36" s="2256"/>
      <c r="N36" s="2256">
        <v>55</v>
      </c>
      <c r="O36" s="2256"/>
      <c r="P36" s="2256"/>
      <c r="Q36" s="2256"/>
      <c r="R36" s="2257"/>
      <c r="S36" s="2257"/>
      <c r="T36" s="2257"/>
      <c r="U36" s="2257"/>
      <c r="V36" s="2257"/>
      <c r="W36" s="2257"/>
      <c r="X36" s="2257"/>
      <c r="Y36" s="2257"/>
      <c r="Z36" s="2257"/>
      <c r="AA36" s="2257"/>
      <c r="AB36" s="2257"/>
      <c r="AC36" s="2257"/>
      <c r="AD36" s="2257"/>
      <c r="AE36" s="2257"/>
      <c r="AF36" s="2257"/>
      <c r="AG36" s="2257"/>
      <c r="AH36" s="2257"/>
      <c r="AI36" s="2257"/>
      <c r="AJ36" s="2257"/>
      <c r="AK36" s="2257"/>
      <c r="AL36" s="2245"/>
      <c r="AM36" s="2246"/>
      <c r="AN36" s="2246"/>
      <c r="AO36" s="2247"/>
      <c r="AP36" s="2245"/>
      <c r="AQ36" s="2246"/>
      <c r="AR36" s="2247"/>
      <c r="AS36" s="2248">
        <f t="shared" ref="AS36:AS47" si="2">SUM(R36:AR36)</f>
        <v>0</v>
      </c>
      <c r="AT36" s="2249"/>
      <c r="AU36" s="2249"/>
      <c r="AV36" s="2249"/>
      <c r="AW36" s="2249"/>
      <c r="AX36" s="2250"/>
      <c r="AY36" s="2251">
        <f t="shared" ref="AY36:AY47" si="3">AS36/$J$29</f>
        <v>0</v>
      </c>
      <c r="AZ36" s="2252"/>
      <c r="BA36" s="2252"/>
      <c r="BB36" s="2252"/>
      <c r="BC36" s="2252"/>
      <c r="BD36" s="2253"/>
      <c r="BE36" s="1215"/>
    </row>
    <row r="37" spans="1:58" ht="15.75" customHeight="1">
      <c r="A37" s="1208"/>
      <c r="B37" s="2254" t="s">
        <v>2353</v>
      </c>
      <c r="C37" s="2255"/>
      <c r="D37" s="2255"/>
      <c r="E37" s="2255"/>
      <c r="F37" s="2255"/>
      <c r="G37" s="2255"/>
      <c r="H37" s="2255"/>
      <c r="I37" s="2255"/>
      <c r="J37" s="2256" t="s">
        <v>2352</v>
      </c>
      <c r="K37" s="2256"/>
      <c r="L37" s="2256"/>
      <c r="M37" s="2256"/>
      <c r="N37" s="2256">
        <v>55</v>
      </c>
      <c r="O37" s="2256"/>
      <c r="P37" s="2256"/>
      <c r="Q37" s="2256"/>
      <c r="R37" s="2257"/>
      <c r="S37" s="2257"/>
      <c r="T37" s="2257"/>
      <c r="U37" s="2257"/>
      <c r="V37" s="2257"/>
      <c r="W37" s="2257"/>
      <c r="X37" s="2257"/>
      <c r="Y37" s="2257"/>
      <c r="Z37" s="2257"/>
      <c r="AA37" s="2257"/>
      <c r="AB37" s="2257"/>
      <c r="AC37" s="2257"/>
      <c r="AD37" s="2257"/>
      <c r="AE37" s="2257"/>
      <c r="AF37" s="2257"/>
      <c r="AG37" s="2257"/>
      <c r="AH37" s="2257"/>
      <c r="AI37" s="2257"/>
      <c r="AJ37" s="2257"/>
      <c r="AK37" s="2257"/>
      <c r="AL37" s="2245"/>
      <c r="AM37" s="2246"/>
      <c r="AN37" s="2246"/>
      <c r="AO37" s="2247"/>
      <c r="AP37" s="2245"/>
      <c r="AQ37" s="2246"/>
      <c r="AR37" s="2247"/>
      <c r="AS37" s="2248">
        <f t="shared" si="2"/>
        <v>0</v>
      </c>
      <c r="AT37" s="2249"/>
      <c r="AU37" s="2249"/>
      <c r="AV37" s="2249"/>
      <c r="AW37" s="2249"/>
      <c r="AX37" s="2250"/>
      <c r="AY37" s="2251">
        <f t="shared" si="3"/>
        <v>0</v>
      </c>
      <c r="AZ37" s="2252"/>
      <c r="BA37" s="2252"/>
      <c r="BB37" s="2252"/>
      <c r="BC37" s="2252"/>
      <c r="BD37" s="2253"/>
      <c r="BE37" s="1215"/>
    </row>
    <row r="38" spans="1:58" ht="15.75" customHeight="1">
      <c r="A38" s="1208"/>
      <c r="B38" s="2254" t="s">
        <v>2351</v>
      </c>
      <c r="C38" s="2255"/>
      <c r="D38" s="2255"/>
      <c r="E38" s="2255"/>
      <c r="F38" s="2255"/>
      <c r="G38" s="2255"/>
      <c r="H38" s="2255"/>
      <c r="I38" s="2255"/>
      <c r="J38" s="2256" t="s">
        <v>2350</v>
      </c>
      <c r="K38" s="2256"/>
      <c r="L38" s="2256"/>
      <c r="M38" s="2256"/>
      <c r="N38" s="2256">
        <v>55</v>
      </c>
      <c r="O38" s="2256"/>
      <c r="P38" s="2256"/>
      <c r="Q38" s="2256"/>
      <c r="R38" s="2257"/>
      <c r="S38" s="2257"/>
      <c r="T38" s="2257"/>
      <c r="U38" s="2257"/>
      <c r="V38" s="2257"/>
      <c r="W38" s="2257"/>
      <c r="X38" s="2257"/>
      <c r="Y38" s="2257"/>
      <c r="Z38" s="2257"/>
      <c r="AA38" s="2257"/>
      <c r="AB38" s="2257"/>
      <c r="AC38" s="2257"/>
      <c r="AD38" s="2257"/>
      <c r="AE38" s="2257"/>
      <c r="AF38" s="2257"/>
      <c r="AG38" s="2257"/>
      <c r="AH38" s="2257"/>
      <c r="AI38" s="2257"/>
      <c r="AJ38" s="2257"/>
      <c r="AK38" s="2257"/>
      <c r="AL38" s="2245"/>
      <c r="AM38" s="2246"/>
      <c r="AN38" s="2246"/>
      <c r="AO38" s="2247"/>
      <c r="AP38" s="2245"/>
      <c r="AQ38" s="2246"/>
      <c r="AR38" s="2247"/>
      <c r="AS38" s="2248">
        <f t="shared" si="2"/>
        <v>0</v>
      </c>
      <c r="AT38" s="2249"/>
      <c r="AU38" s="2249"/>
      <c r="AV38" s="2249"/>
      <c r="AW38" s="2249"/>
      <c r="AX38" s="2250"/>
      <c r="AY38" s="2251">
        <f t="shared" si="3"/>
        <v>0</v>
      </c>
      <c r="AZ38" s="2252"/>
      <c r="BA38" s="2252"/>
      <c r="BB38" s="2252"/>
      <c r="BC38" s="2252"/>
      <c r="BD38" s="2253"/>
      <c r="BE38" s="1215"/>
    </row>
    <row r="39" spans="1:58" ht="15.75" customHeight="1">
      <c r="A39" s="1208"/>
      <c r="B39" s="2254" t="s">
        <v>2349</v>
      </c>
      <c r="C39" s="2255"/>
      <c r="D39" s="2255"/>
      <c r="E39" s="2255"/>
      <c r="F39" s="2255"/>
      <c r="G39" s="2255"/>
      <c r="H39" s="2255"/>
      <c r="I39" s="2255"/>
      <c r="J39" s="2256"/>
      <c r="K39" s="2256"/>
      <c r="L39" s="2256"/>
      <c r="M39" s="2256"/>
      <c r="N39" s="2256"/>
      <c r="O39" s="2256"/>
      <c r="P39" s="2256"/>
      <c r="Q39" s="2256"/>
      <c r="R39" s="2257"/>
      <c r="S39" s="2257"/>
      <c r="T39" s="2257"/>
      <c r="U39" s="2257"/>
      <c r="V39" s="2257"/>
      <c r="W39" s="2257"/>
      <c r="X39" s="2257"/>
      <c r="Y39" s="2257"/>
      <c r="Z39" s="2257"/>
      <c r="AA39" s="2257"/>
      <c r="AB39" s="2257"/>
      <c r="AC39" s="2257"/>
      <c r="AD39" s="2257"/>
      <c r="AE39" s="2257"/>
      <c r="AF39" s="2257"/>
      <c r="AG39" s="2257"/>
      <c r="AH39" s="2257"/>
      <c r="AI39" s="2257"/>
      <c r="AJ39" s="2257"/>
      <c r="AK39" s="2257"/>
      <c r="AL39" s="2245"/>
      <c r="AM39" s="2246"/>
      <c r="AN39" s="2246"/>
      <c r="AO39" s="2247"/>
      <c r="AP39" s="2245"/>
      <c r="AQ39" s="2246"/>
      <c r="AR39" s="2247"/>
      <c r="AS39" s="2248">
        <f t="shared" si="2"/>
        <v>0</v>
      </c>
      <c r="AT39" s="2249"/>
      <c r="AU39" s="2249"/>
      <c r="AV39" s="2249"/>
      <c r="AW39" s="2249"/>
      <c r="AX39" s="2250"/>
      <c r="AY39" s="2251">
        <f t="shared" si="3"/>
        <v>0</v>
      </c>
      <c r="AZ39" s="2252"/>
      <c r="BA39" s="2252"/>
      <c r="BB39" s="2252"/>
      <c r="BC39" s="2252"/>
      <c r="BD39" s="2253"/>
      <c r="BE39" s="1215"/>
    </row>
    <row r="40" spans="1:58" ht="15.75" customHeight="1">
      <c r="A40" s="1208"/>
      <c r="B40" s="2254" t="s">
        <v>2349</v>
      </c>
      <c r="C40" s="2255"/>
      <c r="D40" s="2255"/>
      <c r="E40" s="2255"/>
      <c r="F40" s="2255"/>
      <c r="G40" s="2255"/>
      <c r="H40" s="2255"/>
      <c r="I40" s="2255"/>
      <c r="J40" s="2256"/>
      <c r="K40" s="2256"/>
      <c r="L40" s="2256"/>
      <c r="M40" s="2256"/>
      <c r="N40" s="2256"/>
      <c r="O40" s="2256"/>
      <c r="P40" s="2256"/>
      <c r="Q40" s="2256"/>
      <c r="R40" s="2257"/>
      <c r="S40" s="2257"/>
      <c r="T40" s="2257"/>
      <c r="U40" s="2257"/>
      <c r="V40" s="2257"/>
      <c r="W40" s="2257"/>
      <c r="X40" s="2257"/>
      <c r="Y40" s="2257"/>
      <c r="Z40" s="2257"/>
      <c r="AA40" s="2257"/>
      <c r="AB40" s="2257"/>
      <c r="AC40" s="2257"/>
      <c r="AD40" s="2257"/>
      <c r="AE40" s="2257"/>
      <c r="AF40" s="2257"/>
      <c r="AG40" s="2257"/>
      <c r="AH40" s="2257"/>
      <c r="AI40" s="2257"/>
      <c r="AJ40" s="2257"/>
      <c r="AK40" s="2257"/>
      <c r="AL40" s="2245"/>
      <c r="AM40" s="2246"/>
      <c r="AN40" s="2246"/>
      <c r="AO40" s="2247"/>
      <c r="AP40" s="2245"/>
      <c r="AQ40" s="2246"/>
      <c r="AR40" s="2247"/>
      <c r="AS40" s="2248">
        <f t="shared" si="2"/>
        <v>0</v>
      </c>
      <c r="AT40" s="2249"/>
      <c r="AU40" s="2249"/>
      <c r="AV40" s="2249"/>
      <c r="AW40" s="2249"/>
      <c r="AX40" s="2250"/>
      <c r="AY40" s="2251">
        <f t="shared" si="3"/>
        <v>0</v>
      </c>
      <c r="AZ40" s="2252"/>
      <c r="BA40" s="2252"/>
      <c r="BB40" s="2252"/>
      <c r="BC40" s="2252"/>
      <c r="BD40" s="2253"/>
      <c r="BE40" s="1215"/>
    </row>
    <row r="41" spans="1:58" ht="15.75" customHeight="1">
      <c r="A41" s="1208"/>
      <c r="B41" s="2254" t="s">
        <v>2348</v>
      </c>
      <c r="C41" s="2255"/>
      <c r="D41" s="2255"/>
      <c r="E41" s="2255"/>
      <c r="F41" s="2255"/>
      <c r="G41" s="2255"/>
      <c r="H41" s="2255"/>
      <c r="I41" s="2255"/>
      <c r="J41" s="2256"/>
      <c r="K41" s="2256"/>
      <c r="L41" s="2256"/>
      <c r="M41" s="2256"/>
      <c r="N41" s="2256"/>
      <c r="O41" s="2256"/>
      <c r="P41" s="2256"/>
      <c r="Q41" s="2256"/>
      <c r="R41" s="2257"/>
      <c r="S41" s="2257"/>
      <c r="T41" s="2257"/>
      <c r="U41" s="2257"/>
      <c r="V41" s="2257"/>
      <c r="W41" s="2257"/>
      <c r="X41" s="2257"/>
      <c r="Y41" s="2257"/>
      <c r="Z41" s="2257"/>
      <c r="AA41" s="2257"/>
      <c r="AB41" s="2257"/>
      <c r="AC41" s="2257"/>
      <c r="AD41" s="2257"/>
      <c r="AE41" s="2257"/>
      <c r="AF41" s="2257"/>
      <c r="AG41" s="2257"/>
      <c r="AH41" s="2257"/>
      <c r="AI41" s="2257"/>
      <c r="AJ41" s="2257"/>
      <c r="AK41" s="2257"/>
      <c r="AL41" s="2245"/>
      <c r="AM41" s="2246"/>
      <c r="AN41" s="2246"/>
      <c r="AO41" s="2247"/>
      <c r="AP41" s="2245"/>
      <c r="AQ41" s="2246"/>
      <c r="AR41" s="2247"/>
      <c r="AS41" s="2248">
        <f t="shared" si="2"/>
        <v>0</v>
      </c>
      <c r="AT41" s="2249"/>
      <c r="AU41" s="2249"/>
      <c r="AV41" s="2249"/>
      <c r="AW41" s="2249"/>
      <c r="AX41" s="2250"/>
      <c r="AY41" s="2251">
        <f t="shared" si="3"/>
        <v>0</v>
      </c>
      <c r="AZ41" s="2252"/>
      <c r="BA41" s="2252"/>
      <c r="BB41" s="2252"/>
      <c r="BC41" s="2252"/>
      <c r="BD41" s="2253"/>
      <c r="BE41" s="1215"/>
    </row>
    <row r="42" spans="1:58" ht="15.75" customHeight="1">
      <c r="A42" s="1208"/>
      <c r="B42" s="2254" t="s">
        <v>2348</v>
      </c>
      <c r="C42" s="2255"/>
      <c r="D42" s="2255"/>
      <c r="E42" s="2255"/>
      <c r="F42" s="2255"/>
      <c r="G42" s="2255"/>
      <c r="H42" s="2255"/>
      <c r="I42" s="2255"/>
      <c r="J42" s="2256"/>
      <c r="K42" s="2256"/>
      <c r="L42" s="2256"/>
      <c r="M42" s="2256"/>
      <c r="N42" s="2256"/>
      <c r="O42" s="2256"/>
      <c r="P42" s="2256"/>
      <c r="Q42" s="2256"/>
      <c r="R42" s="2257"/>
      <c r="S42" s="2257"/>
      <c r="T42" s="2257"/>
      <c r="U42" s="2257"/>
      <c r="V42" s="2257"/>
      <c r="W42" s="2257"/>
      <c r="X42" s="2257"/>
      <c r="Y42" s="2257"/>
      <c r="Z42" s="2257"/>
      <c r="AA42" s="2257"/>
      <c r="AB42" s="2257"/>
      <c r="AC42" s="2257"/>
      <c r="AD42" s="2257"/>
      <c r="AE42" s="2257"/>
      <c r="AF42" s="2257"/>
      <c r="AG42" s="2257"/>
      <c r="AH42" s="2257"/>
      <c r="AI42" s="2257"/>
      <c r="AJ42" s="2257"/>
      <c r="AK42" s="2257"/>
      <c r="AL42" s="2245"/>
      <c r="AM42" s="2246"/>
      <c r="AN42" s="2246"/>
      <c r="AO42" s="2247"/>
      <c r="AP42" s="2245"/>
      <c r="AQ42" s="2246"/>
      <c r="AR42" s="2247"/>
      <c r="AS42" s="2248">
        <f t="shared" si="2"/>
        <v>0</v>
      </c>
      <c r="AT42" s="2249"/>
      <c r="AU42" s="2249"/>
      <c r="AV42" s="2249"/>
      <c r="AW42" s="2249"/>
      <c r="AX42" s="2250"/>
      <c r="AY42" s="2251">
        <f t="shared" si="3"/>
        <v>0</v>
      </c>
      <c r="AZ42" s="2252"/>
      <c r="BA42" s="2252"/>
      <c r="BB42" s="2252"/>
      <c r="BC42" s="2252"/>
      <c r="BD42" s="2253"/>
      <c r="BE42" s="1215"/>
    </row>
    <row r="43" spans="1:58" ht="15.75" customHeight="1">
      <c r="A43" s="1208"/>
      <c r="B43" s="2258" t="s">
        <v>2347</v>
      </c>
      <c r="C43" s="2259"/>
      <c r="D43" s="2259"/>
      <c r="E43" s="2259"/>
      <c r="F43" s="2259"/>
      <c r="G43" s="2259"/>
      <c r="H43" s="2259"/>
      <c r="I43" s="2259"/>
      <c r="J43" s="2256"/>
      <c r="K43" s="2256"/>
      <c r="L43" s="2256"/>
      <c r="M43" s="2256"/>
      <c r="N43" s="2256"/>
      <c r="O43" s="2256"/>
      <c r="P43" s="2256"/>
      <c r="Q43" s="2256"/>
      <c r="R43" s="2257"/>
      <c r="S43" s="2257"/>
      <c r="T43" s="2257"/>
      <c r="U43" s="2257"/>
      <c r="V43" s="2257"/>
      <c r="W43" s="2257"/>
      <c r="X43" s="2257"/>
      <c r="Y43" s="2257"/>
      <c r="Z43" s="2257"/>
      <c r="AA43" s="2257"/>
      <c r="AB43" s="2257"/>
      <c r="AC43" s="2257"/>
      <c r="AD43" s="2257"/>
      <c r="AE43" s="2257"/>
      <c r="AF43" s="2257"/>
      <c r="AG43" s="2257"/>
      <c r="AH43" s="2257"/>
      <c r="AI43" s="2257"/>
      <c r="AJ43" s="2257"/>
      <c r="AK43" s="2257"/>
      <c r="AL43" s="2245"/>
      <c r="AM43" s="2246"/>
      <c r="AN43" s="2246"/>
      <c r="AO43" s="2247"/>
      <c r="AP43" s="2245"/>
      <c r="AQ43" s="2246"/>
      <c r="AR43" s="2247"/>
      <c r="AS43" s="2248">
        <f t="shared" si="2"/>
        <v>0</v>
      </c>
      <c r="AT43" s="2249"/>
      <c r="AU43" s="2249"/>
      <c r="AV43" s="2249"/>
      <c r="AW43" s="2249"/>
      <c r="AX43" s="2250"/>
      <c r="AY43" s="2251">
        <f t="shared" si="3"/>
        <v>0</v>
      </c>
      <c r="AZ43" s="2252"/>
      <c r="BA43" s="2252"/>
      <c r="BB43" s="2252"/>
      <c r="BC43" s="2252"/>
      <c r="BD43" s="2253"/>
      <c r="BE43" s="1215"/>
    </row>
    <row r="44" spans="1:58" ht="15.75" customHeight="1">
      <c r="A44" s="1208"/>
      <c r="B44" s="2258" t="s">
        <v>2346</v>
      </c>
      <c r="C44" s="2259"/>
      <c r="D44" s="2259"/>
      <c r="E44" s="2259"/>
      <c r="F44" s="2259"/>
      <c r="G44" s="2259"/>
      <c r="H44" s="2259"/>
      <c r="I44" s="2259"/>
      <c r="J44" s="2256"/>
      <c r="K44" s="2256"/>
      <c r="L44" s="2256"/>
      <c r="M44" s="2256"/>
      <c r="N44" s="2256"/>
      <c r="O44" s="2256"/>
      <c r="P44" s="2256"/>
      <c r="Q44" s="2256"/>
      <c r="R44" s="2257"/>
      <c r="S44" s="2257"/>
      <c r="T44" s="2257"/>
      <c r="U44" s="2257"/>
      <c r="V44" s="2257"/>
      <c r="W44" s="2257"/>
      <c r="X44" s="2257"/>
      <c r="Y44" s="2257"/>
      <c r="Z44" s="2257"/>
      <c r="AA44" s="2257"/>
      <c r="AB44" s="2257"/>
      <c r="AC44" s="2257"/>
      <c r="AD44" s="2257"/>
      <c r="AE44" s="2257"/>
      <c r="AF44" s="2257"/>
      <c r="AG44" s="2257"/>
      <c r="AH44" s="2257"/>
      <c r="AI44" s="2257"/>
      <c r="AJ44" s="2257"/>
      <c r="AK44" s="2257"/>
      <c r="AL44" s="2245"/>
      <c r="AM44" s="2246"/>
      <c r="AN44" s="2246"/>
      <c r="AO44" s="2247"/>
      <c r="AP44" s="2245"/>
      <c r="AQ44" s="2246"/>
      <c r="AR44" s="2247"/>
      <c r="AS44" s="2248">
        <f t="shared" si="2"/>
        <v>0</v>
      </c>
      <c r="AT44" s="2249"/>
      <c r="AU44" s="2249"/>
      <c r="AV44" s="2249"/>
      <c r="AW44" s="2249"/>
      <c r="AX44" s="2250"/>
      <c r="AY44" s="2251">
        <f t="shared" si="3"/>
        <v>0</v>
      </c>
      <c r="AZ44" s="2252"/>
      <c r="BA44" s="2252"/>
      <c r="BB44" s="2252"/>
      <c r="BC44" s="2252"/>
      <c r="BD44" s="2253"/>
      <c r="BE44" s="1215"/>
    </row>
    <row r="45" spans="1:58" ht="15.75" customHeight="1">
      <c r="A45" s="1208"/>
      <c r="B45" s="2258" t="s">
        <v>2345</v>
      </c>
      <c r="C45" s="2259"/>
      <c r="D45" s="2259"/>
      <c r="E45" s="2259"/>
      <c r="F45" s="2259"/>
      <c r="G45" s="2259"/>
      <c r="H45" s="2259"/>
      <c r="I45" s="2259"/>
      <c r="J45" s="2256"/>
      <c r="K45" s="2256"/>
      <c r="L45" s="2256"/>
      <c r="M45" s="2256"/>
      <c r="N45" s="2256"/>
      <c r="O45" s="2256"/>
      <c r="P45" s="2256"/>
      <c r="Q45" s="2256"/>
      <c r="R45" s="2257"/>
      <c r="S45" s="2257"/>
      <c r="T45" s="2257"/>
      <c r="U45" s="2257"/>
      <c r="V45" s="2257"/>
      <c r="W45" s="2257"/>
      <c r="X45" s="2257"/>
      <c r="Y45" s="2257"/>
      <c r="Z45" s="2257"/>
      <c r="AA45" s="2257"/>
      <c r="AB45" s="2257"/>
      <c r="AC45" s="2257"/>
      <c r="AD45" s="2257"/>
      <c r="AE45" s="2257"/>
      <c r="AF45" s="2257"/>
      <c r="AG45" s="2257"/>
      <c r="AH45" s="2257"/>
      <c r="AI45" s="2257"/>
      <c r="AJ45" s="2257"/>
      <c r="AK45" s="2257"/>
      <c r="AL45" s="2245"/>
      <c r="AM45" s="2246"/>
      <c r="AN45" s="2246"/>
      <c r="AO45" s="2247"/>
      <c r="AP45" s="2245"/>
      <c r="AQ45" s="2246"/>
      <c r="AR45" s="2247"/>
      <c r="AS45" s="2248">
        <f t="shared" si="2"/>
        <v>0</v>
      </c>
      <c r="AT45" s="2249"/>
      <c r="AU45" s="2249"/>
      <c r="AV45" s="2249"/>
      <c r="AW45" s="2249"/>
      <c r="AX45" s="2250"/>
      <c r="AY45" s="2251">
        <f t="shared" si="3"/>
        <v>0</v>
      </c>
      <c r="AZ45" s="2252"/>
      <c r="BA45" s="2252"/>
      <c r="BB45" s="2252"/>
      <c r="BC45" s="2252"/>
      <c r="BD45" s="2253"/>
      <c r="BE45" s="1215"/>
    </row>
    <row r="46" spans="1:58" ht="15.75" customHeight="1">
      <c r="A46" s="1208"/>
      <c r="B46" s="2258" t="s">
        <v>2277</v>
      </c>
      <c r="C46" s="2259"/>
      <c r="D46" s="2259"/>
      <c r="E46" s="2259"/>
      <c r="F46" s="2259"/>
      <c r="G46" s="2259"/>
      <c r="H46" s="2259"/>
      <c r="I46" s="2259"/>
      <c r="J46" s="2256"/>
      <c r="K46" s="2256"/>
      <c r="L46" s="2256"/>
      <c r="M46" s="2256"/>
      <c r="N46" s="2256">
        <v>99</v>
      </c>
      <c r="O46" s="2256"/>
      <c r="P46" s="2256"/>
      <c r="Q46" s="2256"/>
      <c r="R46" s="2257"/>
      <c r="S46" s="2257"/>
      <c r="T46" s="2257"/>
      <c r="U46" s="2257"/>
      <c r="V46" s="2257"/>
      <c r="W46" s="2257"/>
      <c r="X46" s="2257"/>
      <c r="Y46" s="2257"/>
      <c r="Z46" s="2257"/>
      <c r="AA46" s="2257"/>
      <c r="AB46" s="2257"/>
      <c r="AC46" s="2257"/>
      <c r="AD46" s="2257"/>
      <c r="AE46" s="2257"/>
      <c r="AF46" s="2257"/>
      <c r="AG46" s="2257"/>
      <c r="AH46" s="2257"/>
      <c r="AI46" s="2257"/>
      <c r="AJ46" s="2257"/>
      <c r="AK46" s="2257"/>
      <c r="AL46" s="2245"/>
      <c r="AM46" s="2246"/>
      <c r="AN46" s="2246"/>
      <c r="AO46" s="2247"/>
      <c r="AP46" s="2245"/>
      <c r="AQ46" s="2246"/>
      <c r="AR46" s="2247"/>
      <c r="AS46" s="2248">
        <f t="shared" si="2"/>
        <v>0</v>
      </c>
      <c r="AT46" s="2249"/>
      <c r="AU46" s="2249"/>
      <c r="AV46" s="2249"/>
      <c r="AW46" s="2249"/>
      <c r="AX46" s="2250"/>
      <c r="AY46" s="2251">
        <f t="shared" si="3"/>
        <v>0</v>
      </c>
      <c r="AZ46" s="2252"/>
      <c r="BA46" s="2252"/>
      <c r="BB46" s="2252"/>
      <c r="BC46" s="2252"/>
      <c r="BD46" s="2253"/>
      <c r="BE46" s="1215"/>
    </row>
    <row r="47" spans="1:58" ht="15.75" customHeight="1" thickBot="1">
      <c r="A47" s="1208"/>
      <c r="B47" s="2260" t="s">
        <v>300</v>
      </c>
      <c r="C47" s="2261"/>
      <c r="D47" s="2261"/>
      <c r="E47" s="2261"/>
      <c r="F47" s="2261"/>
      <c r="G47" s="2261"/>
      <c r="H47" s="2261"/>
      <c r="I47" s="2261"/>
      <c r="J47" s="2262"/>
      <c r="K47" s="2262"/>
      <c r="L47" s="2262"/>
      <c r="M47" s="2262"/>
      <c r="N47" s="2262"/>
      <c r="O47" s="2262"/>
      <c r="P47" s="2262"/>
      <c r="Q47" s="2262"/>
      <c r="R47" s="2263"/>
      <c r="S47" s="2263"/>
      <c r="T47" s="2263"/>
      <c r="U47" s="2263"/>
      <c r="V47" s="2263"/>
      <c r="W47" s="2263"/>
      <c r="X47" s="2263"/>
      <c r="Y47" s="2263"/>
      <c r="Z47" s="2263"/>
      <c r="AA47" s="2263"/>
      <c r="AB47" s="2263"/>
      <c r="AC47" s="2263"/>
      <c r="AD47" s="2263"/>
      <c r="AE47" s="2263"/>
      <c r="AF47" s="2263"/>
      <c r="AG47" s="2263"/>
      <c r="AH47" s="2263"/>
      <c r="AI47" s="2263"/>
      <c r="AJ47" s="2263"/>
      <c r="AK47" s="2263"/>
      <c r="AL47" s="2267"/>
      <c r="AM47" s="2268"/>
      <c r="AN47" s="2268"/>
      <c r="AO47" s="2269"/>
      <c r="AP47" s="2267"/>
      <c r="AQ47" s="2268"/>
      <c r="AR47" s="2269"/>
      <c r="AS47" s="2248">
        <f t="shared" si="2"/>
        <v>0</v>
      </c>
      <c r="AT47" s="2249"/>
      <c r="AU47" s="2249"/>
      <c r="AV47" s="2249"/>
      <c r="AW47" s="2249"/>
      <c r="AX47" s="2250"/>
      <c r="AY47" s="2264">
        <f t="shared" si="3"/>
        <v>0</v>
      </c>
      <c r="AZ47" s="2265"/>
      <c r="BA47" s="2265"/>
      <c r="BB47" s="2265"/>
      <c r="BC47" s="2265"/>
      <c r="BD47" s="2266"/>
      <c r="BE47" s="1215"/>
    </row>
    <row r="48" spans="1:58" ht="15.75" customHeight="1">
      <c r="A48" s="1208"/>
      <c r="B48" s="1217" t="s">
        <v>2344</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2343</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270" t="s">
        <v>2342</v>
      </c>
      <c r="C50" s="2271"/>
      <c r="D50" s="2271"/>
      <c r="E50" s="2271"/>
      <c r="F50" s="2271"/>
      <c r="G50" s="2271"/>
      <c r="H50" s="2271"/>
      <c r="I50" s="2271"/>
      <c r="J50" s="2271"/>
      <c r="K50" s="2271"/>
      <c r="L50" s="2271"/>
      <c r="M50" s="2271"/>
      <c r="N50" s="2271"/>
      <c r="O50" s="2271"/>
      <c r="P50" s="2271"/>
      <c r="Q50" s="2271"/>
      <c r="R50" s="2271"/>
      <c r="S50" s="2271"/>
      <c r="T50" s="2271"/>
      <c r="U50" s="2271"/>
      <c r="V50" s="2271"/>
      <c r="W50" s="2271"/>
      <c r="X50" s="2271"/>
      <c r="Y50" s="2271"/>
      <c r="Z50" s="2271"/>
      <c r="AA50" s="2271"/>
      <c r="AB50" s="2271"/>
      <c r="AC50" s="2271"/>
      <c r="AD50" s="2271"/>
      <c r="AE50" s="2271"/>
      <c r="AF50" s="2271"/>
      <c r="AG50" s="2271"/>
      <c r="AH50" s="2271"/>
      <c r="AI50" s="2271"/>
      <c r="AJ50" s="2271"/>
      <c r="AK50" s="2271"/>
      <c r="AL50" s="2271"/>
      <c r="AM50" s="2271"/>
      <c r="AN50" s="2271"/>
      <c r="AO50" s="2272"/>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273" t="s">
        <v>2335</v>
      </c>
      <c r="C51" s="2274"/>
      <c r="D51" s="2274"/>
      <c r="E51" s="2274"/>
      <c r="F51" s="2274"/>
      <c r="G51" s="2274"/>
      <c r="H51" s="2274"/>
      <c r="I51" s="2274"/>
      <c r="J51" s="2274" t="s">
        <v>2341</v>
      </c>
      <c r="K51" s="2274"/>
      <c r="L51" s="2274"/>
      <c r="M51" s="2274"/>
      <c r="N51" s="2274"/>
      <c r="O51" s="2274"/>
      <c r="P51" s="2274"/>
      <c r="Q51" s="2274"/>
      <c r="R51" s="2275" t="s">
        <v>2340</v>
      </c>
      <c r="S51" s="2275"/>
      <c r="T51" s="2275"/>
      <c r="U51" s="2275"/>
      <c r="V51" s="2275"/>
      <c r="W51" s="2275"/>
      <c r="X51" s="2275"/>
      <c r="Y51" s="2275"/>
      <c r="Z51" s="2275" t="s">
        <v>2339</v>
      </c>
      <c r="AA51" s="2275"/>
      <c r="AB51" s="2275"/>
      <c r="AC51" s="2275"/>
      <c r="AD51" s="2275"/>
      <c r="AE51" s="2275"/>
      <c r="AF51" s="2275"/>
      <c r="AG51" s="2275"/>
      <c r="AH51" s="2275" t="s">
        <v>2338</v>
      </c>
      <c r="AI51" s="2275"/>
      <c r="AJ51" s="2275"/>
      <c r="AK51" s="2275"/>
      <c r="AL51" s="2275"/>
      <c r="AM51" s="2275"/>
      <c r="AN51" s="2275"/>
      <c r="AO51" s="2276"/>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258" t="s">
        <v>2337</v>
      </c>
      <c r="C52" s="2259"/>
      <c r="D52" s="2259"/>
      <c r="E52" s="2259"/>
      <c r="F52" s="2259"/>
      <c r="G52" s="2259"/>
      <c r="H52" s="2259"/>
      <c r="I52" s="2259"/>
      <c r="J52" s="2277">
        <v>0</v>
      </c>
      <c r="K52" s="2277"/>
      <c r="L52" s="2277"/>
      <c r="M52" s="2277"/>
      <c r="N52" s="2277"/>
      <c r="O52" s="2277"/>
      <c r="P52" s="2277"/>
      <c r="Q52" s="2277"/>
      <c r="R52" s="2278">
        <v>0</v>
      </c>
      <c r="S52" s="2278"/>
      <c r="T52" s="2278"/>
      <c r="U52" s="2278"/>
      <c r="V52" s="2278"/>
      <c r="W52" s="2278"/>
      <c r="X52" s="2278"/>
      <c r="Y52" s="2278"/>
      <c r="Z52" s="2279">
        <v>0</v>
      </c>
      <c r="AA52" s="2279"/>
      <c r="AB52" s="2279"/>
      <c r="AC52" s="2279"/>
      <c r="AD52" s="2279"/>
      <c r="AE52" s="2279"/>
      <c r="AF52" s="2279"/>
      <c r="AG52" s="2279"/>
      <c r="AH52" s="2280"/>
      <c r="AI52" s="2280"/>
      <c r="AJ52" s="2280"/>
      <c r="AK52" s="2280"/>
      <c r="AL52" s="2280"/>
      <c r="AM52" s="2280"/>
      <c r="AN52" s="2280"/>
      <c r="AO52" s="2281"/>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258" t="s">
        <v>2336</v>
      </c>
      <c r="C53" s="2259"/>
      <c r="D53" s="2259"/>
      <c r="E53" s="2259"/>
      <c r="F53" s="2259"/>
      <c r="G53" s="2259"/>
      <c r="H53" s="2259"/>
      <c r="I53" s="2259"/>
      <c r="J53" s="2277">
        <v>0</v>
      </c>
      <c r="K53" s="2277"/>
      <c r="L53" s="2277"/>
      <c r="M53" s="2277"/>
      <c r="N53" s="2277"/>
      <c r="O53" s="2277"/>
      <c r="P53" s="2277"/>
      <c r="Q53" s="2277"/>
      <c r="R53" s="2278">
        <v>0</v>
      </c>
      <c r="S53" s="2278"/>
      <c r="T53" s="2278"/>
      <c r="U53" s="2278"/>
      <c r="V53" s="2278"/>
      <c r="W53" s="2278"/>
      <c r="X53" s="2278"/>
      <c r="Y53" s="2278"/>
      <c r="Z53" s="2279">
        <v>0</v>
      </c>
      <c r="AA53" s="2279"/>
      <c r="AB53" s="2279"/>
      <c r="AC53" s="2279"/>
      <c r="AD53" s="2279"/>
      <c r="AE53" s="2279"/>
      <c r="AF53" s="2279"/>
      <c r="AG53" s="2279"/>
      <c r="AH53" s="2280"/>
      <c r="AI53" s="2280"/>
      <c r="AJ53" s="2280"/>
      <c r="AK53" s="2280"/>
      <c r="AL53" s="2280"/>
      <c r="AM53" s="2280"/>
      <c r="AN53" s="2280"/>
      <c r="AO53" s="2281"/>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258"/>
      <c r="C54" s="2259"/>
      <c r="D54" s="2259"/>
      <c r="E54" s="2259"/>
      <c r="F54" s="2259"/>
      <c r="G54" s="2259"/>
      <c r="H54" s="2259"/>
      <c r="I54" s="2259"/>
      <c r="J54" s="2277"/>
      <c r="K54" s="2277"/>
      <c r="L54" s="2277"/>
      <c r="M54" s="2277"/>
      <c r="N54" s="2277"/>
      <c r="O54" s="2277"/>
      <c r="P54" s="2277"/>
      <c r="Q54" s="2277"/>
      <c r="R54" s="2278"/>
      <c r="S54" s="2278"/>
      <c r="T54" s="2278"/>
      <c r="U54" s="2278"/>
      <c r="V54" s="2278"/>
      <c r="W54" s="2278"/>
      <c r="X54" s="2278"/>
      <c r="Y54" s="2278"/>
      <c r="Z54" s="2279"/>
      <c r="AA54" s="2279"/>
      <c r="AB54" s="2279"/>
      <c r="AC54" s="2279"/>
      <c r="AD54" s="2279"/>
      <c r="AE54" s="2279"/>
      <c r="AF54" s="2279"/>
      <c r="AG54" s="2279"/>
      <c r="AH54" s="2280"/>
      <c r="AI54" s="2280"/>
      <c r="AJ54" s="2280"/>
      <c r="AK54" s="2280"/>
      <c r="AL54" s="2280"/>
      <c r="AM54" s="2280"/>
      <c r="AN54" s="2280"/>
      <c r="AO54" s="2281"/>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258"/>
      <c r="C55" s="2259"/>
      <c r="D55" s="2259"/>
      <c r="E55" s="2259"/>
      <c r="F55" s="2259"/>
      <c r="G55" s="2259"/>
      <c r="H55" s="2259"/>
      <c r="I55" s="2259"/>
      <c r="J55" s="2277"/>
      <c r="K55" s="2277"/>
      <c r="L55" s="2277"/>
      <c r="M55" s="2277"/>
      <c r="N55" s="2277"/>
      <c r="O55" s="2277"/>
      <c r="P55" s="2277"/>
      <c r="Q55" s="2277"/>
      <c r="R55" s="2278"/>
      <c r="S55" s="2278"/>
      <c r="T55" s="2278"/>
      <c r="U55" s="2278"/>
      <c r="V55" s="2278"/>
      <c r="W55" s="2278"/>
      <c r="X55" s="2278"/>
      <c r="Y55" s="2278"/>
      <c r="Z55" s="2279"/>
      <c r="AA55" s="2279"/>
      <c r="AB55" s="2279"/>
      <c r="AC55" s="2279"/>
      <c r="AD55" s="2279"/>
      <c r="AE55" s="2279"/>
      <c r="AF55" s="2279"/>
      <c r="AG55" s="2279"/>
      <c r="AH55" s="2280"/>
      <c r="AI55" s="2280"/>
      <c r="AJ55" s="2280"/>
      <c r="AK55" s="2280"/>
      <c r="AL55" s="2280"/>
      <c r="AM55" s="2280"/>
      <c r="AN55" s="2280"/>
      <c r="AO55" s="2281"/>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258"/>
      <c r="C56" s="2259"/>
      <c r="D56" s="2259"/>
      <c r="E56" s="2259"/>
      <c r="F56" s="2259"/>
      <c r="G56" s="2259"/>
      <c r="H56" s="2259"/>
      <c r="I56" s="2259"/>
      <c r="J56" s="2277"/>
      <c r="K56" s="2277"/>
      <c r="L56" s="2277"/>
      <c r="M56" s="2277"/>
      <c r="N56" s="2277"/>
      <c r="O56" s="2277"/>
      <c r="P56" s="2277"/>
      <c r="Q56" s="2277"/>
      <c r="R56" s="2278"/>
      <c r="S56" s="2278"/>
      <c r="T56" s="2278"/>
      <c r="U56" s="2278"/>
      <c r="V56" s="2278"/>
      <c r="W56" s="2278"/>
      <c r="X56" s="2278"/>
      <c r="Y56" s="2278"/>
      <c r="Z56" s="2279"/>
      <c r="AA56" s="2279"/>
      <c r="AB56" s="2279"/>
      <c r="AC56" s="2279"/>
      <c r="AD56" s="2279"/>
      <c r="AE56" s="2279"/>
      <c r="AF56" s="2279"/>
      <c r="AG56" s="2279"/>
      <c r="AH56" s="2280"/>
      <c r="AI56" s="2280"/>
      <c r="AJ56" s="2280"/>
      <c r="AK56" s="2280"/>
      <c r="AL56" s="2280"/>
      <c r="AM56" s="2280"/>
      <c r="AN56" s="2280"/>
      <c r="AO56" s="2281"/>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291" t="s">
        <v>1575</v>
      </c>
      <c r="C57" s="2292"/>
      <c r="D57" s="2292"/>
      <c r="E57" s="2292"/>
      <c r="F57" s="2292"/>
      <c r="G57" s="2292"/>
      <c r="H57" s="2292"/>
      <c r="I57" s="2292"/>
      <c r="J57" s="2292"/>
      <c r="K57" s="2292"/>
      <c r="L57" s="2292"/>
      <c r="M57" s="2292"/>
      <c r="N57" s="2292"/>
      <c r="O57" s="2292"/>
      <c r="P57" s="2292"/>
      <c r="Q57" s="2292"/>
      <c r="R57" s="2293">
        <f>SUM(R52:Y56)</f>
        <v>0</v>
      </c>
      <c r="S57" s="2293"/>
      <c r="T57" s="2293"/>
      <c r="U57" s="2293"/>
      <c r="V57" s="2293"/>
      <c r="W57" s="2293"/>
      <c r="X57" s="2293"/>
      <c r="Y57" s="2293"/>
      <c r="Z57" s="2294">
        <f>SUM(Z52:AG56)</f>
        <v>0</v>
      </c>
      <c r="AA57" s="2294"/>
      <c r="AB57" s="2294"/>
      <c r="AC57" s="2294"/>
      <c r="AD57" s="2294"/>
      <c r="AE57" s="2294"/>
      <c r="AF57" s="2294"/>
      <c r="AG57" s="2294"/>
      <c r="AH57" s="2295"/>
      <c r="AI57" s="2295"/>
      <c r="AJ57" s="2295"/>
      <c r="AK57" s="2295"/>
      <c r="AL57" s="2295"/>
      <c r="AM57" s="2295"/>
      <c r="AN57" s="2295"/>
      <c r="AO57" s="2296"/>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282" t="s">
        <v>2335</v>
      </c>
      <c r="C59" s="2283"/>
      <c r="D59" s="2283"/>
      <c r="E59" s="2283"/>
      <c r="F59" s="2283"/>
      <c r="G59" s="2283"/>
      <c r="H59" s="2283"/>
      <c r="I59" s="2284"/>
      <c r="J59" s="2176" t="s">
        <v>2334</v>
      </c>
      <c r="K59" s="2176"/>
      <c r="L59" s="2176"/>
      <c r="M59" s="2176"/>
      <c r="N59" s="2176"/>
      <c r="O59" s="2176"/>
      <c r="P59" s="2176"/>
      <c r="Q59" s="2176"/>
      <c r="R59" s="2176"/>
      <c r="S59" s="2176"/>
      <c r="T59" s="2176"/>
      <c r="U59" s="2176"/>
      <c r="V59" s="2176"/>
      <c r="W59" s="2176"/>
      <c r="X59" s="2176"/>
      <c r="Y59" s="2176"/>
      <c r="Z59" s="2176"/>
      <c r="AA59" s="2176"/>
      <c r="AB59" s="2176"/>
      <c r="AC59" s="2176"/>
      <c r="AD59" s="2176"/>
      <c r="AE59" s="2176"/>
      <c r="AF59" s="2176"/>
      <c r="AG59" s="2176"/>
      <c r="AH59" s="2176"/>
      <c r="AI59" s="2176"/>
      <c r="AJ59" s="2176"/>
      <c r="AK59" s="2176"/>
      <c r="AL59" s="2176"/>
      <c r="AM59" s="2176"/>
      <c r="AN59" s="2176"/>
      <c r="AO59" s="2176"/>
      <c r="AP59" s="2176"/>
      <c r="AQ59" s="2176"/>
      <c r="AR59" s="2176"/>
      <c r="AS59" s="2176"/>
      <c r="AT59" s="2176"/>
      <c r="AU59" s="2176"/>
      <c r="AV59" s="2176"/>
      <c r="AW59" s="2177"/>
      <c r="AX59" s="1208"/>
      <c r="AY59" s="1208"/>
      <c r="AZ59" s="1208"/>
      <c r="BA59" s="1208"/>
      <c r="BB59" s="1208"/>
      <c r="BC59" s="1208"/>
      <c r="BD59" s="1208"/>
      <c r="BE59" s="1215"/>
    </row>
    <row r="60" spans="1:77" ht="15.75" customHeight="1">
      <c r="A60" s="1208"/>
      <c r="B60" s="2285" t="str">
        <f>IF(B52="", "", B52)</f>
        <v>Services Company 1</v>
      </c>
      <c r="C60" s="2286"/>
      <c r="D60" s="2286"/>
      <c r="E60" s="2286"/>
      <c r="F60" s="2286"/>
      <c r="G60" s="2286"/>
      <c r="H60" s="2286"/>
      <c r="I60" s="2287"/>
      <c r="J60" s="2288"/>
      <c r="K60" s="2289"/>
      <c r="L60" s="2289"/>
      <c r="M60" s="2289"/>
      <c r="N60" s="2289"/>
      <c r="O60" s="2289"/>
      <c r="P60" s="2289"/>
      <c r="Q60" s="2289"/>
      <c r="R60" s="2289"/>
      <c r="S60" s="2289"/>
      <c r="T60" s="2289"/>
      <c r="U60" s="2289"/>
      <c r="V60" s="2289"/>
      <c r="W60" s="2289"/>
      <c r="X60" s="2289"/>
      <c r="Y60" s="2289"/>
      <c r="Z60" s="2289"/>
      <c r="AA60" s="2289"/>
      <c r="AB60" s="2289"/>
      <c r="AC60" s="2289"/>
      <c r="AD60" s="2289"/>
      <c r="AE60" s="2289"/>
      <c r="AF60" s="2289"/>
      <c r="AG60" s="2289"/>
      <c r="AH60" s="2289"/>
      <c r="AI60" s="2289"/>
      <c r="AJ60" s="2289"/>
      <c r="AK60" s="2289"/>
      <c r="AL60" s="2289"/>
      <c r="AM60" s="2289"/>
      <c r="AN60" s="2289"/>
      <c r="AO60" s="2289"/>
      <c r="AP60" s="2289"/>
      <c r="AQ60" s="2289"/>
      <c r="AR60" s="2289"/>
      <c r="AS60" s="2289"/>
      <c r="AT60" s="2289"/>
      <c r="AU60" s="2289"/>
      <c r="AV60" s="2289"/>
      <c r="AW60" s="2290"/>
      <c r="AX60" s="1208"/>
      <c r="AY60" s="1208"/>
      <c r="AZ60" s="1208"/>
      <c r="BA60" s="1208"/>
      <c r="BB60" s="1208"/>
      <c r="BC60" s="1208"/>
      <c r="BD60" s="1208"/>
      <c r="BE60" s="1215"/>
    </row>
    <row r="61" spans="1:77" ht="15.75" customHeight="1">
      <c r="A61" s="1208"/>
      <c r="B61" s="2285" t="str">
        <f>IF(B53="", "", B53)</f>
        <v>Services Company 2</v>
      </c>
      <c r="C61" s="2286"/>
      <c r="D61" s="2286"/>
      <c r="E61" s="2286"/>
      <c r="F61" s="2286"/>
      <c r="G61" s="2286"/>
      <c r="H61" s="2286"/>
      <c r="I61" s="2287"/>
      <c r="J61" s="2288"/>
      <c r="K61" s="2289"/>
      <c r="L61" s="2289"/>
      <c r="M61" s="2289"/>
      <c r="N61" s="2289"/>
      <c r="O61" s="2289"/>
      <c r="P61" s="2289"/>
      <c r="Q61" s="2289"/>
      <c r="R61" s="2289"/>
      <c r="S61" s="2289"/>
      <c r="T61" s="2289"/>
      <c r="U61" s="2289"/>
      <c r="V61" s="2289"/>
      <c r="W61" s="2289"/>
      <c r="X61" s="2289"/>
      <c r="Y61" s="2289"/>
      <c r="Z61" s="2289"/>
      <c r="AA61" s="2289"/>
      <c r="AB61" s="2289"/>
      <c r="AC61" s="2289"/>
      <c r="AD61" s="2289"/>
      <c r="AE61" s="2289"/>
      <c r="AF61" s="2289"/>
      <c r="AG61" s="2289"/>
      <c r="AH61" s="2289"/>
      <c r="AI61" s="2289"/>
      <c r="AJ61" s="2289"/>
      <c r="AK61" s="2289"/>
      <c r="AL61" s="2289"/>
      <c r="AM61" s="2289"/>
      <c r="AN61" s="2289"/>
      <c r="AO61" s="2289"/>
      <c r="AP61" s="2289"/>
      <c r="AQ61" s="2289"/>
      <c r="AR61" s="2289"/>
      <c r="AS61" s="2289"/>
      <c r="AT61" s="2289"/>
      <c r="AU61" s="2289"/>
      <c r="AV61" s="2289"/>
      <c r="AW61" s="2290"/>
      <c r="AX61" s="1208"/>
      <c r="AY61" s="1208"/>
      <c r="AZ61" s="1208"/>
      <c r="BA61" s="1208"/>
      <c r="BB61" s="1208"/>
      <c r="BC61" s="1208"/>
      <c r="BD61" s="1208"/>
      <c r="BE61" s="1215"/>
    </row>
    <row r="62" spans="1:77" ht="15.75" customHeight="1">
      <c r="A62" s="1208"/>
      <c r="B62" s="2285" t="str">
        <f>IF(B54="", "", B54)</f>
        <v/>
      </c>
      <c r="C62" s="2286"/>
      <c r="D62" s="2286"/>
      <c r="E62" s="2286"/>
      <c r="F62" s="2286"/>
      <c r="G62" s="2286"/>
      <c r="H62" s="2286"/>
      <c r="I62" s="2287"/>
      <c r="J62" s="2288"/>
      <c r="K62" s="2289"/>
      <c r="L62" s="2289"/>
      <c r="M62" s="2289"/>
      <c r="N62" s="2289"/>
      <c r="O62" s="2289"/>
      <c r="P62" s="2289"/>
      <c r="Q62" s="2289"/>
      <c r="R62" s="2289"/>
      <c r="S62" s="2289"/>
      <c r="T62" s="2289"/>
      <c r="U62" s="2289"/>
      <c r="V62" s="2289"/>
      <c r="W62" s="2289"/>
      <c r="X62" s="2289"/>
      <c r="Y62" s="2289"/>
      <c r="Z62" s="2289"/>
      <c r="AA62" s="2289"/>
      <c r="AB62" s="2289"/>
      <c r="AC62" s="2289"/>
      <c r="AD62" s="2289"/>
      <c r="AE62" s="2289"/>
      <c r="AF62" s="2289"/>
      <c r="AG62" s="2289"/>
      <c r="AH62" s="2289"/>
      <c r="AI62" s="2289"/>
      <c r="AJ62" s="2289"/>
      <c r="AK62" s="2289"/>
      <c r="AL62" s="2289"/>
      <c r="AM62" s="2289"/>
      <c r="AN62" s="2289"/>
      <c r="AO62" s="2289"/>
      <c r="AP62" s="2289"/>
      <c r="AQ62" s="2289"/>
      <c r="AR62" s="2289"/>
      <c r="AS62" s="2289"/>
      <c r="AT62" s="2289"/>
      <c r="AU62" s="2289"/>
      <c r="AV62" s="2289"/>
      <c r="AW62" s="2290"/>
      <c r="AX62" s="1208"/>
      <c r="AY62" s="1208"/>
      <c r="AZ62" s="1208"/>
      <c r="BA62" s="1208"/>
      <c r="BB62" s="1208"/>
      <c r="BC62" s="1208"/>
      <c r="BD62" s="1208"/>
      <c r="BE62" s="1215"/>
    </row>
    <row r="63" spans="1:77" ht="15.75" customHeight="1">
      <c r="A63" s="1208"/>
      <c r="B63" s="2285" t="str">
        <f>IF(B55="", "", B55)</f>
        <v/>
      </c>
      <c r="C63" s="2286"/>
      <c r="D63" s="2286"/>
      <c r="E63" s="2286"/>
      <c r="F63" s="2286"/>
      <c r="G63" s="2286"/>
      <c r="H63" s="2286"/>
      <c r="I63" s="2287"/>
      <c r="J63" s="2288"/>
      <c r="K63" s="2289"/>
      <c r="L63" s="2289"/>
      <c r="M63" s="2289"/>
      <c r="N63" s="2289"/>
      <c r="O63" s="2289"/>
      <c r="P63" s="2289"/>
      <c r="Q63" s="2289"/>
      <c r="R63" s="2289"/>
      <c r="S63" s="2289"/>
      <c r="T63" s="2289"/>
      <c r="U63" s="2289"/>
      <c r="V63" s="2289"/>
      <c r="W63" s="2289"/>
      <c r="X63" s="2289"/>
      <c r="Y63" s="2289"/>
      <c r="Z63" s="2289"/>
      <c r="AA63" s="2289"/>
      <c r="AB63" s="2289"/>
      <c r="AC63" s="2289"/>
      <c r="AD63" s="2289"/>
      <c r="AE63" s="2289"/>
      <c r="AF63" s="2289"/>
      <c r="AG63" s="2289"/>
      <c r="AH63" s="2289"/>
      <c r="AI63" s="2289"/>
      <c r="AJ63" s="2289"/>
      <c r="AK63" s="2289"/>
      <c r="AL63" s="2289"/>
      <c r="AM63" s="2289"/>
      <c r="AN63" s="2289"/>
      <c r="AO63" s="2289"/>
      <c r="AP63" s="2289"/>
      <c r="AQ63" s="2289"/>
      <c r="AR63" s="2289"/>
      <c r="AS63" s="2289"/>
      <c r="AT63" s="2289"/>
      <c r="AU63" s="2289"/>
      <c r="AV63" s="2289"/>
      <c r="AW63" s="2290"/>
      <c r="AX63" s="1208"/>
      <c r="AY63" s="1208"/>
      <c r="AZ63" s="1208"/>
      <c r="BA63" s="1208"/>
      <c r="BB63" s="1208"/>
      <c r="BC63" s="1208"/>
      <c r="BD63" s="1208"/>
      <c r="BE63" s="1215"/>
    </row>
    <row r="64" spans="1:77" ht="15.75" customHeight="1" thickBot="1">
      <c r="A64" s="1208"/>
      <c r="B64" s="2305" t="str">
        <f>IF(B56="", "", B56)</f>
        <v/>
      </c>
      <c r="C64" s="2306"/>
      <c r="D64" s="2306"/>
      <c r="E64" s="2306"/>
      <c r="F64" s="2306"/>
      <c r="G64" s="2306"/>
      <c r="H64" s="2306"/>
      <c r="I64" s="2307"/>
      <c r="J64" s="2308"/>
      <c r="K64" s="2309"/>
      <c r="L64" s="2309"/>
      <c r="M64" s="2309"/>
      <c r="N64" s="2309"/>
      <c r="O64" s="2309"/>
      <c r="P64" s="2309"/>
      <c r="Q64" s="2309"/>
      <c r="R64" s="2309"/>
      <c r="S64" s="2309"/>
      <c r="T64" s="2309"/>
      <c r="U64" s="2309"/>
      <c r="V64" s="2309"/>
      <c r="W64" s="2309"/>
      <c r="X64" s="2309"/>
      <c r="Y64" s="2309"/>
      <c r="Z64" s="2309"/>
      <c r="AA64" s="2309"/>
      <c r="AB64" s="2309"/>
      <c r="AC64" s="2309"/>
      <c r="AD64" s="2309"/>
      <c r="AE64" s="2309"/>
      <c r="AF64" s="2309"/>
      <c r="AG64" s="2309"/>
      <c r="AH64" s="2309"/>
      <c r="AI64" s="2309"/>
      <c r="AJ64" s="2309"/>
      <c r="AK64" s="2309"/>
      <c r="AL64" s="2309"/>
      <c r="AM64" s="2309"/>
      <c r="AN64" s="2309"/>
      <c r="AO64" s="2309"/>
      <c r="AP64" s="2309"/>
      <c r="AQ64" s="2309"/>
      <c r="AR64" s="2309"/>
      <c r="AS64" s="2309"/>
      <c r="AT64" s="2309"/>
      <c r="AU64" s="2309"/>
      <c r="AV64" s="2309"/>
      <c r="AW64" s="2310"/>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2333</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75" t="s">
        <v>2332</v>
      </c>
      <c r="C68" s="2176"/>
      <c r="D68" s="2176"/>
      <c r="E68" s="2176"/>
      <c r="F68" s="2176"/>
      <c r="G68" s="2176"/>
      <c r="H68" s="2176"/>
      <c r="I68" s="2176"/>
      <c r="J68" s="2176"/>
      <c r="K68" s="2176"/>
      <c r="L68" s="2176"/>
      <c r="M68" s="2176"/>
      <c r="N68" s="2176"/>
      <c r="O68" s="2176"/>
      <c r="P68" s="2176"/>
      <c r="Q68" s="2176"/>
      <c r="R68" s="2176"/>
      <c r="S68" s="2176"/>
      <c r="T68" s="2176"/>
      <c r="U68" s="2176"/>
      <c r="V68" s="2176"/>
      <c r="W68" s="2176"/>
      <c r="X68" s="2176"/>
      <c r="Y68" s="2176"/>
      <c r="Z68" s="2176"/>
      <c r="AA68" s="2177"/>
      <c r="AB68" s="1208"/>
      <c r="AC68" s="2317" t="s">
        <v>2331</v>
      </c>
      <c r="AD68" s="2318"/>
      <c r="AE68" s="2318"/>
      <c r="AF68" s="2318"/>
      <c r="AG68" s="2318"/>
      <c r="AH68" s="2318"/>
      <c r="AI68" s="2318"/>
      <c r="AJ68" s="2318"/>
      <c r="AK68" s="2318"/>
      <c r="AL68" s="2318"/>
      <c r="AM68" s="2318"/>
      <c r="AN68" s="2318"/>
      <c r="AO68" s="2318"/>
      <c r="AP68" s="2318"/>
      <c r="AQ68" s="2318"/>
      <c r="AR68" s="2318"/>
      <c r="AS68" s="2318"/>
      <c r="AT68" s="2318"/>
      <c r="AU68" s="2318"/>
      <c r="AV68" s="2297" t="s">
        <v>669</v>
      </c>
      <c r="AW68" s="2298"/>
      <c r="AX68" s="2298"/>
      <c r="AY68" s="2298"/>
      <c r="AZ68" s="2298"/>
      <c r="BA68" s="2298"/>
      <c r="BB68" s="2298"/>
      <c r="BC68" s="2299"/>
      <c r="BD68" s="1208"/>
      <c r="BE68" s="1215"/>
      <c r="BM68" s="1221" t="s">
        <v>2330</v>
      </c>
    </row>
    <row r="69" spans="1:94" ht="15.75" customHeight="1" thickTop="1" thickBot="1">
      <c r="A69" s="1208"/>
      <c r="B69" s="2300" t="s">
        <v>2329</v>
      </c>
      <c r="C69" s="2301"/>
      <c r="D69" s="2301"/>
      <c r="E69" s="2301"/>
      <c r="F69" s="2301"/>
      <c r="G69" s="2301"/>
      <c r="H69" s="2301"/>
      <c r="I69" s="2301"/>
      <c r="J69" s="2301"/>
      <c r="K69" s="2301"/>
      <c r="L69" s="2301"/>
      <c r="M69" s="2301"/>
      <c r="N69" s="2301"/>
      <c r="O69" s="2148" t="s">
        <v>2328</v>
      </c>
      <c r="P69" s="2149"/>
      <c r="Q69" s="2149"/>
      <c r="R69" s="2149"/>
      <c r="S69" s="2149"/>
      <c r="T69" s="2149"/>
      <c r="U69" s="2149"/>
      <c r="V69" s="2149"/>
      <c r="W69" s="2149"/>
      <c r="X69" s="2149"/>
      <c r="Y69" s="2149"/>
      <c r="Z69" s="2149"/>
      <c r="AA69" s="2302"/>
      <c r="AB69" s="1208"/>
      <c r="AC69" s="2303" t="s">
        <v>2327</v>
      </c>
      <c r="AD69" s="2304"/>
      <c r="AE69" s="2304"/>
      <c r="AF69" s="2304"/>
      <c r="AG69" s="2304"/>
      <c r="AH69" s="2304"/>
      <c r="AI69" s="2304"/>
      <c r="AJ69" s="2304"/>
      <c r="AK69" s="2304"/>
      <c r="AL69" s="2304"/>
      <c r="AM69" s="2304"/>
      <c r="AN69" s="2304"/>
      <c r="AO69" s="2304"/>
      <c r="AP69" s="2304"/>
      <c r="AQ69" s="2304"/>
      <c r="AR69" s="2304"/>
      <c r="AS69" s="2304"/>
      <c r="AT69" s="2304"/>
      <c r="AU69" s="2304"/>
      <c r="AV69" s="2297" t="s">
        <v>669</v>
      </c>
      <c r="AW69" s="2298"/>
      <c r="AX69" s="2298"/>
      <c r="AY69" s="2298"/>
      <c r="AZ69" s="2298"/>
      <c r="BA69" s="2298"/>
      <c r="BB69" s="2298"/>
      <c r="BC69" s="2299"/>
      <c r="BD69" s="1208"/>
      <c r="BE69" s="1215"/>
      <c r="BM69" s="1222" t="s">
        <v>545</v>
      </c>
    </row>
    <row r="70" spans="1:94" ht="15.75" customHeight="1">
      <c r="A70" s="1208"/>
      <c r="B70" s="2254" t="s">
        <v>2326</v>
      </c>
      <c r="C70" s="2255"/>
      <c r="D70" s="2255"/>
      <c r="E70" s="2255"/>
      <c r="F70" s="2255"/>
      <c r="G70" s="2255"/>
      <c r="H70" s="2255"/>
      <c r="I70" s="2255"/>
      <c r="J70" s="2255"/>
      <c r="K70" s="2255"/>
      <c r="L70" s="2255"/>
      <c r="M70" s="2255"/>
      <c r="N70" s="2255"/>
      <c r="O70" s="2311">
        <v>0</v>
      </c>
      <c r="P70" s="2311"/>
      <c r="Q70" s="2311"/>
      <c r="R70" s="2311"/>
      <c r="S70" s="2311"/>
      <c r="T70" s="2311"/>
      <c r="U70" s="2311"/>
      <c r="V70" s="2311"/>
      <c r="W70" s="2311"/>
      <c r="X70" s="2311"/>
      <c r="Y70" s="2311"/>
      <c r="Z70" s="2311"/>
      <c r="AA70" s="2312"/>
      <c r="AB70" s="1208"/>
      <c r="AC70" s="2270" t="s">
        <v>2325</v>
      </c>
      <c r="AD70" s="2271"/>
      <c r="AE70" s="2271"/>
      <c r="AF70" s="2313"/>
      <c r="AG70" s="2313"/>
      <c r="AH70" s="2313"/>
      <c r="AI70" s="2313"/>
      <c r="AJ70" s="2313"/>
      <c r="AK70" s="2313"/>
      <c r="AL70" s="2313"/>
      <c r="AM70" s="2313"/>
      <c r="AN70" s="2313"/>
      <c r="AO70" s="2313"/>
      <c r="AP70" s="2313"/>
      <c r="AQ70" s="2313"/>
      <c r="AR70" s="2313"/>
      <c r="AS70" s="2313"/>
      <c r="AT70" s="2313"/>
      <c r="AU70" s="2314"/>
      <c r="AV70" s="1208"/>
      <c r="AW70" s="1208"/>
      <c r="AX70" s="1208"/>
      <c r="AY70" s="1208"/>
      <c r="AZ70" s="1208"/>
      <c r="BA70" s="1208"/>
      <c r="BB70" s="1208"/>
      <c r="BC70" s="1208"/>
      <c r="BD70" s="1208"/>
      <c r="BE70" s="1215"/>
      <c r="BM70" s="1223" t="s">
        <v>669</v>
      </c>
    </row>
    <row r="71" spans="1:94" ht="15.75" customHeight="1" thickBot="1">
      <c r="A71" s="1208"/>
      <c r="B71" s="2254" t="s">
        <v>2324</v>
      </c>
      <c r="C71" s="2255"/>
      <c r="D71" s="2255"/>
      <c r="E71" s="2255"/>
      <c r="F71" s="2255"/>
      <c r="G71" s="2255"/>
      <c r="H71" s="2255"/>
      <c r="I71" s="2255"/>
      <c r="J71" s="2255"/>
      <c r="K71" s="2255"/>
      <c r="L71" s="2255"/>
      <c r="M71" s="2255"/>
      <c r="N71" s="2255"/>
      <c r="O71" s="2311">
        <v>0</v>
      </c>
      <c r="P71" s="2311"/>
      <c r="Q71" s="2311"/>
      <c r="R71" s="2311"/>
      <c r="S71" s="2311"/>
      <c r="T71" s="2311"/>
      <c r="U71" s="2311"/>
      <c r="V71" s="2311"/>
      <c r="W71" s="2311"/>
      <c r="X71" s="2311"/>
      <c r="Y71" s="2311"/>
      <c r="Z71" s="2311"/>
      <c r="AA71" s="2312"/>
      <c r="AB71" s="1208"/>
      <c r="AC71" s="2315" t="s">
        <v>2323</v>
      </c>
      <c r="AD71" s="2316"/>
      <c r="AE71" s="2316"/>
      <c r="AF71" s="2309"/>
      <c r="AG71" s="2309"/>
      <c r="AH71" s="2309"/>
      <c r="AI71" s="2309"/>
      <c r="AJ71" s="2309"/>
      <c r="AK71" s="2309"/>
      <c r="AL71" s="2309"/>
      <c r="AM71" s="2309"/>
      <c r="AN71" s="2309"/>
      <c r="AO71" s="2309"/>
      <c r="AP71" s="2309"/>
      <c r="AQ71" s="2309"/>
      <c r="AR71" s="2309"/>
      <c r="AS71" s="2309"/>
      <c r="AT71" s="2309"/>
      <c r="AU71" s="2310"/>
      <c r="AV71" s="1208"/>
      <c r="AW71" s="1208"/>
      <c r="AX71" s="1208"/>
      <c r="AY71" s="1208"/>
      <c r="AZ71" s="1208"/>
      <c r="BA71" s="1208"/>
      <c r="BB71" s="1208"/>
      <c r="BC71" s="1208"/>
      <c r="BD71" s="1208"/>
      <c r="BE71" s="1215"/>
      <c r="BM71" s="1204" t="s">
        <v>2322</v>
      </c>
    </row>
    <row r="72" spans="1:94" ht="15.75" customHeight="1">
      <c r="A72" s="1208"/>
      <c r="B72" s="2254" t="s">
        <v>2321</v>
      </c>
      <c r="C72" s="2255"/>
      <c r="D72" s="2255"/>
      <c r="E72" s="2255"/>
      <c r="F72" s="2255"/>
      <c r="G72" s="2255"/>
      <c r="H72" s="2255"/>
      <c r="I72" s="2255"/>
      <c r="J72" s="2255"/>
      <c r="K72" s="2255"/>
      <c r="L72" s="2255"/>
      <c r="M72" s="2255"/>
      <c r="N72" s="2255"/>
      <c r="O72" s="2311">
        <v>0</v>
      </c>
      <c r="P72" s="2311"/>
      <c r="Q72" s="2311"/>
      <c r="R72" s="2311"/>
      <c r="S72" s="2311"/>
      <c r="T72" s="2311"/>
      <c r="U72" s="2311"/>
      <c r="V72" s="2311"/>
      <c r="W72" s="2311"/>
      <c r="X72" s="2311"/>
      <c r="Y72" s="2311"/>
      <c r="Z72" s="2311"/>
      <c r="AA72" s="2312"/>
      <c r="AB72" s="1208"/>
      <c r="AC72" s="2319" t="s">
        <v>2320</v>
      </c>
      <c r="AD72" s="2320"/>
      <c r="AE72" s="2320"/>
      <c r="AF72" s="2320"/>
      <c r="AG72" s="2320"/>
      <c r="AH72" s="2320"/>
      <c r="AI72" s="2320"/>
      <c r="AJ72" s="2320"/>
      <c r="AK72" s="2320"/>
      <c r="AL72" s="2320"/>
      <c r="AM72" s="2320"/>
      <c r="AN72" s="2320"/>
      <c r="AO72" s="2320"/>
      <c r="AP72" s="2320"/>
      <c r="AQ72" s="2320"/>
      <c r="AR72" s="2320"/>
      <c r="AS72" s="2320"/>
      <c r="AT72" s="2320"/>
      <c r="AU72" s="2320"/>
      <c r="AV72" s="2271"/>
      <c r="AW72" s="2271"/>
      <c r="AX72" s="2271"/>
      <c r="AY72" s="2271"/>
      <c r="AZ72" s="2271"/>
      <c r="BA72" s="2271"/>
      <c r="BB72" s="2271"/>
      <c r="BC72" s="2272"/>
      <c r="BD72" s="1208"/>
      <c r="BE72" s="1215"/>
    </row>
    <row r="73" spans="1:94" ht="15.75" customHeight="1">
      <c r="A73" s="1208"/>
      <c r="B73" s="2258" t="s">
        <v>2319</v>
      </c>
      <c r="C73" s="2259"/>
      <c r="D73" s="2259"/>
      <c r="E73" s="2259"/>
      <c r="F73" s="2259"/>
      <c r="G73" s="2259"/>
      <c r="H73" s="2259"/>
      <c r="I73" s="2259"/>
      <c r="J73" s="2259"/>
      <c r="K73" s="2259"/>
      <c r="L73" s="2259"/>
      <c r="M73" s="2259"/>
      <c r="N73" s="2259"/>
      <c r="O73" s="2311">
        <v>0</v>
      </c>
      <c r="P73" s="2311"/>
      <c r="Q73" s="2311"/>
      <c r="R73" s="2311"/>
      <c r="S73" s="2311"/>
      <c r="T73" s="2311"/>
      <c r="U73" s="2311"/>
      <c r="V73" s="2311"/>
      <c r="W73" s="2311"/>
      <c r="X73" s="2311"/>
      <c r="Y73" s="2311"/>
      <c r="Z73" s="2311"/>
      <c r="AA73" s="2312"/>
      <c r="AB73" s="1208"/>
      <c r="AC73" s="2321" t="s">
        <v>2272</v>
      </c>
      <c r="AD73" s="2322"/>
      <c r="AE73" s="2322"/>
      <c r="AF73" s="2322"/>
      <c r="AG73" s="2322"/>
      <c r="AH73" s="2322"/>
      <c r="AI73" s="2322"/>
      <c r="AJ73" s="2322"/>
      <c r="AK73" s="2322"/>
      <c r="AL73" s="2322"/>
      <c r="AM73" s="2322"/>
      <c r="AN73" s="2322"/>
      <c r="AO73" s="2322"/>
      <c r="AP73" s="2322"/>
      <c r="AQ73" s="2322"/>
      <c r="AR73" s="2322"/>
      <c r="AS73" s="2322"/>
      <c r="AT73" s="2322"/>
      <c r="AU73" s="2322"/>
      <c r="AV73" s="2322"/>
      <c r="AW73" s="2322"/>
      <c r="AX73" s="2322"/>
      <c r="AY73" s="2322"/>
      <c r="AZ73" s="2322"/>
      <c r="BA73" s="2322"/>
      <c r="BB73" s="2322"/>
      <c r="BC73" s="2323"/>
      <c r="BD73" s="1208"/>
      <c r="BE73" s="1215"/>
      <c r="CK73" s="1206"/>
      <c r="CL73" s="1206"/>
      <c r="CM73" s="1206"/>
      <c r="CN73" s="1206"/>
      <c r="CO73" s="1206"/>
      <c r="CP73" s="1206"/>
    </row>
    <row r="74" spans="1:94" ht="15.75" customHeight="1">
      <c r="A74" s="1208"/>
      <c r="B74" s="2327"/>
      <c r="C74" s="2277"/>
      <c r="D74" s="2277"/>
      <c r="E74" s="2277"/>
      <c r="F74" s="2277"/>
      <c r="G74" s="2277"/>
      <c r="H74" s="2277"/>
      <c r="I74" s="2277"/>
      <c r="J74" s="2277"/>
      <c r="K74" s="2277"/>
      <c r="L74" s="2277"/>
      <c r="M74" s="2277"/>
      <c r="N74" s="2277"/>
      <c r="O74" s="2311"/>
      <c r="P74" s="2311"/>
      <c r="Q74" s="2311"/>
      <c r="R74" s="2311"/>
      <c r="S74" s="2311"/>
      <c r="T74" s="2311"/>
      <c r="U74" s="2311"/>
      <c r="V74" s="2311"/>
      <c r="W74" s="2311"/>
      <c r="X74" s="2311"/>
      <c r="Y74" s="2311"/>
      <c r="Z74" s="2311"/>
      <c r="AA74" s="2312"/>
      <c r="AB74" s="1208"/>
      <c r="AC74" s="2321"/>
      <c r="AD74" s="2322"/>
      <c r="AE74" s="2322"/>
      <c r="AF74" s="2322"/>
      <c r="AG74" s="2322"/>
      <c r="AH74" s="2322"/>
      <c r="AI74" s="2322"/>
      <c r="AJ74" s="2322"/>
      <c r="AK74" s="2322"/>
      <c r="AL74" s="2322"/>
      <c r="AM74" s="2322"/>
      <c r="AN74" s="2322"/>
      <c r="AO74" s="2322"/>
      <c r="AP74" s="2322"/>
      <c r="AQ74" s="2322"/>
      <c r="AR74" s="2322"/>
      <c r="AS74" s="2322"/>
      <c r="AT74" s="2322"/>
      <c r="AU74" s="2322"/>
      <c r="AV74" s="2322"/>
      <c r="AW74" s="2322"/>
      <c r="AX74" s="2322"/>
      <c r="AY74" s="2322"/>
      <c r="AZ74" s="2322"/>
      <c r="BA74" s="2322"/>
      <c r="BB74" s="2322"/>
      <c r="BC74" s="2323"/>
      <c r="BD74" s="1208"/>
      <c r="BE74" s="1215"/>
      <c r="CK74" s="1206"/>
      <c r="CL74" s="1206"/>
      <c r="CM74" s="1206"/>
      <c r="CN74" s="1206"/>
      <c r="CO74" s="1206"/>
      <c r="CP74" s="1206"/>
    </row>
    <row r="75" spans="1:94" ht="15.75" customHeight="1" thickBot="1">
      <c r="A75" s="1208"/>
      <c r="B75" s="2328" t="s">
        <v>124</v>
      </c>
      <c r="C75" s="2329"/>
      <c r="D75" s="2329"/>
      <c r="E75" s="2329"/>
      <c r="F75" s="2329"/>
      <c r="G75" s="2329"/>
      <c r="H75" s="2329"/>
      <c r="I75" s="2329"/>
      <c r="J75" s="2329"/>
      <c r="K75" s="2329"/>
      <c r="L75" s="2329"/>
      <c r="M75" s="2329"/>
      <c r="N75" s="2329"/>
      <c r="O75" s="2330">
        <f>SUM(O70:AA74)</f>
        <v>0</v>
      </c>
      <c r="P75" s="2330"/>
      <c r="Q75" s="2330"/>
      <c r="R75" s="2330"/>
      <c r="S75" s="2330"/>
      <c r="T75" s="2330"/>
      <c r="U75" s="2330"/>
      <c r="V75" s="2330"/>
      <c r="W75" s="2330"/>
      <c r="X75" s="2330"/>
      <c r="Y75" s="2330"/>
      <c r="Z75" s="2330"/>
      <c r="AA75" s="2331"/>
      <c r="AB75" s="1208"/>
      <c r="AC75" s="2321"/>
      <c r="AD75" s="2322"/>
      <c r="AE75" s="2322"/>
      <c r="AF75" s="2322"/>
      <c r="AG75" s="2322"/>
      <c r="AH75" s="2322"/>
      <c r="AI75" s="2322"/>
      <c r="AJ75" s="2322"/>
      <c r="AK75" s="2322"/>
      <c r="AL75" s="2322"/>
      <c r="AM75" s="2322"/>
      <c r="AN75" s="2322"/>
      <c r="AO75" s="2322"/>
      <c r="AP75" s="2322"/>
      <c r="AQ75" s="2322"/>
      <c r="AR75" s="2322"/>
      <c r="AS75" s="2322"/>
      <c r="AT75" s="2322"/>
      <c r="AU75" s="2322"/>
      <c r="AV75" s="2322"/>
      <c r="AW75" s="2322"/>
      <c r="AX75" s="2322"/>
      <c r="AY75" s="2322"/>
      <c r="AZ75" s="2322"/>
      <c r="BA75" s="2322"/>
      <c r="BB75" s="2322"/>
      <c r="BC75" s="2323"/>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321"/>
      <c r="AD76" s="2322"/>
      <c r="AE76" s="2322"/>
      <c r="AF76" s="2322"/>
      <c r="AG76" s="2322"/>
      <c r="AH76" s="2322"/>
      <c r="AI76" s="2322"/>
      <c r="AJ76" s="2322"/>
      <c r="AK76" s="2322"/>
      <c r="AL76" s="2322"/>
      <c r="AM76" s="2322"/>
      <c r="AN76" s="2322"/>
      <c r="AO76" s="2322"/>
      <c r="AP76" s="2322"/>
      <c r="AQ76" s="2322"/>
      <c r="AR76" s="2322"/>
      <c r="AS76" s="2322"/>
      <c r="AT76" s="2322"/>
      <c r="AU76" s="2322"/>
      <c r="AV76" s="2322"/>
      <c r="AW76" s="2322"/>
      <c r="AX76" s="2322"/>
      <c r="AY76" s="2322"/>
      <c r="AZ76" s="2322"/>
      <c r="BA76" s="2322"/>
      <c r="BB76" s="2322"/>
      <c r="BC76" s="2323"/>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324"/>
      <c r="AD77" s="2325"/>
      <c r="AE77" s="2325"/>
      <c r="AF77" s="2325"/>
      <c r="AG77" s="2325"/>
      <c r="AH77" s="2325"/>
      <c r="AI77" s="2325"/>
      <c r="AJ77" s="2325"/>
      <c r="AK77" s="2325"/>
      <c r="AL77" s="2325"/>
      <c r="AM77" s="2325"/>
      <c r="AN77" s="2325"/>
      <c r="AO77" s="2325"/>
      <c r="AP77" s="2325"/>
      <c r="AQ77" s="2325"/>
      <c r="AR77" s="2325"/>
      <c r="AS77" s="2325"/>
      <c r="AT77" s="2325"/>
      <c r="AU77" s="2325"/>
      <c r="AV77" s="2325"/>
      <c r="AW77" s="2325"/>
      <c r="AX77" s="2325"/>
      <c r="AY77" s="2325"/>
      <c r="AZ77" s="2325"/>
      <c r="BA77" s="2325"/>
      <c r="BB77" s="2325"/>
      <c r="BC77" s="2326"/>
      <c r="BD77" s="1208"/>
      <c r="BE77" s="1215"/>
      <c r="CK77" s="1206"/>
      <c r="CL77" s="1206"/>
      <c r="CM77" s="1206"/>
      <c r="CN77" s="1206"/>
      <c r="CO77" s="1206"/>
      <c r="CP77" s="1206"/>
    </row>
    <row r="78" spans="1:94" ht="15.75" customHeight="1" thickBot="1">
      <c r="A78" s="1208"/>
      <c r="B78" s="1224" t="s">
        <v>2318</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2225</v>
      </c>
      <c r="C79" s="1228"/>
      <c r="D79" s="1228"/>
      <c r="E79" s="1229"/>
      <c r="F79" s="2332"/>
      <c r="G79" s="2333"/>
      <c r="H79" s="2333"/>
      <c r="I79" s="2333"/>
      <c r="J79" s="2333"/>
      <c r="K79" s="2333"/>
      <c r="L79" s="2333"/>
      <c r="M79" s="2333"/>
      <c r="N79" s="2333"/>
      <c r="O79" s="2333"/>
      <c r="P79" s="2333"/>
      <c r="Q79" s="2333"/>
      <c r="R79" s="2333"/>
      <c r="S79" s="2333"/>
      <c r="T79" s="2334"/>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335" t="s">
        <v>2317</v>
      </c>
      <c r="C81" s="2336"/>
      <c r="D81" s="2336"/>
      <c r="E81" s="2336"/>
      <c r="F81" s="2336"/>
      <c r="G81" s="2336"/>
      <c r="H81" s="2336"/>
      <c r="I81" s="2336"/>
      <c r="J81" s="2336"/>
      <c r="K81" s="2336"/>
      <c r="L81" s="2336"/>
      <c r="M81" s="2336"/>
      <c r="N81" s="2336"/>
      <c r="O81" s="2336"/>
      <c r="P81" s="2336"/>
      <c r="Q81" s="2336"/>
      <c r="R81" s="2336"/>
      <c r="S81" s="2336"/>
      <c r="T81" s="2336"/>
      <c r="U81" s="2336"/>
      <c r="V81" s="2336"/>
      <c r="W81" s="2336"/>
      <c r="X81" s="2336"/>
      <c r="Y81" s="2336"/>
      <c r="Z81" s="2336"/>
      <c r="AA81" s="2336"/>
      <c r="AB81" s="2336"/>
      <c r="AC81" s="2336"/>
      <c r="AD81" s="2336"/>
      <c r="AE81" s="2336"/>
      <c r="AF81" s="2336"/>
      <c r="AG81" s="2336"/>
      <c r="AH81" s="2337"/>
      <c r="AI81" s="1208"/>
      <c r="AJ81" s="2338" t="s">
        <v>2623</v>
      </c>
      <c r="AK81" s="2339"/>
      <c r="AL81" s="2339"/>
      <c r="AM81" s="2339"/>
      <c r="AN81" s="2339"/>
      <c r="AO81" s="2339"/>
      <c r="AP81" s="2339"/>
      <c r="AQ81" s="2339"/>
      <c r="AR81" s="2339"/>
      <c r="AS81" s="2339"/>
      <c r="AT81" s="2339"/>
      <c r="AU81" s="2339"/>
      <c r="AV81" s="2339"/>
      <c r="AW81" s="2339"/>
      <c r="AX81" s="2339"/>
      <c r="AY81" s="2342" t="s">
        <v>545</v>
      </c>
      <c r="AZ81" s="2342"/>
      <c r="BA81" s="2342"/>
      <c r="BB81" s="2343"/>
      <c r="BC81" s="1208"/>
      <c r="BD81" s="1208"/>
      <c r="BE81" s="1215"/>
      <c r="CK81" s="1206"/>
      <c r="CL81" s="1206"/>
      <c r="CM81" s="1206"/>
      <c r="CN81" s="1206"/>
      <c r="CO81" s="1206"/>
      <c r="CP81" s="1206"/>
    </row>
    <row r="82" spans="1:94" ht="15.75" customHeight="1">
      <c r="A82" s="1208"/>
      <c r="B82" s="2273"/>
      <c r="C82" s="2274"/>
      <c r="D82" s="2274"/>
      <c r="E82" s="2274"/>
      <c r="F82" s="2274"/>
      <c r="G82" s="2274"/>
      <c r="H82" s="2274"/>
      <c r="I82" s="2274" t="s">
        <v>2311</v>
      </c>
      <c r="J82" s="2274"/>
      <c r="K82" s="2274"/>
      <c r="L82" s="2274"/>
      <c r="M82" s="2274"/>
      <c r="N82" s="2274"/>
      <c r="O82" s="2274" t="s">
        <v>2288</v>
      </c>
      <c r="P82" s="2274"/>
      <c r="Q82" s="2274"/>
      <c r="R82" s="2274"/>
      <c r="S82" s="2274"/>
      <c r="T82" s="2274"/>
      <c r="U82" s="2274"/>
      <c r="V82" s="2346" t="s">
        <v>2287</v>
      </c>
      <c r="W82" s="2346"/>
      <c r="X82" s="2346"/>
      <c r="Y82" s="2346"/>
      <c r="Z82" s="2346"/>
      <c r="AA82" s="2346"/>
      <c r="AB82" s="2347" t="s">
        <v>2310</v>
      </c>
      <c r="AC82" s="2347"/>
      <c r="AD82" s="2347"/>
      <c r="AE82" s="2347"/>
      <c r="AF82" s="2347"/>
      <c r="AG82" s="2347"/>
      <c r="AH82" s="2348"/>
      <c r="AI82" s="1208"/>
      <c r="AJ82" s="2340"/>
      <c r="AK82" s="2341"/>
      <c r="AL82" s="2341"/>
      <c r="AM82" s="2341"/>
      <c r="AN82" s="2341"/>
      <c r="AO82" s="2341"/>
      <c r="AP82" s="2341"/>
      <c r="AQ82" s="2341"/>
      <c r="AR82" s="2341"/>
      <c r="AS82" s="2341"/>
      <c r="AT82" s="2341"/>
      <c r="AU82" s="2341"/>
      <c r="AV82" s="2341"/>
      <c r="AW82" s="2341"/>
      <c r="AX82" s="2341"/>
      <c r="AY82" s="2344"/>
      <c r="AZ82" s="2344"/>
      <c r="BA82" s="2344"/>
      <c r="BB82" s="2345"/>
      <c r="BC82" s="1208"/>
      <c r="BD82" s="1208"/>
      <c r="BE82" s="1215"/>
      <c r="CK82" s="1206"/>
      <c r="CL82" s="1206"/>
      <c r="CM82" s="1206"/>
      <c r="CN82" s="1206"/>
      <c r="CO82" s="1206"/>
      <c r="CP82" s="1206"/>
    </row>
    <row r="83" spans="1:94" ht="15.75" customHeight="1">
      <c r="A83" s="1208"/>
      <c r="B83" s="2273"/>
      <c r="C83" s="2274"/>
      <c r="D83" s="2274"/>
      <c r="E83" s="2274"/>
      <c r="F83" s="2274"/>
      <c r="G83" s="2274"/>
      <c r="H83" s="2274"/>
      <c r="I83" s="2274"/>
      <c r="J83" s="2274"/>
      <c r="K83" s="2274"/>
      <c r="L83" s="2274"/>
      <c r="M83" s="2274"/>
      <c r="N83" s="2274"/>
      <c r="O83" s="2274"/>
      <c r="P83" s="2274"/>
      <c r="Q83" s="2274"/>
      <c r="R83" s="2274"/>
      <c r="S83" s="2274"/>
      <c r="T83" s="2274"/>
      <c r="U83" s="2274"/>
      <c r="V83" s="2346"/>
      <c r="W83" s="2346"/>
      <c r="X83" s="2346"/>
      <c r="Y83" s="2346"/>
      <c r="Z83" s="2346"/>
      <c r="AA83" s="2346"/>
      <c r="AB83" s="2347"/>
      <c r="AC83" s="2347"/>
      <c r="AD83" s="2347"/>
      <c r="AE83" s="2347"/>
      <c r="AF83" s="2347"/>
      <c r="AG83" s="2347"/>
      <c r="AH83" s="2348"/>
      <c r="AI83" s="1208"/>
      <c r="AJ83" s="2340"/>
      <c r="AK83" s="2341"/>
      <c r="AL83" s="2341"/>
      <c r="AM83" s="2341"/>
      <c r="AN83" s="2341"/>
      <c r="AO83" s="2341"/>
      <c r="AP83" s="2341"/>
      <c r="AQ83" s="2341"/>
      <c r="AR83" s="2341"/>
      <c r="AS83" s="2341"/>
      <c r="AT83" s="2341"/>
      <c r="AU83" s="2341"/>
      <c r="AV83" s="2341"/>
      <c r="AW83" s="2341"/>
      <c r="AX83" s="2341"/>
      <c r="AY83" s="2344"/>
      <c r="AZ83" s="2344"/>
      <c r="BA83" s="2344"/>
      <c r="BB83" s="2345"/>
      <c r="BC83" s="1208"/>
      <c r="BD83" s="1208"/>
      <c r="BE83" s="1215"/>
      <c r="CK83" s="1206"/>
      <c r="CL83" s="1206"/>
      <c r="CM83" s="1206"/>
      <c r="CN83" s="1206"/>
      <c r="CO83" s="1206"/>
      <c r="CP83" s="1206"/>
    </row>
    <row r="84" spans="1:94" ht="15.75" customHeight="1">
      <c r="A84" s="1208"/>
      <c r="B84" s="2273" t="s">
        <v>2309</v>
      </c>
      <c r="C84" s="2274"/>
      <c r="D84" s="2274"/>
      <c r="E84" s="2274"/>
      <c r="F84" s="2274"/>
      <c r="G84" s="2274"/>
      <c r="H84" s="2274"/>
      <c r="I84" s="2351">
        <v>0</v>
      </c>
      <c r="J84" s="2351"/>
      <c r="K84" s="2351"/>
      <c r="L84" s="2351"/>
      <c r="M84" s="2351"/>
      <c r="N84" s="2351"/>
      <c r="O84" s="2351">
        <v>0</v>
      </c>
      <c r="P84" s="2351"/>
      <c r="Q84" s="2351"/>
      <c r="R84" s="2351"/>
      <c r="S84" s="2351"/>
      <c r="T84" s="2351"/>
      <c r="U84" s="2351"/>
      <c r="V84" s="2351">
        <v>0</v>
      </c>
      <c r="W84" s="2351"/>
      <c r="X84" s="2351"/>
      <c r="Y84" s="2351"/>
      <c r="Z84" s="2351"/>
      <c r="AA84" s="2351"/>
      <c r="AB84" s="2351">
        <v>0</v>
      </c>
      <c r="AC84" s="2351"/>
      <c r="AD84" s="2351"/>
      <c r="AE84" s="2351"/>
      <c r="AF84" s="2351"/>
      <c r="AG84" s="2351"/>
      <c r="AH84" s="2352"/>
      <c r="AI84" s="1208"/>
      <c r="AJ84" s="2340"/>
      <c r="AK84" s="2341"/>
      <c r="AL84" s="2341"/>
      <c r="AM84" s="2341"/>
      <c r="AN84" s="2341"/>
      <c r="AO84" s="2341"/>
      <c r="AP84" s="2341"/>
      <c r="AQ84" s="2341"/>
      <c r="AR84" s="2341"/>
      <c r="AS84" s="2341"/>
      <c r="AT84" s="2341"/>
      <c r="AU84" s="2341"/>
      <c r="AV84" s="2341"/>
      <c r="AW84" s="2341"/>
      <c r="AX84" s="2341"/>
      <c r="AY84" s="2344"/>
      <c r="AZ84" s="2344"/>
      <c r="BA84" s="2344"/>
      <c r="BB84" s="2345"/>
      <c r="BC84" s="1208"/>
      <c r="BD84" s="1208"/>
      <c r="BE84" s="1215"/>
      <c r="CK84" s="1206"/>
      <c r="CL84" s="1206"/>
      <c r="CM84" s="1206"/>
      <c r="CN84" s="1206"/>
      <c r="CO84" s="1206"/>
      <c r="CP84" s="1206"/>
    </row>
    <row r="85" spans="1:94" ht="15.75" customHeight="1">
      <c r="A85" s="1208"/>
      <c r="B85" s="2273" t="s">
        <v>2308</v>
      </c>
      <c r="C85" s="2274"/>
      <c r="D85" s="2274"/>
      <c r="E85" s="2274"/>
      <c r="F85" s="2274"/>
      <c r="G85" s="2274"/>
      <c r="H85" s="2274"/>
      <c r="I85" s="2351">
        <v>0</v>
      </c>
      <c r="J85" s="2351"/>
      <c r="K85" s="2351"/>
      <c r="L85" s="2351"/>
      <c r="M85" s="2351"/>
      <c r="N85" s="2351"/>
      <c r="O85" s="2351">
        <v>0</v>
      </c>
      <c r="P85" s="2351"/>
      <c r="Q85" s="2351"/>
      <c r="R85" s="2351"/>
      <c r="S85" s="2351"/>
      <c r="T85" s="2351"/>
      <c r="U85" s="2351"/>
      <c r="V85" s="2351">
        <v>0</v>
      </c>
      <c r="W85" s="2351"/>
      <c r="X85" s="2351"/>
      <c r="Y85" s="2351"/>
      <c r="Z85" s="2351"/>
      <c r="AA85" s="2351"/>
      <c r="AB85" s="2351">
        <v>0</v>
      </c>
      <c r="AC85" s="2351"/>
      <c r="AD85" s="2351"/>
      <c r="AE85" s="2351"/>
      <c r="AF85" s="2351"/>
      <c r="AG85" s="2351"/>
      <c r="AH85" s="2352"/>
      <c r="AI85" s="1208"/>
      <c r="AJ85" s="2321" t="s">
        <v>2314</v>
      </c>
      <c r="AK85" s="2322"/>
      <c r="AL85" s="2322"/>
      <c r="AM85" s="2322"/>
      <c r="AN85" s="2322"/>
      <c r="AO85" s="2322"/>
      <c r="AP85" s="2322"/>
      <c r="AQ85" s="2322"/>
      <c r="AR85" s="2322"/>
      <c r="AS85" s="2322"/>
      <c r="AT85" s="2322"/>
      <c r="AU85" s="2322"/>
      <c r="AV85" s="2322"/>
      <c r="AW85" s="2322"/>
      <c r="AX85" s="2322"/>
      <c r="AY85" s="2322"/>
      <c r="AZ85" s="2322"/>
      <c r="BA85" s="2322"/>
      <c r="BB85" s="2323"/>
      <c r="BC85" s="1208"/>
      <c r="BD85" s="1208"/>
      <c r="BE85" s="1215"/>
      <c r="CK85" s="1206"/>
      <c r="CL85" s="1206"/>
      <c r="CM85" s="1206"/>
      <c r="CN85" s="1206"/>
      <c r="CO85" s="1206"/>
      <c r="CP85" s="1206"/>
    </row>
    <row r="86" spans="1:94" ht="15.75" customHeight="1" thickBot="1">
      <c r="A86" s="1208"/>
      <c r="B86" s="2291" t="s">
        <v>2307</v>
      </c>
      <c r="C86" s="2292"/>
      <c r="D86" s="2292"/>
      <c r="E86" s="2292"/>
      <c r="F86" s="2292"/>
      <c r="G86" s="2292"/>
      <c r="H86" s="2292"/>
      <c r="I86" s="2349">
        <v>0</v>
      </c>
      <c r="J86" s="2349"/>
      <c r="K86" s="2349"/>
      <c r="L86" s="2349"/>
      <c r="M86" s="2349"/>
      <c r="N86" s="2349"/>
      <c r="O86" s="2349">
        <v>0</v>
      </c>
      <c r="P86" s="2349"/>
      <c r="Q86" s="2349"/>
      <c r="R86" s="2349"/>
      <c r="S86" s="2349"/>
      <c r="T86" s="2349"/>
      <c r="U86" s="2349"/>
      <c r="V86" s="2349">
        <v>0</v>
      </c>
      <c r="W86" s="2349"/>
      <c r="X86" s="2349"/>
      <c r="Y86" s="2349"/>
      <c r="Z86" s="2349"/>
      <c r="AA86" s="2349"/>
      <c r="AB86" s="2349">
        <v>0</v>
      </c>
      <c r="AC86" s="2349"/>
      <c r="AD86" s="2349"/>
      <c r="AE86" s="2349"/>
      <c r="AF86" s="2349"/>
      <c r="AG86" s="2349"/>
      <c r="AH86" s="2350"/>
      <c r="AI86" s="1208"/>
      <c r="AJ86" s="2324"/>
      <c r="AK86" s="2325"/>
      <c r="AL86" s="2325"/>
      <c r="AM86" s="2325"/>
      <c r="AN86" s="2325"/>
      <c r="AO86" s="2325"/>
      <c r="AP86" s="2325"/>
      <c r="AQ86" s="2325"/>
      <c r="AR86" s="2325"/>
      <c r="AS86" s="2325"/>
      <c r="AT86" s="2325"/>
      <c r="AU86" s="2325"/>
      <c r="AV86" s="2325"/>
      <c r="AW86" s="2325"/>
      <c r="AX86" s="2325"/>
      <c r="AY86" s="2325"/>
      <c r="AZ86" s="2325"/>
      <c r="BA86" s="2325"/>
      <c r="BB86" s="2326"/>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2316</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2225</v>
      </c>
      <c r="C90" s="1234"/>
      <c r="D90" s="1235"/>
      <c r="E90" s="1236"/>
      <c r="F90" s="2332"/>
      <c r="G90" s="2333"/>
      <c r="H90" s="2333"/>
      <c r="I90" s="2333"/>
      <c r="J90" s="2333"/>
      <c r="K90" s="2333"/>
      <c r="L90" s="2333"/>
      <c r="M90" s="2333"/>
      <c r="N90" s="2333"/>
      <c r="O90" s="2333"/>
      <c r="P90" s="2333"/>
      <c r="Q90" s="2333"/>
      <c r="R90" s="2333"/>
      <c r="S90" s="2333"/>
      <c r="T90" s="2334"/>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335" t="s">
        <v>2315</v>
      </c>
      <c r="C92" s="2336"/>
      <c r="D92" s="2336"/>
      <c r="E92" s="2336"/>
      <c r="F92" s="2336"/>
      <c r="G92" s="2336"/>
      <c r="H92" s="2336"/>
      <c r="I92" s="2336"/>
      <c r="J92" s="2336"/>
      <c r="K92" s="2336"/>
      <c r="L92" s="2336"/>
      <c r="M92" s="2336"/>
      <c r="N92" s="2336"/>
      <c r="O92" s="2336"/>
      <c r="P92" s="2336"/>
      <c r="Q92" s="2336"/>
      <c r="R92" s="2336"/>
      <c r="S92" s="2336"/>
      <c r="T92" s="2336"/>
      <c r="U92" s="2336"/>
      <c r="V92" s="2336"/>
      <c r="W92" s="2336"/>
      <c r="X92" s="2336"/>
      <c r="Y92" s="2336"/>
      <c r="Z92" s="2336"/>
      <c r="AA92" s="2336"/>
      <c r="AB92" s="2336"/>
      <c r="AC92" s="2336"/>
      <c r="AD92" s="2336"/>
      <c r="AE92" s="2336"/>
      <c r="AF92" s="2336"/>
      <c r="AG92" s="2336"/>
      <c r="AH92" s="2337"/>
      <c r="AI92" s="1208"/>
      <c r="AJ92" s="2338" t="s">
        <v>2624</v>
      </c>
      <c r="AK92" s="2339"/>
      <c r="AL92" s="2339"/>
      <c r="AM92" s="2339"/>
      <c r="AN92" s="2339"/>
      <c r="AO92" s="2339"/>
      <c r="AP92" s="2339"/>
      <c r="AQ92" s="2339"/>
      <c r="AR92" s="2339"/>
      <c r="AS92" s="2339"/>
      <c r="AT92" s="2339"/>
      <c r="AU92" s="2339"/>
      <c r="AV92" s="2339"/>
      <c r="AW92" s="2339"/>
      <c r="AX92" s="2339"/>
      <c r="AY92" s="2342" t="s">
        <v>545</v>
      </c>
      <c r="AZ92" s="2342"/>
      <c r="BA92" s="2342"/>
      <c r="BB92" s="2343"/>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273"/>
      <c r="C93" s="2274"/>
      <c r="D93" s="2274"/>
      <c r="E93" s="2274"/>
      <c r="F93" s="2274"/>
      <c r="G93" s="2274"/>
      <c r="H93" s="2274"/>
      <c r="I93" s="2274" t="s">
        <v>2311</v>
      </c>
      <c r="J93" s="2274"/>
      <c r="K93" s="2274"/>
      <c r="L93" s="2274"/>
      <c r="M93" s="2274"/>
      <c r="N93" s="2274"/>
      <c r="O93" s="2274" t="s">
        <v>2288</v>
      </c>
      <c r="P93" s="2274"/>
      <c r="Q93" s="2274"/>
      <c r="R93" s="2274"/>
      <c r="S93" s="2274"/>
      <c r="T93" s="2274"/>
      <c r="U93" s="2274"/>
      <c r="V93" s="2346" t="s">
        <v>2287</v>
      </c>
      <c r="W93" s="2346"/>
      <c r="X93" s="2346"/>
      <c r="Y93" s="2346"/>
      <c r="Z93" s="2346"/>
      <c r="AA93" s="2346"/>
      <c r="AB93" s="2347" t="s">
        <v>2310</v>
      </c>
      <c r="AC93" s="2347"/>
      <c r="AD93" s="2347"/>
      <c r="AE93" s="2347"/>
      <c r="AF93" s="2347"/>
      <c r="AG93" s="2347"/>
      <c r="AH93" s="2348"/>
      <c r="AI93" s="1208"/>
      <c r="AJ93" s="2340"/>
      <c r="AK93" s="2341"/>
      <c r="AL93" s="2341"/>
      <c r="AM93" s="2341"/>
      <c r="AN93" s="2341"/>
      <c r="AO93" s="2341"/>
      <c r="AP93" s="2341"/>
      <c r="AQ93" s="2341"/>
      <c r="AR93" s="2341"/>
      <c r="AS93" s="2341"/>
      <c r="AT93" s="2341"/>
      <c r="AU93" s="2341"/>
      <c r="AV93" s="2341"/>
      <c r="AW93" s="2341"/>
      <c r="AX93" s="2341"/>
      <c r="AY93" s="2344"/>
      <c r="AZ93" s="2344"/>
      <c r="BA93" s="2344"/>
      <c r="BB93" s="2345"/>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273"/>
      <c r="C94" s="2274"/>
      <c r="D94" s="2274"/>
      <c r="E94" s="2274"/>
      <c r="F94" s="2274"/>
      <c r="G94" s="2274"/>
      <c r="H94" s="2274"/>
      <c r="I94" s="2274"/>
      <c r="J94" s="2274"/>
      <c r="K94" s="2274"/>
      <c r="L94" s="2274"/>
      <c r="M94" s="2274"/>
      <c r="N94" s="2274"/>
      <c r="O94" s="2274"/>
      <c r="P94" s="2274"/>
      <c r="Q94" s="2274"/>
      <c r="R94" s="2274"/>
      <c r="S94" s="2274"/>
      <c r="T94" s="2274"/>
      <c r="U94" s="2274"/>
      <c r="V94" s="2346"/>
      <c r="W94" s="2346"/>
      <c r="X94" s="2346"/>
      <c r="Y94" s="2346"/>
      <c r="Z94" s="2346"/>
      <c r="AA94" s="2346"/>
      <c r="AB94" s="2347"/>
      <c r="AC94" s="2347"/>
      <c r="AD94" s="2347"/>
      <c r="AE94" s="2347"/>
      <c r="AF94" s="2347"/>
      <c r="AG94" s="2347"/>
      <c r="AH94" s="2348"/>
      <c r="AI94" s="1208"/>
      <c r="AJ94" s="2340"/>
      <c r="AK94" s="2341"/>
      <c r="AL94" s="2341"/>
      <c r="AM94" s="2341"/>
      <c r="AN94" s="2341"/>
      <c r="AO94" s="2341"/>
      <c r="AP94" s="2341"/>
      <c r="AQ94" s="2341"/>
      <c r="AR94" s="2341"/>
      <c r="AS94" s="2341"/>
      <c r="AT94" s="2341"/>
      <c r="AU94" s="2341"/>
      <c r="AV94" s="2341"/>
      <c r="AW94" s="2341"/>
      <c r="AX94" s="2341"/>
      <c r="AY94" s="2344"/>
      <c r="AZ94" s="2344"/>
      <c r="BA94" s="2344"/>
      <c r="BB94" s="2345"/>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273" t="s">
        <v>2309</v>
      </c>
      <c r="C95" s="2274"/>
      <c r="D95" s="2274"/>
      <c r="E95" s="2274"/>
      <c r="F95" s="2274"/>
      <c r="G95" s="2274"/>
      <c r="H95" s="2274"/>
      <c r="I95" s="2351">
        <v>0</v>
      </c>
      <c r="J95" s="2351"/>
      <c r="K95" s="2351"/>
      <c r="L95" s="2351"/>
      <c r="M95" s="2351"/>
      <c r="N95" s="2351"/>
      <c r="O95" s="2351">
        <v>0</v>
      </c>
      <c r="P95" s="2351"/>
      <c r="Q95" s="2351"/>
      <c r="R95" s="2351"/>
      <c r="S95" s="2351"/>
      <c r="T95" s="2351"/>
      <c r="U95" s="2351"/>
      <c r="V95" s="2351">
        <v>0</v>
      </c>
      <c r="W95" s="2351"/>
      <c r="X95" s="2351"/>
      <c r="Y95" s="2351"/>
      <c r="Z95" s="2351"/>
      <c r="AA95" s="2351"/>
      <c r="AB95" s="2351">
        <v>0</v>
      </c>
      <c r="AC95" s="2351"/>
      <c r="AD95" s="2351"/>
      <c r="AE95" s="2351"/>
      <c r="AF95" s="2351"/>
      <c r="AG95" s="2351"/>
      <c r="AH95" s="2352"/>
      <c r="AI95" s="1208"/>
      <c r="AJ95" s="2340"/>
      <c r="AK95" s="2341"/>
      <c r="AL95" s="2341"/>
      <c r="AM95" s="2341"/>
      <c r="AN95" s="2341"/>
      <c r="AO95" s="2341"/>
      <c r="AP95" s="2341"/>
      <c r="AQ95" s="2341"/>
      <c r="AR95" s="2341"/>
      <c r="AS95" s="2341"/>
      <c r="AT95" s="2341"/>
      <c r="AU95" s="2341"/>
      <c r="AV95" s="2341"/>
      <c r="AW95" s="2341"/>
      <c r="AX95" s="2341"/>
      <c r="AY95" s="2344"/>
      <c r="AZ95" s="2344"/>
      <c r="BA95" s="2344"/>
      <c r="BB95" s="2345"/>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273" t="s">
        <v>2308</v>
      </c>
      <c r="C96" s="2274"/>
      <c r="D96" s="2274"/>
      <c r="E96" s="2274"/>
      <c r="F96" s="2274"/>
      <c r="G96" s="2274"/>
      <c r="H96" s="2274"/>
      <c r="I96" s="2351">
        <v>0</v>
      </c>
      <c r="J96" s="2351"/>
      <c r="K96" s="2351"/>
      <c r="L96" s="2351"/>
      <c r="M96" s="2351"/>
      <c r="N96" s="2351"/>
      <c r="O96" s="2351">
        <v>0</v>
      </c>
      <c r="P96" s="2351"/>
      <c r="Q96" s="2351"/>
      <c r="R96" s="2351"/>
      <c r="S96" s="2351"/>
      <c r="T96" s="2351"/>
      <c r="U96" s="2351"/>
      <c r="V96" s="2351">
        <v>0</v>
      </c>
      <c r="W96" s="2351"/>
      <c r="X96" s="2351"/>
      <c r="Y96" s="2351"/>
      <c r="Z96" s="2351"/>
      <c r="AA96" s="2351"/>
      <c r="AB96" s="2351">
        <v>0</v>
      </c>
      <c r="AC96" s="2351"/>
      <c r="AD96" s="2351"/>
      <c r="AE96" s="2351"/>
      <c r="AF96" s="2351"/>
      <c r="AG96" s="2351"/>
      <c r="AH96" s="2352"/>
      <c r="AI96" s="1208"/>
      <c r="AJ96" s="2321" t="s">
        <v>2314</v>
      </c>
      <c r="AK96" s="2322"/>
      <c r="AL96" s="2322"/>
      <c r="AM96" s="2322"/>
      <c r="AN96" s="2322"/>
      <c r="AO96" s="2322"/>
      <c r="AP96" s="2322"/>
      <c r="AQ96" s="2322"/>
      <c r="AR96" s="2322"/>
      <c r="AS96" s="2322"/>
      <c r="AT96" s="2322"/>
      <c r="AU96" s="2322"/>
      <c r="AV96" s="2322"/>
      <c r="AW96" s="2322"/>
      <c r="AX96" s="2322"/>
      <c r="AY96" s="2322"/>
      <c r="AZ96" s="2322"/>
      <c r="BA96" s="2322"/>
      <c r="BB96" s="2323"/>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291" t="s">
        <v>2307</v>
      </c>
      <c r="C97" s="2292"/>
      <c r="D97" s="2292"/>
      <c r="E97" s="2292"/>
      <c r="F97" s="2292"/>
      <c r="G97" s="2292"/>
      <c r="H97" s="2292"/>
      <c r="I97" s="2349">
        <v>0</v>
      </c>
      <c r="J97" s="2349"/>
      <c r="K97" s="2349"/>
      <c r="L97" s="2349"/>
      <c r="M97" s="2349"/>
      <c r="N97" s="2349"/>
      <c r="O97" s="2349">
        <v>0</v>
      </c>
      <c r="P97" s="2349"/>
      <c r="Q97" s="2349"/>
      <c r="R97" s="2349"/>
      <c r="S97" s="2349"/>
      <c r="T97" s="2349"/>
      <c r="U97" s="2349"/>
      <c r="V97" s="2349">
        <v>0</v>
      </c>
      <c r="W97" s="2349"/>
      <c r="X97" s="2349"/>
      <c r="Y97" s="2349"/>
      <c r="Z97" s="2349"/>
      <c r="AA97" s="2349"/>
      <c r="AB97" s="2349">
        <v>0</v>
      </c>
      <c r="AC97" s="2349"/>
      <c r="AD97" s="2349"/>
      <c r="AE97" s="2349"/>
      <c r="AF97" s="2349"/>
      <c r="AG97" s="2349"/>
      <c r="AH97" s="2350"/>
      <c r="AI97" s="1208"/>
      <c r="AJ97" s="2324"/>
      <c r="AK97" s="2325"/>
      <c r="AL97" s="2325"/>
      <c r="AM97" s="2325"/>
      <c r="AN97" s="2325"/>
      <c r="AO97" s="2325"/>
      <c r="AP97" s="2325"/>
      <c r="AQ97" s="2325"/>
      <c r="AR97" s="2325"/>
      <c r="AS97" s="2325"/>
      <c r="AT97" s="2325"/>
      <c r="AU97" s="2325"/>
      <c r="AV97" s="2325"/>
      <c r="AW97" s="2325"/>
      <c r="AX97" s="2325"/>
      <c r="AY97" s="2325"/>
      <c r="AZ97" s="2325"/>
      <c r="BA97" s="2325"/>
      <c r="BB97" s="2326"/>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2313</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2225</v>
      </c>
      <c r="C100" s="1234"/>
      <c r="D100" s="1241"/>
      <c r="E100" s="1242"/>
      <c r="F100" s="2353"/>
      <c r="G100" s="2354"/>
      <c r="H100" s="2354"/>
      <c r="I100" s="2354"/>
      <c r="J100" s="2354"/>
      <c r="K100" s="2354"/>
      <c r="L100" s="2354"/>
      <c r="M100" s="2354"/>
      <c r="N100" s="2354"/>
      <c r="O100" s="2354"/>
      <c r="P100" s="2354"/>
      <c r="Q100" s="2354"/>
      <c r="R100" s="2355"/>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317" t="s">
        <v>2312</v>
      </c>
      <c r="C102" s="2318"/>
      <c r="D102" s="2318"/>
      <c r="E102" s="2318"/>
      <c r="F102" s="2318"/>
      <c r="G102" s="2318"/>
      <c r="H102" s="2318"/>
      <c r="I102" s="2318"/>
      <c r="J102" s="2318"/>
      <c r="K102" s="2318"/>
      <c r="L102" s="2318"/>
      <c r="M102" s="2318"/>
      <c r="N102" s="2318"/>
      <c r="O102" s="2318"/>
      <c r="P102" s="2318"/>
      <c r="Q102" s="2318"/>
      <c r="R102" s="2318"/>
      <c r="S102" s="2318"/>
      <c r="T102" s="2318"/>
      <c r="U102" s="2318"/>
      <c r="V102" s="2318"/>
      <c r="W102" s="2318"/>
      <c r="X102" s="2318"/>
      <c r="Y102" s="2318"/>
      <c r="Z102" s="2318"/>
      <c r="AA102" s="2318"/>
      <c r="AB102" s="2318"/>
      <c r="AC102" s="2318"/>
      <c r="AD102" s="2318"/>
      <c r="AE102" s="2318"/>
      <c r="AF102" s="2318"/>
      <c r="AG102" s="2318"/>
      <c r="AH102" s="2356"/>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273"/>
      <c r="C103" s="2274"/>
      <c r="D103" s="2274"/>
      <c r="E103" s="2274"/>
      <c r="F103" s="2274"/>
      <c r="G103" s="2274"/>
      <c r="H103" s="2274"/>
      <c r="I103" s="2274" t="s">
        <v>2311</v>
      </c>
      <c r="J103" s="2274"/>
      <c r="K103" s="2274"/>
      <c r="L103" s="2274"/>
      <c r="M103" s="2274"/>
      <c r="N103" s="2274"/>
      <c r="O103" s="2274" t="s">
        <v>2288</v>
      </c>
      <c r="P103" s="2274"/>
      <c r="Q103" s="2274"/>
      <c r="R103" s="2274"/>
      <c r="S103" s="2274"/>
      <c r="T103" s="2274"/>
      <c r="U103" s="2274"/>
      <c r="V103" s="2346" t="s">
        <v>2287</v>
      </c>
      <c r="W103" s="2346"/>
      <c r="X103" s="2346"/>
      <c r="Y103" s="2346"/>
      <c r="Z103" s="2346"/>
      <c r="AA103" s="2346"/>
      <c r="AB103" s="2347" t="s">
        <v>2310</v>
      </c>
      <c r="AC103" s="2347"/>
      <c r="AD103" s="2347"/>
      <c r="AE103" s="2347"/>
      <c r="AF103" s="2347"/>
      <c r="AG103" s="2347"/>
      <c r="AH103" s="2348"/>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273"/>
      <c r="C104" s="2274"/>
      <c r="D104" s="2274"/>
      <c r="E104" s="2274"/>
      <c r="F104" s="2274"/>
      <c r="G104" s="2274"/>
      <c r="H104" s="2274"/>
      <c r="I104" s="2274"/>
      <c r="J104" s="2274"/>
      <c r="K104" s="2274"/>
      <c r="L104" s="2274"/>
      <c r="M104" s="2274"/>
      <c r="N104" s="2274"/>
      <c r="O104" s="2274"/>
      <c r="P104" s="2274"/>
      <c r="Q104" s="2274"/>
      <c r="R104" s="2274"/>
      <c r="S104" s="2274"/>
      <c r="T104" s="2274"/>
      <c r="U104" s="2274"/>
      <c r="V104" s="2346"/>
      <c r="W104" s="2346"/>
      <c r="X104" s="2346"/>
      <c r="Y104" s="2346"/>
      <c r="Z104" s="2346"/>
      <c r="AA104" s="2346"/>
      <c r="AB104" s="2347"/>
      <c r="AC104" s="2347"/>
      <c r="AD104" s="2347"/>
      <c r="AE104" s="2347"/>
      <c r="AF104" s="2347"/>
      <c r="AG104" s="2347"/>
      <c r="AH104" s="2348"/>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273" t="s">
        <v>2309</v>
      </c>
      <c r="C105" s="2274"/>
      <c r="D105" s="2274"/>
      <c r="E105" s="2274"/>
      <c r="F105" s="2274"/>
      <c r="G105" s="2274"/>
      <c r="H105" s="2274"/>
      <c r="I105" s="2351">
        <v>0</v>
      </c>
      <c r="J105" s="2351"/>
      <c r="K105" s="2351"/>
      <c r="L105" s="2351"/>
      <c r="M105" s="2351"/>
      <c r="N105" s="2351"/>
      <c r="O105" s="2351">
        <v>0</v>
      </c>
      <c r="P105" s="2351"/>
      <c r="Q105" s="2351"/>
      <c r="R105" s="2351"/>
      <c r="S105" s="2351"/>
      <c r="T105" s="2351"/>
      <c r="U105" s="2351"/>
      <c r="V105" s="2351">
        <v>0</v>
      </c>
      <c r="W105" s="2351"/>
      <c r="X105" s="2351"/>
      <c r="Y105" s="2351"/>
      <c r="Z105" s="2351"/>
      <c r="AA105" s="2351"/>
      <c r="AB105" s="2351">
        <v>0</v>
      </c>
      <c r="AC105" s="2351"/>
      <c r="AD105" s="2351"/>
      <c r="AE105" s="2351"/>
      <c r="AF105" s="2351"/>
      <c r="AG105" s="2351"/>
      <c r="AH105" s="2352"/>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273" t="s">
        <v>2308</v>
      </c>
      <c r="C106" s="2274"/>
      <c r="D106" s="2274"/>
      <c r="E106" s="2274"/>
      <c r="F106" s="2274"/>
      <c r="G106" s="2274"/>
      <c r="H106" s="2274"/>
      <c r="I106" s="2351">
        <v>0</v>
      </c>
      <c r="J106" s="2351"/>
      <c r="K106" s="2351"/>
      <c r="L106" s="2351"/>
      <c r="M106" s="2351"/>
      <c r="N106" s="2351"/>
      <c r="O106" s="2351">
        <v>0</v>
      </c>
      <c r="P106" s="2351"/>
      <c r="Q106" s="2351"/>
      <c r="R106" s="2351"/>
      <c r="S106" s="2351"/>
      <c r="T106" s="2351"/>
      <c r="U106" s="2351"/>
      <c r="V106" s="2351">
        <v>0</v>
      </c>
      <c r="W106" s="2351"/>
      <c r="X106" s="2351"/>
      <c r="Y106" s="2351"/>
      <c r="Z106" s="2351"/>
      <c r="AA106" s="2351"/>
      <c r="AB106" s="2351">
        <v>0</v>
      </c>
      <c r="AC106" s="2351"/>
      <c r="AD106" s="2351"/>
      <c r="AE106" s="2351"/>
      <c r="AF106" s="2351"/>
      <c r="AG106" s="2351"/>
      <c r="AH106" s="2352"/>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291" t="s">
        <v>2307</v>
      </c>
      <c r="C107" s="2292"/>
      <c r="D107" s="2292"/>
      <c r="E107" s="2292"/>
      <c r="F107" s="2292"/>
      <c r="G107" s="2292"/>
      <c r="H107" s="2292"/>
      <c r="I107" s="2349">
        <v>0</v>
      </c>
      <c r="J107" s="2349"/>
      <c r="K107" s="2349"/>
      <c r="L107" s="2349"/>
      <c r="M107" s="2349"/>
      <c r="N107" s="2349"/>
      <c r="O107" s="2349">
        <v>0</v>
      </c>
      <c r="P107" s="2349"/>
      <c r="Q107" s="2349"/>
      <c r="R107" s="2349"/>
      <c r="S107" s="2349"/>
      <c r="T107" s="2349"/>
      <c r="U107" s="2349"/>
      <c r="V107" s="2349">
        <v>0</v>
      </c>
      <c r="W107" s="2349"/>
      <c r="X107" s="2349"/>
      <c r="Y107" s="2349"/>
      <c r="Z107" s="2349"/>
      <c r="AA107" s="2349"/>
      <c r="AB107" s="2349">
        <v>0</v>
      </c>
      <c r="AC107" s="2349"/>
      <c r="AD107" s="2349"/>
      <c r="AE107" s="2349"/>
      <c r="AF107" s="2349"/>
      <c r="AG107" s="2349"/>
      <c r="AH107" s="2350"/>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2306</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2225</v>
      </c>
      <c r="C110" s="1234"/>
      <c r="D110" s="1241"/>
      <c r="E110" s="1242"/>
      <c r="F110" s="2353"/>
      <c r="G110" s="2354"/>
      <c r="H110" s="2354"/>
      <c r="I110" s="2354"/>
      <c r="J110" s="2354"/>
      <c r="K110" s="2354"/>
      <c r="L110" s="2354"/>
      <c r="M110" s="2354"/>
      <c r="N110" s="2354"/>
      <c r="O110" s="2354"/>
      <c r="P110" s="2354"/>
      <c r="Q110" s="2354"/>
      <c r="R110" s="2355"/>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357" t="s">
        <v>2625</v>
      </c>
      <c r="C112" s="2358"/>
      <c r="D112" s="2358"/>
      <c r="E112" s="2358"/>
      <c r="F112" s="2358"/>
      <c r="G112" s="2358"/>
      <c r="H112" s="2358"/>
      <c r="I112" s="2358"/>
      <c r="J112" s="2358"/>
      <c r="K112" s="2358"/>
      <c r="L112" s="2358"/>
      <c r="M112" s="2358"/>
      <c r="N112" s="2358"/>
      <c r="O112" s="2358"/>
      <c r="P112" s="2358"/>
      <c r="Q112" s="2358"/>
      <c r="R112" s="2358"/>
      <c r="S112" s="2358"/>
      <c r="T112" s="2358"/>
      <c r="U112" s="2361" t="s">
        <v>545</v>
      </c>
      <c r="V112" s="2361"/>
      <c r="W112" s="2361"/>
      <c r="X112" s="2362"/>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359"/>
      <c r="C113" s="2360"/>
      <c r="D113" s="2360"/>
      <c r="E113" s="2360"/>
      <c r="F113" s="2360"/>
      <c r="G113" s="2360"/>
      <c r="H113" s="2360"/>
      <c r="I113" s="2360"/>
      <c r="J113" s="2360"/>
      <c r="K113" s="2360"/>
      <c r="L113" s="2360"/>
      <c r="M113" s="2360"/>
      <c r="N113" s="2360"/>
      <c r="O113" s="2360"/>
      <c r="P113" s="2360"/>
      <c r="Q113" s="2360"/>
      <c r="R113" s="2360"/>
      <c r="S113" s="2360"/>
      <c r="T113" s="2360"/>
      <c r="U113" s="2363"/>
      <c r="V113" s="2363"/>
      <c r="W113" s="2363"/>
      <c r="X113" s="2364"/>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359"/>
      <c r="C114" s="2360"/>
      <c r="D114" s="2360"/>
      <c r="E114" s="2360"/>
      <c r="F114" s="2360"/>
      <c r="G114" s="2360"/>
      <c r="H114" s="2360"/>
      <c r="I114" s="2360"/>
      <c r="J114" s="2360"/>
      <c r="K114" s="2360"/>
      <c r="L114" s="2360"/>
      <c r="M114" s="2360"/>
      <c r="N114" s="2360"/>
      <c r="O114" s="2360"/>
      <c r="P114" s="2360"/>
      <c r="Q114" s="2360"/>
      <c r="R114" s="2360"/>
      <c r="S114" s="2360"/>
      <c r="T114" s="2360"/>
      <c r="U114" s="2363"/>
      <c r="V114" s="2363"/>
      <c r="W114" s="2363"/>
      <c r="X114" s="2364"/>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359"/>
      <c r="C115" s="2360"/>
      <c r="D115" s="2360"/>
      <c r="E115" s="2360"/>
      <c r="F115" s="2360"/>
      <c r="G115" s="2360"/>
      <c r="H115" s="2360"/>
      <c r="I115" s="2360"/>
      <c r="J115" s="2360"/>
      <c r="K115" s="2360"/>
      <c r="L115" s="2360"/>
      <c r="M115" s="2360"/>
      <c r="N115" s="2360"/>
      <c r="O115" s="2360"/>
      <c r="P115" s="2360"/>
      <c r="Q115" s="2360"/>
      <c r="R115" s="2360"/>
      <c r="S115" s="2360"/>
      <c r="T115" s="2360"/>
      <c r="U115" s="2363"/>
      <c r="V115" s="2363"/>
      <c r="W115" s="2363"/>
      <c r="X115" s="2364"/>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365" t="s">
        <v>2625</v>
      </c>
      <c r="C116" s="2366"/>
      <c r="D116" s="2366"/>
      <c r="E116" s="2366"/>
      <c r="F116" s="2366"/>
      <c r="G116" s="2366"/>
      <c r="H116" s="2366"/>
      <c r="I116" s="2366"/>
      <c r="J116" s="2366"/>
      <c r="K116" s="2366"/>
      <c r="L116" s="2366"/>
      <c r="M116" s="2366"/>
      <c r="N116" s="2366"/>
      <c r="O116" s="2366"/>
      <c r="P116" s="2366"/>
      <c r="Q116" s="2366"/>
      <c r="R116" s="2366"/>
      <c r="S116" s="2366"/>
      <c r="T116" s="2366"/>
      <c r="U116" s="2369" t="s">
        <v>545</v>
      </c>
      <c r="V116" s="2369"/>
      <c r="W116" s="2369"/>
      <c r="X116" s="2370"/>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367"/>
      <c r="C117" s="2368"/>
      <c r="D117" s="2368"/>
      <c r="E117" s="2368"/>
      <c r="F117" s="2368"/>
      <c r="G117" s="2368"/>
      <c r="H117" s="2368"/>
      <c r="I117" s="2368"/>
      <c r="J117" s="2368"/>
      <c r="K117" s="2368"/>
      <c r="L117" s="2368"/>
      <c r="M117" s="2368"/>
      <c r="N117" s="2368"/>
      <c r="O117" s="2368"/>
      <c r="P117" s="2368"/>
      <c r="Q117" s="2368"/>
      <c r="R117" s="2368"/>
      <c r="S117" s="2368"/>
      <c r="T117" s="2368"/>
      <c r="U117" s="2371"/>
      <c r="V117" s="2371"/>
      <c r="W117" s="2371"/>
      <c r="X117" s="2372"/>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2305</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338" t="s">
        <v>2304</v>
      </c>
      <c r="Y120" s="2339"/>
      <c r="Z120" s="2339"/>
      <c r="AA120" s="2339"/>
      <c r="AB120" s="2339"/>
      <c r="AC120" s="2339"/>
      <c r="AD120" s="2339"/>
      <c r="AE120" s="2339"/>
      <c r="AF120" s="2339"/>
      <c r="AG120" s="2339"/>
      <c r="AH120" s="2339"/>
      <c r="AI120" s="2339"/>
      <c r="AJ120" s="2339"/>
      <c r="AK120" s="2339"/>
      <c r="AL120" s="2339"/>
      <c r="AM120" s="2339"/>
      <c r="AN120" s="2339"/>
      <c r="AO120" s="2339"/>
      <c r="AP120" s="2339"/>
      <c r="AQ120" s="2339"/>
      <c r="AR120" s="2339"/>
      <c r="AS120" s="2339"/>
      <c r="AT120" s="2339"/>
      <c r="AU120" s="2339"/>
      <c r="AV120" s="2339"/>
      <c r="AW120" s="2339"/>
      <c r="AX120" s="2339"/>
      <c r="AY120" s="2339"/>
      <c r="AZ120" s="2339"/>
      <c r="BA120" s="2339"/>
      <c r="BB120" s="2339"/>
      <c r="BC120" s="2339"/>
      <c r="BD120" s="2379"/>
      <c r="BE120" s="1215"/>
    </row>
    <row r="121" spans="1:57" ht="15.75" customHeight="1">
      <c r="A121" s="1208"/>
      <c r="B121" s="2381" t="s">
        <v>1566</v>
      </c>
      <c r="C121" s="2382"/>
      <c r="D121" s="2382"/>
      <c r="E121" s="2382"/>
      <c r="F121" s="2382"/>
      <c r="G121" s="2382"/>
      <c r="H121" s="2382"/>
      <c r="I121" s="2382"/>
      <c r="J121" s="2382"/>
      <c r="K121" s="2382"/>
      <c r="L121" s="2382"/>
      <c r="M121" s="2382"/>
      <c r="N121" s="2382"/>
      <c r="O121" s="2382"/>
      <c r="P121" s="2382"/>
      <c r="Q121" s="2382"/>
      <c r="R121" s="2382"/>
      <c r="S121" s="2382"/>
      <c r="T121" s="2382"/>
      <c r="U121" s="2383"/>
      <c r="V121" s="1208"/>
      <c r="W121" s="1208"/>
      <c r="X121" s="2340"/>
      <c r="Y121" s="2341"/>
      <c r="Z121" s="2341"/>
      <c r="AA121" s="2341"/>
      <c r="AB121" s="2341"/>
      <c r="AC121" s="2341"/>
      <c r="AD121" s="2341"/>
      <c r="AE121" s="2341"/>
      <c r="AF121" s="2341"/>
      <c r="AG121" s="2341"/>
      <c r="AH121" s="2341"/>
      <c r="AI121" s="2341"/>
      <c r="AJ121" s="2341"/>
      <c r="AK121" s="2341"/>
      <c r="AL121" s="2341"/>
      <c r="AM121" s="2341"/>
      <c r="AN121" s="2341"/>
      <c r="AO121" s="2341"/>
      <c r="AP121" s="2341"/>
      <c r="AQ121" s="2341"/>
      <c r="AR121" s="2341"/>
      <c r="AS121" s="2341"/>
      <c r="AT121" s="2341"/>
      <c r="AU121" s="2341"/>
      <c r="AV121" s="2341"/>
      <c r="AW121" s="2341"/>
      <c r="AX121" s="2341"/>
      <c r="AY121" s="2341"/>
      <c r="AZ121" s="2341"/>
      <c r="BA121" s="2341"/>
      <c r="BB121" s="2341"/>
      <c r="BC121" s="2341"/>
      <c r="BD121" s="2380"/>
      <c r="BE121" s="1215"/>
    </row>
    <row r="122" spans="1:57" ht="15.75" customHeight="1">
      <c r="A122" s="1208"/>
      <c r="B122" s="2399"/>
      <c r="C122" s="2400"/>
      <c r="D122" s="2400"/>
      <c r="E122" s="2400"/>
      <c r="F122" s="2400"/>
      <c r="G122" s="2400"/>
      <c r="H122" s="2400"/>
      <c r="I122" s="2274" t="s">
        <v>2303</v>
      </c>
      <c r="J122" s="2274"/>
      <c r="K122" s="2274"/>
      <c r="L122" s="2274"/>
      <c r="M122" s="2274"/>
      <c r="N122" s="2274"/>
      <c r="O122" s="2403" t="s">
        <v>2302</v>
      </c>
      <c r="P122" s="2403"/>
      <c r="Q122" s="2403"/>
      <c r="R122" s="2403"/>
      <c r="S122" s="2403"/>
      <c r="T122" s="2403"/>
      <c r="U122" s="2404"/>
      <c r="V122" s="1208"/>
      <c r="W122" s="1208"/>
      <c r="X122" s="2321" t="s">
        <v>2272</v>
      </c>
      <c r="Y122" s="2322"/>
      <c r="Z122" s="2322"/>
      <c r="AA122" s="2322"/>
      <c r="AB122" s="2322"/>
      <c r="AC122" s="2322"/>
      <c r="AD122" s="2322"/>
      <c r="AE122" s="2322"/>
      <c r="AF122" s="2322"/>
      <c r="AG122" s="2322"/>
      <c r="AH122" s="2322"/>
      <c r="AI122" s="2322"/>
      <c r="AJ122" s="2322"/>
      <c r="AK122" s="2322"/>
      <c r="AL122" s="2322"/>
      <c r="AM122" s="2322"/>
      <c r="AN122" s="2322"/>
      <c r="AO122" s="2322"/>
      <c r="AP122" s="2322"/>
      <c r="AQ122" s="2322"/>
      <c r="AR122" s="2322"/>
      <c r="AS122" s="2322"/>
      <c r="AT122" s="2322"/>
      <c r="AU122" s="2322"/>
      <c r="AV122" s="2322"/>
      <c r="AW122" s="2322"/>
      <c r="AX122" s="2322"/>
      <c r="AY122" s="2322"/>
      <c r="AZ122" s="2322"/>
      <c r="BA122" s="2322"/>
      <c r="BB122" s="2322"/>
      <c r="BC122" s="2322"/>
      <c r="BD122" s="2323"/>
      <c r="BE122" s="1215"/>
    </row>
    <row r="123" spans="1:57" ht="15.75" customHeight="1">
      <c r="A123" s="1208"/>
      <c r="B123" s="2373" t="s">
        <v>2286</v>
      </c>
      <c r="C123" s="2374"/>
      <c r="D123" s="2374"/>
      <c r="E123" s="2374"/>
      <c r="F123" s="2374"/>
      <c r="G123" s="2374"/>
      <c r="H123" s="2374"/>
      <c r="I123" s="2351">
        <v>0</v>
      </c>
      <c r="J123" s="2351"/>
      <c r="K123" s="2351"/>
      <c r="L123" s="2351"/>
      <c r="M123" s="2351"/>
      <c r="N123" s="2351"/>
      <c r="O123" s="2351">
        <v>0</v>
      </c>
      <c r="P123" s="2351"/>
      <c r="Q123" s="2351"/>
      <c r="R123" s="2351"/>
      <c r="S123" s="2351"/>
      <c r="T123" s="2351"/>
      <c r="U123" s="2352"/>
      <c r="V123" s="1208"/>
      <c r="W123" s="1208"/>
      <c r="X123" s="2321"/>
      <c r="Y123" s="2322"/>
      <c r="Z123" s="2322"/>
      <c r="AA123" s="2322"/>
      <c r="AB123" s="2322"/>
      <c r="AC123" s="2322"/>
      <c r="AD123" s="2322"/>
      <c r="AE123" s="2322"/>
      <c r="AF123" s="2322"/>
      <c r="AG123" s="2322"/>
      <c r="AH123" s="2322"/>
      <c r="AI123" s="2322"/>
      <c r="AJ123" s="2322"/>
      <c r="AK123" s="2322"/>
      <c r="AL123" s="2322"/>
      <c r="AM123" s="2322"/>
      <c r="AN123" s="2322"/>
      <c r="AO123" s="2322"/>
      <c r="AP123" s="2322"/>
      <c r="AQ123" s="2322"/>
      <c r="AR123" s="2322"/>
      <c r="AS123" s="2322"/>
      <c r="AT123" s="2322"/>
      <c r="AU123" s="2322"/>
      <c r="AV123" s="2322"/>
      <c r="AW123" s="2322"/>
      <c r="AX123" s="2322"/>
      <c r="AY123" s="2322"/>
      <c r="AZ123" s="2322"/>
      <c r="BA123" s="2322"/>
      <c r="BB123" s="2322"/>
      <c r="BC123" s="2322"/>
      <c r="BD123" s="2323"/>
      <c r="BE123" s="1215"/>
    </row>
    <row r="124" spans="1:57" ht="15.75" customHeight="1" thickBot="1">
      <c r="A124" s="1208"/>
      <c r="B124" s="2375" t="s">
        <v>2285</v>
      </c>
      <c r="C124" s="2376"/>
      <c r="D124" s="2376"/>
      <c r="E124" s="2376"/>
      <c r="F124" s="2376"/>
      <c r="G124" s="2376"/>
      <c r="H124" s="2376"/>
      <c r="I124" s="2349">
        <v>0</v>
      </c>
      <c r="J124" s="2349"/>
      <c r="K124" s="2349"/>
      <c r="L124" s="2349"/>
      <c r="M124" s="2349"/>
      <c r="N124" s="2349"/>
      <c r="O124" s="2377"/>
      <c r="P124" s="2377"/>
      <c r="Q124" s="2377"/>
      <c r="R124" s="2377"/>
      <c r="S124" s="2377"/>
      <c r="T124" s="2377"/>
      <c r="U124" s="2378"/>
      <c r="V124" s="1208"/>
      <c r="W124" s="1208"/>
      <c r="X124" s="2321"/>
      <c r="Y124" s="2322"/>
      <c r="Z124" s="2322"/>
      <c r="AA124" s="2322"/>
      <c r="AB124" s="2322"/>
      <c r="AC124" s="2322"/>
      <c r="AD124" s="2322"/>
      <c r="AE124" s="2322"/>
      <c r="AF124" s="2322"/>
      <c r="AG124" s="2322"/>
      <c r="AH124" s="2322"/>
      <c r="AI124" s="2322"/>
      <c r="AJ124" s="2322"/>
      <c r="AK124" s="2322"/>
      <c r="AL124" s="2322"/>
      <c r="AM124" s="2322"/>
      <c r="AN124" s="2322"/>
      <c r="AO124" s="2322"/>
      <c r="AP124" s="2322"/>
      <c r="AQ124" s="2322"/>
      <c r="AR124" s="2322"/>
      <c r="AS124" s="2322"/>
      <c r="AT124" s="2322"/>
      <c r="AU124" s="2322"/>
      <c r="AV124" s="2322"/>
      <c r="AW124" s="2322"/>
      <c r="AX124" s="2322"/>
      <c r="AY124" s="2322"/>
      <c r="AZ124" s="2322"/>
      <c r="BA124" s="2322"/>
      <c r="BB124" s="2322"/>
      <c r="BC124" s="2322"/>
      <c r="BD124" s="2323"/>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321"/>
      <c r="Y125" s="2322"/>
      <c r="Z125" s="2322"/>
      <c r="AA125" s="2322"/>
      <c r="AB125" s="2322"/>
      <c r="AC125" s="2322"/>
      <c r="AD125" s="2322"/>
      <c r="AE125" s="2322"/>
      <c r="AF125" s="2322"/>
      <c r="AG125" s="2322"/>
      <c r="AH125" s="2322"/>
      <c r="AI125" s="2322"/>
      <c r="AJ125" s="2322"/>
      <c r="AK125" s="2322"/>
      <c r="AL125" s="2322"/>
      <c r="AM125" s="2322"/>
      <c r="AN125" s="2322"/>
      <c r="AO125" s="2322"/>
      <c r="AP125" s="2322"/>
      <c r="AQ125" s="2322"/>
      <c r="AR125" s="2322"/>
      <c r="AS125" s="2322"/>
      <c r="AT125" s="2322"/>
      <c r="AU125" s="2322"/>
      <c r="AV125" s="2322"/>
      <c r="AW125" s="2322"/>
      <c r="AX125" s="2322"/>
      <c r="AY125" s="2322"/>
      <c r="AZ125" s="2322"/>
      <c r="BA125" s="2322"/>
      <c r="BB125" s="2322"/>
      <c r="BC125" s="2322"/>
      <c r="BD125" s="2323"/>
      <c r="BE125" s="1215"/>
    </row>
    <row r="126" spans="1:57" ht="15.75" customHeight="1" thickBot="1">
      <c r="A126" s="1208"/>
      <c r="B126" s="1231" t="s">
        <v>2301</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321"/>
      <c r="Y126" s="2322"/>
      <c r="Z126" s="2322"/>
      <c r="AA126" s="2322"/>
      <c r="AB126" s="2322"/>
      <c r="AC126" s="2322"/>
      <c r="AD126" s="2322"/>
      <c r="AE126" s="2322"/>
      <c r="AF126" s="2322"/>
      <c r="AG126" s="2322"/>
      <c r="AH126" s="2322"/>
      <c r="AI126" s="2322"/>
      <c r="AJ126" s="2322"/>
      <c r="AK126" s="2322"/>
      <c r="AL126" s="2322"/>
      <c r="AM126" s="2322"/>
      <c r="AN126" s="2322"/>
      <c r="AO126" s="2322"/>
      <c r="AP126" s="2322"/>
      <c r="AQ126" s="2322"/>
      <c r="AR126" s="2322"/>
      <c r="AS126" s="2322"/>
      <c r="AT126" s="2322"/>
      <c r="AU126" s="2322"/>
      <c r="AV126" s="2322"/>
      <c r="AW126" s="2322"/>
      <c r="AX126" s="2322"/>
      <c r="AY126" s="2322"/>
      <c r="AZ126" s="2322"/>
      <c r="BA126" s="2322"/>
      <c r="BB126" s="2322"/>
      <c r="BC126" s="2322"/>
      <c r="BD126" s="2323"/>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321"/>
      <c r="Y127" s="2322"/>
      <c r="Z127" s="2322"/>
      <c r="AA127" s="2322"/>
      <c r="AB127" s="2322"/>
      <c r="AC127" s="2322"/>
      <c r="AD127" s="2322"/>
      <c r="AE127" s="2322"/>
      <c r="AF127" s="2322"/>
      <c r="AG127" s="2322"/>
      <c r="AH127" s="2322"/>
      <c r="AI127" s="2322"/>
      <c r="AJ127" s="2322"/>
      <c r="AK127" s="2322"/>
      <c r="AL127" s="2322"/>
      <c r="AM127" s="2322"/>
      <c r="AN127" s="2322"/>
      <c r="AO127" s="2322"/>
      <c r="AP127" s="2322"/>
      <c r="AQ127" s="2322"/>
      <c r="AR127" s="2322"/>
      <c r="AS127" s="2322"/>
      <c r="AT127" s="2322"/>
      <c r="AU127" s="2322"/>
      <c r="AV127" s="2322"/>
      <c r="AW127" s="2322"/>
      <c r="AX127" s="2322"/>
      <c r="AY127" s="2322"/>
      <c r="AZ127" s="2322"/>
      <c r="BA127" s="2322"/>
      <c r="BB127" s="2322"/>
      <c r="BC127" s="2322"/>
      <c r="BD127" s="2323"/>
      <c r="BE127" s="1215"/>
    </row>
    <row r="128" spans="1:57" ht="15.75" customHeight="1">
      <c r="A128" s="1208"/>
      <c r="B128" s="2175" t="s">
        <v>2300</v>
      </c>
      <c r="C128" s="2176"/>
      <c r="D128" s="2176"/>
      <c r="E128" s="2176"/>
      <c r="F128" s="2176"/>
      <c r="G128" s="2176"/>
      <c r="H128" s="2176"/>
      <c r="I128" s="2176"/>
      <c r="J128" s="2176"/>
      <c r="K128" s="2176"/>
      <c r="L128" s="2176"/>
      <c r="M128" s="2176"/>
      <c r="N128" s="2176"/>
      <c r="O128" s="2176"/>
      <c r="P128" s="2176"/>
      <c r="Q128" s="2176"/>
      <c r="R128" s="2176"/>
      <c r="S128" s="2176"/>
      <c r="T128" s="2176"/>
      <c r="U128" s="2177"/>
      <c r="V128" s="1208"/>
      <c r="W128" s="1208"/>
      <c r="X128" s="2321"/>
      <c r="Y128" s="2322"/>
      <c r="Z128" s="2322"/>
      <c r="AA128" s="2322"/>
      <c r="AB128" s="2322"/>
      <c r="AC128" s="2322"/>
      <c r="AD128" s="2322"/>
      <c r="AE128" s="2322"/>
      <c r="AF128" s="2322"/>
      <c r="AG128" s="2322"/>
      <c r="AH128" s="2322"/>
      <c r="AI128" s="2322"/>
      <c r="AJ128" s="2322"/>
      <c r="AK128" s="2322"/>
      <c r="AL128" s="2322"/>
      <c r="AM128" s="2322"/>
      <c r="AN128" s="2322"/>
      <c r="AO128" s="2322"/>
      <c r="AP128" s="2322"/>
      <c r="AQ128" s="2322"/>
      <c r="AR128" s="2322"/>
      <c r="AS128" s="2322"/>
      <c r="AT128" s="2322"/>
      <c r="AU128" s="2322"/>
      <c r="AV128" s="2322"/>
      <c r="AW128" s="2322"/>
      <c r="AX128" s="2322"/>
      <c r="AY128" s="2322"/>
      <c r="AZ128" s="2322"/>
      <c r="BA128" s="2322"/>
      <c r="BB128" s="2322"/>
      <c r="BC128" s="2322"/>
      <c r="BD128" s="2323"/>
      <c r="BE128" s="1215"/>
    </row>
    <row r="129" spans="1:57" ht="15.75" customHeight="1">
      <c r="A129" s="1208"/>
      <c r="B129" s="2399"/>
      <c r="C129" s="2400"/>
      <c r="D129" s="2400"/>
      <c r="E129" s="2400"/>
      <c r="F129" s="2400"/>
      <c r="G129" s="2400"/>
      <c r="H129" s="2400"/>
      <c r="I129" s="2401" t="s">
        <v>2288</v>
      </c>
      <c r="J129" s="2401"/>
      <c r="K129" s="2401"/>
      <c r="L129" s="2401"/>
      <c r="M129" s="2401"/>
      <c r="N129" s="2401"/>
      <c r="O129" s="2401"/>
      <c r="P129" s="2401" t="s">
        <v>2287</v>
      </c>
      <c r="Q129" s="2401"/>
      <c r="R129" s="2401"/>
      <c r="S129" s="2401"/>
      <c r="T129" s="2401"/>
      <c r="U129" s="2402"/>
      <c r="V129" s="1208"/>
      <c r="W129" s="1208"/>
      <c r="X129" s="2321"/>
      <c r="Y129" s="2322"/>
      <c r="Z129" s="2322"/>
      <c r="AA129" s="2322"/>
      <c r="AB129" s="2322"/>
      <c r="AC129" s="2322"/>
      <c r="AD129" s="2322"/>
      <c r="AE129" s="2322"/>
      <c r="AF129" s="2322"/>
      <c r="AG129" s="2322"/>
      <c r="AH129" s="2322"/>
      <c r="AI129" s="2322"/>
      <c r="AJ129" s="2322"/>
      <c r="AK129" s="2322"/>
      <c r="AL129" s="2322"/>
      <c r="AM129" s="2322"/>
      <c r="AN129" s="2322"/>
      <c r="AO129" s="2322"/>
      <c r="AP129" s="2322"/>
      <c r="AQ129" s="2322"/>
      <c r="AR129" s="2322"/>
      <c r="AS129" s="2322"/>
      <c r="AT129" s="2322"/>
      <c r="AU129" s="2322"/>
      <c r="AV129" s="2322"/>
      <c r="AW129" s="2322"/>
      <c r="AX129" s="2322"/>
      <c r="AY129" s="2322"/>
      <c r="AZ129" s="2322"/>
      <c r="BA129" s="2322"/>
      <c r="BB129" s="2322"/>
      <c r="BC129" s="2322"/>
      <c r="BD129" s="2323"/>
      <c r="BE129" s="1215"/>
    </row>
    <row r="130" spans="1:57" ht="15.75" customHeight="1">
      <c r="A130" s="1208"/>
      <c r="B130" s="2399"/>
      <c r="C130" s="2400"/>
      <c r="D130" s="2400"/>
      <c r="E130" s="2400"/>
      <c r="F130" s="2400"/>
      <c r="G130" s="2400"/>
      <c r="H130" s="2400"/>
      <c r="I130" s="2401"/>
      <c r="J130" s="2401"/>
      <c r="K130" s="2401"/>
      <c r="L130" s="2401"/>
      <c r="M130" s="2401"/>
      <c r="N130" s="2401"/>
      <c r="O130" s="2401"/>
      <c r="P130" s="2401"/>
      <c r="Q130" s="2401"/>
      <c r="R130" s="2401"/>
      <c r="S130" s="2401"/>
      <c r="T130" s="2401"/>
      <c r="U130" s="2402"/>
      <c r="V130" s="1208"/>
      <c r="W130" s="1208"/>
      <c r="X130" s="2321"/>
      <c r="Y130" s="2322"/>
      <c r="Z130" s="2322"/>
      <c r="AA130" s="2322"/>
      <c r="AB130" s="2322"/>
      <c r="AC130" s="2322"/>
      <c r="AD130" s="2322"/>
      <c r="AE130" s="2322"/>
      <c r="AF130" s="2322"/>
      <c r="AG130" s="2322"/>
      <c r="AH130" s="2322"/>
      <c r="AI130" s="2322"/>
      <c r="AJ130" s="2322"/>
      <c r="AK130" s="2322"/>
      <c r="AL130" s="2322"/>
      <c r="AM130" s="2322"/>
      <c r="AN130" s="2322"/>
      <c r="AO130" s="2322"/>
      <c r="AP130" s="2322"/>
      <c r="AQ130" s="2322"/>
      <c r="AR130" s="2322"/>
      <c r="AS130" s="2322"/>
      <c r="AT130" s="2322"/>
      <c r="AU130" s="2322"/>
      <c r="AV130" s="2322"/>
      <c r="AW130" s="2322"/>
      <c r="AX130" s="2322"/>
      <c r="AY130" s="2322"/>
      <c r="AZ130" s="2322"/>
      <c r="BA130" s="2322"/>
      <c r="BB130" s="2322"/>
      <c r="BC130" s="2322"/>
      <c r="BD130" s="2323"/>
      <c r="BE130" s="1215"/>
    </row>
    <row r="131" spans="1:57" ht="15.75" customHeight="1">
      <c r="A131" s="1208"/>
      <c r="B131" s="2373" t="s">
        <v>2286</v>
      </c>
      <c r="C131" s="2374"/>
      <c r="D131" s="2374"/>
      <c r="E131" s="2374"/>
      <c r="F131" s="2374"/>
      <c r="G131" s="2374"/>
      <c r="H131" s="2374"/>
      <c r="I131" s="2351">
        <v>0</v>
      </c>
      <c r="J131" s="2351"/>
      <c r="K131" s="2351"/>
      <c r="L131" s="2351"/>
      <c r="M131" s="2351"/>
      <c r="N131" s="2351"/>
      <c r="O131" s="2351"/>
      <c r="P131" s="2351">
        <v>0</v>
      </c>
      <c r="Q131" s="2351"/>
      <c r="R131" s="2351"/>
      <c r="S131" s="2351"/>
      <c r="T131" s="2351"/>
      <c r="U131" s="2352"/>
      <c r="V131" s="1208"/>
      <c r="W131" s="1208"/>
      <c r="X131" s="2321"/>
      <c r="Y131" s="2322"/>
      <c r="Z131" s="2322"/>
      <c r="AA131" s="2322"/>
      <c r="AB131" s="2322"/>
      <c r="AC131" s="2322"/>
      <c r="AD131" s="2322"/>
      <c r="AE131" s="2322"/>
      <c r="AF131" s="2322"/>
      <c r="AG131" s="2322"/>
      <c r="AH131" s="2322"/>
      <c r="AI131" s="2322"/>
      <c r="AJ131" s="2322"/>
      <c r="AK131" s="2322"/>
      <c r="AL131" s="2322"/>
      <c r="AM131" s="2322"/>
      <c r="AN131" s="2322"/>
      <c r="AO131" s="2322"/>
      <c r="AP131" s="2322"/>
      <c r="AQ131" s="2322"/>
      <c r="AR131" s="2322"/>
      <c r="AS131" s="2322"/>
      <c r="AT131" s="2322"/>
      <c r="AU131" s="2322"/>
      <c r="AV131" s="2322"/>
      <c r="AW131" s="2322"/>
      <c r="AX131" s="2322"/>
      <c r="AY131" s="2322"/>
      <c r="AZ131" s="2322"/>
      <c r="BA131" s="2322"/>
      <c r="BB131" s="2322"/>
      <c r="BC131" s="2322"/>
      <c r="BD131" s="2323"/>
      <c r="BE131" s="1215"/>
    </row>
    <row r="132" spans="1:57" ht="15.75" customHeight="1" thickBot="1">
      <c r="A132" s="1208"/>
      <c r="B132" s="2375" t="s">
        <v>2285</v>
      </c>
      <c r="C132" s="2376"/>
      <c r="D132" s="2376"/>
      <c r="E132" s="2376"/>
      <c r="F132" s="2376"/>
      <c r="G132" s="2376"/>
      <c r="H132" s="2376"/>
      <c r="I132" s="2349">
        <v>0</v>
      </c>
      <c r="J132" s="2349"/>
      <c r="K132" s="2349"/>
      <c r="L132" s="2349"/>
      <c r="M132" s="2349"/>
      <c r="N132" s="2349"/>
      <c r="O132" s="2349"/>
      <c r="P132" s="2349">
        <v>0</v>
      </c>
      <c r="Q132" s="2349"/>
      <c r="R132" s="2349"/>
      <c r="S132" s="2349"/>
      <c r="T132" s="2349"/>
      <c r="U132" s="2350"/>
      <c r="V132" s="1208"/>
      <c r="W132" s="1208"/>
      <c r="X132" s="2324"/>
      <c r="Y132" s="2325"/>
      <c r="Z132" s="2325"/>
      <c r="AA132" s="2325"/>
      <c r="AB132" s="2325"/>
      <c r="AC132" s="2325"/>
      <c r="AD132" s="2325"/>
      <c r="AE132" s="2325"/>
      <c r="AF132" s="2325"/>
      <c r="AG132" s="2325"/>
      <c r="AH132" s="2325"/>
      <c r="AI132" s="2325"/>
      <c r="AJ132" s="2325"/>
      <c r="AK132" s="2325"/>
      <c r="AL132" s="2325"/>
      <c r="AM132" s="2325"/>
      <c r="AN132" s="2325"/>
      <c r="AO132" s="2325"/>
      <c r="AP132" s="2325"/>
      <c r="AQ132" s="2325"/>
      <c r="AR132" s="2325"/>
      <c r="AS132" s="2325"/>
      <c r="AT132" s="2325"/>
      <c r="AU132" s="2325"/>
      <c r="AV132" s="2325"/>
      <c r="AW132" s="2325"/>
      <c r="AX132" s="2325"/>
      <c r="AY132" s="2325"/>
      <c r="AZ132" s="2325"/>
      <c r="BA132" s="2325"/>
      <c r="BB132" s="2325"/>
      <c r="BC132" s="2325"/>
      <c r="BD132" s="2326"/>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397" t="s">
        <v>2299</v>
      </c>
      <c r="C134" s="2398"/>
      <c r="D134" s="2398"/>
      <c r="E134" s="2398"/>
      <c r="F134" s="2398"/>
      <c r="G134" s="2398"/>
      <c r="H134" s="2398"/>
      <c r="I134" s="2398"/>
      <c r="J134" s="2398"/>
      <c r="K134" s="2398"/>
      <c r="L134" s="2398"/>
      <c r="M134" s="2398"/>
      <c r="N134" s="2398"/>
      <c r="O134" s="2398"/>
      <c r="P134" s="2398"/>
      <c r="Q134" s="2398"/>
      <c r="R134" s="2398"/>
      <c r="S134" s="2398"/>
      <c r="T134" s="2398"/>
      <c r="U134" s="2398"/>
      <c r="V134" s="2398"/>
      <c r="W134" s="2398"/>
      <c r="X134" s="2398"/>
      <c r="Y134" s="2398"/>
      <c r="Z134" s="2398"/>
      <c r="AA134" s="2398"/>
      <c r="AB134" s="2398"/>
      <c r="AC134" s="2398"/>
      <c r="AD134" s="2398"/>
      <c r="AE134" s="2398"/>
      <c r="AF134" s="2398"/>
      <c r="AG134" s="2398"/>
      <c r="AH134" s="2298" t="s">
        <v>545</v>
      </c>
      <c r="AI134" s="2298"/>
      <c r="AJ134" s="2298"/>
      <c r="AK134" s="2298"/>
      <c r="AL134" s="2298"/>
      <c r="AM134" s="2298"/>
      <c r="AN134" s="2298"/>
      <c r="AO134" s="2298"/>
      <c r="AP134" s="2298"/>
      <c r="AQ134" s="2298"/>
      <c r="AR134" s="2298"/>
      <c r="AS134" s="2298"/>
      <c r="AT134" s="2298"/>
      <c r="AU134" s="2298"/>
      <c r="AV134" s="2298"/>
      <c r="AW134" s="2298"/>
      <c r="AX134" s="2299"/>
      <c r="AY134" s="1208"/>
      <c r="AZ134" s="1208"/>
      <c r="BA134" s="1208"/>
      <c r="BB134" s="1208"/>
      <c r="BC134" s="1208"/>
      <c r="BD134" s="1208"/>
      <c r="BE134" s="1215"/>
    </row>
    <row r="135" spans="1:57" ht="15.75" customHeight="1" thickBot="1">
      <c r="A135" s="1208"/>
      <c r="B135" s="2384" t="s">
        <v>2298</v>
      </c>
      <c r="C135" s="2385"/>
      <c r="D135" s="2385"/>
      <c r="E135" s="2385"/>
      <c r="F135" s="2385"/>
      <c r="G135" s="2385"/>
      <c r="H135" s="2385"/>
      <c r="I135" s="2385"/>
      <c r="J135" s="2385"/>
      <c r="K135" s="2385"/>
      <c r="L135" s="2385"/>
      <c r="M135" s="2385"/>
      <c r="N135" s="2385"/>
      <c r="O135" s="2385"/>
      <c r="P135" s="2385"/>
      <c r="Q135" s="2385"/>
      <c r="R135" s="2385"/>
      <c r="S135" s="2385"/>
      <c r="T135" s="2385"/>
      <c r="U135" s="2385"/>
      <c r="V135" s="2385"/>
      <c r="W135" s="2385"/>
      <c r="X135" s="2385"/>
      <c r="Y135" s="2385"/>
      <c r="Z135" s="2385"/>
      <c r="AA135" s="2385"/>
      <c r="AB135" s="2385"/>
      <c r="AC135" s="2385"/>
      <c r="AD135" s="2385"/>
      <c r="AE135" s="2385"/>
      <c r="AF135" s="2385"/>
      <c r="AG135" s="2386"/>
      <c r="AH135" s="2353"/>
      <c r="AI135" s="2354"/>
      <c r="AJ135" s="2354"/>
      <c r="AK135" s="2354"/>
      <c r="AL135" s="2354"/>
      <c r="AM135" s="2354"/>
      <c r="AN135" s="2354"/>
      <c r="AO135" s="2354"/>
      <c r="AP135" s="2354"/>
      <c r="AQ135" s="2354"/>
      <c r="AR135" s="2354"/>
      <c r="AS135" s="2354"/>
      <c r="AT135" s="2354"/>
      <c r="AU135" s="2354"/>
      <c r="AV135" s="2354"/>
      <c r="AW135" s="2354"/>
      <c r="AX135" s="2355"/>
      <c r="AY135" s="1208"/>
      <c r="AZ135" s="1208"/>
      <c r="BA135" s="1208"/>
      <c r="BB135" s="1208"/>
      <c r="BC135" s="1208"/>
      <c r="BD135" s="1208"/>
      <c r="BE135" s="1215"/>
    </row>
    <row r="136" spans="1:57" ht="15.75" customHeight="1">
      <c r="A136" s="1208"/>
      <c r="B136" s="2384" t="s">
        <v>2297</v>
      </c>
      <c r="C136" s="2385"/>
      <c r="D136" s="2385"/>
      <c r="E136" s="2385"/>
      <c r="F136" s="2385"/>
      <c r="G136" s="2385"/>
      <c r="H136" s="2385"/>
      <c r="I136" s="2385"/>
      <c r="J136" s="2385"/>
      <c r="K136" s="2385"/>
      <c r="L136" s="2385"/>
      <c r="M136" s="2385"/>
      <c r="N136" s="2385"/>
      <c r="O136" s="2385"/>
      <c r="P136" s="2385"/>
      <c r="Q136" s="2385"/>
      <c r="R136" s="2385"/>
      <c r="S136" s="2385"/>
      <c r="T136" s="2385"/>
      <c r="U136" s="2385"/>
      <c r="V136" s="2385"/>
      <c r="W136" s="2385"/>
      <c r="X136" s="2385"/>
      <c r="Y136" s="2385"/>
      <c r="Z136" s="2385"/>
      <c r="AA136" s="2385"/>
      <c r="AB136" s="2385"/>
      <c r="AC136" s="2385"/>
      <c r="AD136" s="2385"/>
      <c r="AE136" s="2385"/>
      <c r="AF136" s="2385"/>
      <c r="AG136" s="2386"/>
      <c r="AH136" s="2298" t="s">
        <v>545</v>
      </c>
      <c r="AI136" s="2298"/>
      <c r="AJ136" s="2298"/>
      <c r="AK136" s="2298"/>
      <c r="AL136" s="2298"/>
      <c r="AM136" s="2298"/>
      <c r="AN136" s="2298"/>
      <c r="AO136" s="2298"/>
      <c r="AP136" s="2298"/>
      <c r="AQ136" s="2298"/>
      <c r="AR136" s="2298"/>
      <c r="AS136" s="2298"/>
      <c r="AT136" s="2298"/>
      <c r="AU136" s="2298"/>
      <c r="AV136" s="2298"/>
      <c r="AW136" s="2298"/>
      <c r="AX136" s="2299"/>
      <c r="AY136" s="1208"/>
      <c r="AZ136" s="1208"/>
      <c r="BA136" s="1208"/>
      <c r="BB136" s="1208"/>
      <c r="BC136" s="1208"/>
      <c r="BD136" s="1208"/>
      <c r="BE136" s="1215"/>
    </row>
    <row r="137" spans="1:57" ht="15.75" customHeight="1">
      <c r="A137" s="1208"/>
      <c r="B137" s="2387" t="s">
        <v>2296</v>
      </c>
      <c r="C137" s="2388"/>
      <c r="D137" s="2388"/>
      <c r="E137" s="2388"/>
      <c r="F137" s="2388"/>
      <c r="G137" s="2388"/>
      <c r="H137" s="2388"/>
      <c r="I137" s="2388"/>
      <c r="J137" s="2388"/>
      <c r="K137" s="2388"/>
      <c r="L137" s="2388"/>
      <c r="M137" s="2388"/>
      <c r="N137" s="2388"/>
      <c r="O137" s="2388"/>
      <c r="P137" s="2388"/>
      <c r="Q137" s="2388"/>
      <c r="R137" s="2389" t="s">
        <v>2295</v>
      </c>
      <c r="S137" s="2389"/>
      <c r="T137" s="2389"/>
      <c r="U137" s="2389"/>
      <c r="V137" s="2389"/>
      <c r="W137" s="2389"/>
      <c r="X137" s="2389"/>
      <c r="Y137" s="2389"/>
      <c r="Z137" s="2389"/>
      <c r="AA137" s="2389"/>
      <c r="AB137" s="2389"/>
      <c r="AC137" s="2389"/>
      <c r="AD137" s="2389"/>
      <c r="AE137" s="2389"/>
      <c r="AF137" s="2389"/>
      <c r="AG137" s="2389"/>
      <c r="AH137" s="2389"/>
      <c r="AI137" s="2389"/>
      <c r="AJ137" s="2389"/>
      <c r="AK137" s="2389"/>
      <c r="AL137" s="2389"/>
      <c r="AM137" s="2389"/>
      <c r="AN137" s="2389"/>
      <c r="AO137" s="2389"/>
      <c r="AP137" s="2389"/>
      <c r="AQ137" s="2389"/>
      <c r="AR137" s="2389"/>
      <c r="AS137" s="2389"/>
      <c r="AT137" s="2389"/>
      <c r="AU137" s="2389"/>
      <c r="AV137" s="2389"/>
      <c r="AW137" s="2389"/>
      <c r="AX137" s="2390"/>
      <c r="AY137" s="1208"/>
      <c r="AZ137" s="1208"/>
      <c r="BA137" s="1208"/>
      <c r="BB137" s="1208"/>
      <c r="BC137" s="1208" t="s">
        <v>250</v>
      </c>
      <c r="BD137" s="1208"/>
      <c r="BE137" s="1215"/>
    </row>
    <row r="138" spans="1:57" ht="15.75" customHeight="1">
      <c r="A138" s="1208"/>
      <c r="B138" s="2391" t="s">
        <v>2294</v>
      </c>
      <c r="C138" s="2392"/>
      <c r="D138" s="2392"/>
      <c r="E138" s="2392"/>
      <c r="F138" s="2392"/>
      <c r="G138" s="2392"/>
      <c r="H138" s="2392"/>
      <c r="I138" s="2392"/>
      <c r="J138" s="2392"/>
      <c r="K138" s="2392"/>
      <c r="L138" s="2392"/>
      <c r="M138" s="2392"/>
      <c r="N138" s="2392"/>
      <c r="O138" s="2392"/>
      <c r="P138" s="2392"/>
      <c r="Q138" s="2392"/>
      <c r="R138" s="2392"/>
      <c r="S138" s="2392"/>
      <c r="T138" s="2392"/>
      <c r="U138" s="2392"/>
      <c r="V138" s="2392"/>
      <c r="W138" s="2392"/>
      <c r="X138" s="2392"/>
      <c r="Y138" s="2392"/>
      <c r="Z138" s="2392"/>
      <c r="AA138" s="2392"/>
      <c r="AB138" s="2392"/>
      <c r="AC138" s="2392"/>
      <c r="AD138" s="2392"/>
      <c r="AE138" s="2392"/>
      <c r="AF138" s="2392"/>
      <c r="AG138" s="2392"/>
      <c r="AH138" s="2392"/>
      <c r="AI138" s="2392"/>
      <c r="AJ138" s="2392"/>
      <c r="AK138" s="2392"/>
      <c r="AL138" s="2392"/>
      <c r="AM138" s="2392"/>
      <c r="AN138" s="2392"/>
      <c r="AO138" s="2392"/>
      <c r="AP138" s="2392"/>
      <c r="AQ138" s="2392"/>
      <c r="AR138" s="2392"/>
      <c r="AS138" s="2392"/>
      <c r="AT138" s="2392"/>
      <c r="AU138" s="2392"/>
      <c r="AV138" s="2392"/>
      <c r="AW138" s="2392"/>
      <c r="AX138" s="2393"/>
      <c r="AY138" s="1208"/>
      <c r="AZ138" s="1208"/>
      <c r="BA138" s="1208"/>
      <c r="BB138" s="1208"/>
      <c r="BC138" s="1208"/>
      <c r="BD138" s="1208"/>
      <c r="BE138" s="1215"/>
    </row>
    <row r="139" spans="1:57" ht="15.75" customHeight="1">
      <c r="A139" s="1208"/>
      <c r="B139" s="2391"/>
      <c r="C139" s="2392"/>
      <c r="D139" s="2392"/>
      <c r="E139" s="2392"/>
      <c r="F139" s="2392"/>
      <c r="G139" s="2392"/>
      <c r="H139" s="2392"/>
      <c r="I139" s="2392"/>
      <c r="J139" s="2392"/>
      <c r="K139" s="2392"/>
      <c r="L139" s="2392"/>
      <c r="M139" s="2392"/>
      <c r="N139" s="2392"/>
      <c r="O139" s="2392"/>
      <c r="P139" s="2392"/>
      <c r="Q139" s="2392"/>
      <c r="R139" s="2392"/>
      <c r="S139" s="2392"/>
      <c r="T139" s="2392"/>
      <c r="U139" s="2392"/>
      <c r="V139" s="2392"/>
      <c r="W139" s="2392"/>
      <c r="X139" s="2392"/>
      <c r="Y139" s="2392"/>
      <c r="Z139" s="2392"/>
      <c r="AA139" s="2392"/>
      <c r="AB139" s="2392"/>
      <c r="AC139" s="2392"/>
      <c r="AD139" s="2392"/>
      <c r="AE139" s="2392"/>
      <c r="AF139" s="2392"/>
      <c r="AG139" s="2392"/>
      <c r="AH139" s="2392"/>
      <c r="AI139" s="2392"/>
      <c r="AJ139" s="2392"/>
      <c r="AK139" s="2392"/>
      <c r="AL139" s="2392"/>
      <c r="AM139" s="2392"/>
      <c r="AN139" s="2392"/>
      <c r="AO139" s="2392"/>
      <c r="AP139" s="2392"/>
      <c r="AQ139" s="2392"/>
      <c r="AR139" s="2392"/>
      <c r="AS139" s="2392"/>
      <c r="AT139" s="2392"/>
      <c r="AU139" s="2392"/>
      <c r="AV139" s="2392"/>
      <c r="AW139" s="2392"/>
      <c r="AX139" s="2393"/>
      <c r="AY139" s="1208"/>
      <c r="AZ139" s="1208"/>
      <c r="BA139" s="1208"/>
      <c r="BB139" s="1208"/>
      <c r="BC139" s="1208"/>
      <c r="BD139" s="1208"/>
      <c r="BE139" s="1215"/>
    </row>
    <row r="140" spans="1:57" ht="15.75" customHeight="1">
      <c r="A140" s="1208"/>
      <c r="B140" s="2391"/>
      <c r="C140" s="2392"/>
      <c r="D140" s="2392"/>
      <c r="E140" s="2392"/>
      <c r="F140" s="2392"/>
      <c r="G140" s="2392"/>
      <c r="H140" s="2392"/>
      <c r="I140" s="2392"/>
      <c r="J140" s="2392"/>
      <c r="K140" s="2392"/>
      <c r="L140" s="2392"/>
      <c r="M140" s="2392"/>
      <c r="N140" s="2392"/>
      <c r="O140" s="2392"/>
      <c r="P140" s="2392"/>
      <c r="Q140" s="2392"/>
      <c r="R140" s="2392"/>
      <c r="S140" s="2392"/>
      <c r="T140" s="2392"/>
      <c r="U140" s="2392"/>
      <c r="V140" s="2392"/>
      <c r="W140" s="2392"/>
      <c r="X140" s="2392"/>
      <c r="Y140" s="2392"/>
      <c r="Z140" s="2392"/>
      <c r="AA140" s="2392"/>
      <c r="AB140" s="2392"/>
      <c r="AC140" s="2392"/>
      <c r="AD140" s="2392"/>
      <c r="AE140" s="2392"/>
      <c r="AF140" s="2392"/>
      <c r="AG140" s="2392"/>
      <c r="AH140" s="2392"/>
      <c r="AI140" s="2392"/>
      <c r="AJ140" s="2392"/>
      <c r="AK140" s="2392"/>
      <c r="AL140" s="2392"/>
      <c r="AM140" s="2392"/>
      <c r="AN140" s="2392"/>
      <c r="AO140" s="2392"/>
      <c r="AP140" s="2392"/>
      <c r="AQ140" s="2392"/>
      <c r="AR140" s="2392"/>
      <c r="AS140" s="2392"/>
      <c r="AT140" s="2392"/>
      <c r="AU140" s="2392"/>
      <c r="AV140" s="2392"/>
      <c r="AW140" s="2392"/>
      <c r="AX140" s="2393"/>
      <c r="AY140" s="1208"/>
      <c r="AZ140" s="1208"/>
      <c r="BA140" s="1208"/>
      <c r="BB140" s="1208"/>
      <c r="BC140" s="1208"/>
      <c r="BD140" s="1208"/>
      <c r="BE140" s="1215"/>
    </row>
    <row r="141" spans="1:57" ht="15.75" customHeight="1">
      <c r="A141" s="1208"/>
      <c r="B141" s="2391"/>
      <c r="C141" s="2392"/>
      <c r="D141" s="2392"/>
      <c r="E141" s="2392"/>
      <c r="F141" s="2392"/>
      <c r="G141" s="2392"/>
      <c r="H141" s="2392"/>
      <c r="I141" s="2392"/>
      <c r="J141" s="2392"/>
      <c r="K141" s="2392"/>
      <c r="L141" s="2392"/>
      <c r="M141" s="2392"/>
      <c r="N141" s="2392"/>
      <c r="O141" s="2392"/>
      <c r="P141" s="2392"/>
      <c r="Q141" s="2392"/>
      <c r="R141" s="2392"/>
      <c r="S141" s="2392"/>
      <c r="T141" s="2392"/>
      <c r="U141" s="2392"/>
      <c r="V141" s="2392"/>
      <c r="W141" s="2392"/>
      <c r="X141" s="2392"/>
      <c r="Y141" s="2392"/>
      <c r="Z141" s="2392"/>
      <c r="AA141" s="2392"/>
      <c r="AB141" s="2392"/>
      <c r="AC141" s="2392"/>
      <c r="AD141" s="2392"/>
      <c r="AE141" s="2392"/>
      <c r="AF141" s="2392"/>
      <c r="AG141" s="2392"/>
      <c r="AH141" s="2392"/>
      <c r="AI141" s="2392"/>
      <c r="AJ141" s="2392"/>
      <c r="AK141" s="2392"/>
      <c r="AL141" s="2392"/>
      <c r="AM141" s="2392"/>
      <c r="AN141" s="2392"/>
      <c r="AO141" s="2392"/>
      <c r="AP141" s="2392"/>
      <c r="AQ141" s="2392"/>
      <c r="AR141" s="2392"/>
      <c r="AS141" s="2392"/>
      <c r="AT141" s="2392"/>
      <c r="AU141" s="2392"/>
      <c r="AV141" s="2392"/>
      <c r="AW141" s="2392"/>
      <c r="AX141" s="2393"/>
      <c r="AY141" s="1208"/>
      <c r="AZ141" s="1208"/>
      <c r="BA141" s="1208"/>
      <c r="BB141" s="1208"/>
      <c r="BC141" s="1208"/>
      <c r="BD141" s="1208"/>
      <c r="BE141" s="1215"/>
    </row>
    <row r="142" spans="1:57" ht="15.75" customHeight="1">
      <c r="A142" s="1208"/>
      <c r="B142" s="2391"/>
      <c r="C142" s="2392"/>
      <c r="D142" s="2392"/>
      <c r="E142" s="2392"/>
      <c r="F142" s="2392"/>
      <c r="G142" s="2392"/>
      <c r="H142" s="2392"/>
      <c r="I142" s="2392"/>
      <c r="J142" s="2392"/>
      <c r="K142" s="2392"/>
      <c r="L142" s="2392"/>
      <c r="M142" s="2392"/>
      <c r="N142" s="2392"/>
      <c r="O142" s="2392"/>
      <c r="P142" s="2392"/>
      <c r="Q142" s="2392"/>
      <c r="R142" s="2392"/>
      <c r="S142" s="2392"/>
      <c r="T142" s="2392"/>
      <c r="U142" s="2392"/>
      <c r="V142" s="2392"/>
      <c r="W142" s="2392"/>
      <c r="X142" s="2392"/>
      <c r="Y142" s="2392"/>
      <c r="Z142" s="2392"/>
      <c r="AA142" s="2392"/>
      <c r="AB142" s="2392"/>
      <c r="AC142" s="2392"/>
      <c r="AD142" s="2392"/>
      <c r="AE142" s="2392"/>
      <c r="AF142" s="2392"/>
      <c r="AG142" s="2392"/>
      <c r="AH142" s="2392"/>
      <c r="AI142" s="2392"/>
      <c r="AJ142" s="2392"/>
      <c r="AK142" s="2392"/>
      <c r="AL142" s="2392"/>
      <c r="AM142" s="2392"/>
      <c r="AN142" s="2392"/>
      <c r="AO142" s="2392"/>
      <c r="AP142" s="2392"/>
      <c r="AQ142" s="2392"/>
      <c r="AR142" s="2392"/>
      <c r="AS142" s="2392"/>
      <c r="AT142" s="2392"/>
      <c r="AU142" s="2392"/>
      <c r="AV142" s="2392"/>
      <c r="AW142" s="2392"/>
      <c r="AX142" s="2393"/>
      <c r="AY142" s="1208"/>
      <c r="AZ142" s="1208"/>
      <c r="BA142" s="1208"/>
      <c r="BB142" s="1208"/>
      <c r="BC142" s="1208"/>
      <c r="BD142" s="1208"/>
      <c r="BE142" s="1215"/>
    </row>
    <row r="143" spans="1:57" ht="15.75" customHeight="1">
      <c r="A143" s="1208"/>
      <c r="B143" s="2391"/>
      <c r="C143" s="2392"/>
      <c r="D143" s="2392"/>
      <c r="E143" s="2392"/>
      <c r="F143" s="2392"/>
      <c r="G143" s="2392"/>
      <c r="H143" s="2392"/>
      <c r="I143" s="2392"/>
      <c r="J143" s="2392"/>
      <c r="K143" s="2392"/>
      <c r="L143" s="2392"/>
      <c r="M143" s="2392"/>
      <c r="N143" s="2392"/>
      <c r="O143" s="2392"/>
      <c r="P143" s="2392"/>
      <c r="Q143" s="2392"/>
      <c r="R143" s="2392"/>
      <c r="S143" s="2392"/>
      <c r="T143" s="2392"/>
      <c r="U143" s="2392"/>
      <c r="V143" s="2392"/>
      <c r="W143" s="2392"/>
      <c r="X143" s="2392"/>
      <c r="Y143" s="2392"/>
      <c r="Z143" s="2392"/>
      <c r="AA143" s="2392"/>
      <c r="AB143" s="2392"/>
      <c r="AC143" s="2392"/>
      <c r="AD143" s="2392"/>
      <c r="AE143" s="2392"/>
      <c r="AF143" s="2392"/>
      <c r="AG143" s="2392"/>
      <c r="AH143" s="2392"/>
      <c r="AI143" s="2392"/>
      <c r="AJ143" s="2392"/>
      <c r="AK143" s="2392"/>
      <c r="AL143" s="2392"/>
      <c r="AM143" s="2392"/>
      <c r="AN143" s="2392"/>
      <c r="AO143" s="2392"/>
      <c r="AP143" s="2392"/>
      <c r="AQ143" s="2392"/>
      <c r="AR143" s="2392"/>
      <c r="AS143" s="2392"/>
      <c r="AT143" s="2392"/>
      <c r="AU143" s="2392"/>
      <c r="AV143" s="2392"/>
      <c r="AW143" s="2392"/>
      <c r="AX143" s="2393"/>
      <c r="AY143" s="1208"/>
      <c r="AZ143" s="1208"/>
      <c r="BA143" s="1208"/>
      <c r="BB143" s="1208"/>
      <c r="BC143" s="1208"/>
      <c r="BD143" s="1208"/>
      <c r="BE143" s="1215"/>
    </row>
    <row r="144" spans="1:57" ht="15.75" customHeight="1">
      <c r="A144" s="1208"/>
      <c r="B144" s="2391"/>
      <c r="C144" s="2392"/>
      <c r="D144" s="2392"/>
      <c r="E144" s="2392"/>
      <c r="F144" s="2392"/>
      <c r="G144" s="2392"/>
      <c r="H144" s="2392"/>
      <c r="I144" s="2392"/>
      <c r="J144" s="2392"/>
      <c r="K144" s="2392"/>
      <c r="L144" s="2392"/>
      <c r="M144" s="2392"/>
      <c r="N144" s="2392"/>
      <c r="O144" s="2392"/>
      <c r="P144" s="2392"/>
      <c r="Q144" s="2392"/>
      <c r="R144" s="2392"/>
      <c r="S144" s="2392"/>
      <c r="T144" s="2392"/>
      <c r="U144" s="2392"/>
      <c r="V144" s="2392"/>
      <c r="W144" s="2392"/>
      <c r="X144" s="2392"/>
      <c r="Y144" s="2392"/>
      <c r="Z144" s="2392"/>
      <c r="AA144" s="2392"/>
      <c r="AB144" s="2392"/>
      <c r="AC144" s="2392"/>
      <c r="AD144" s="2392"/>
      <c r="AE144" s="2392"/>
      <c r="AF144" s="2392"/>
      <c r="AG144" s="2392"/>
      <c r="AH144" s="2392"/>
      <c r="AI144" s="2392"/>
      <c r="AJ144" s="2392"/>
      <c r="AK144" s="2392"/>
      <c r="AL144" s="2392"/>
      <c r="AM144" s="2392"/>
      <c r="AN144" s="2392"/>
      <c r="AO144" s="2392"/>
      <c r="AP144" s="2392"/>
      <c r="AQ144" s="2392"/>
      <c r="AR144" s="2392"/>
      <c r="AS144" s="2392"/>
      <c r="AT144" s="2392"/>
      <c r="AU144" s="2392"/>
      <c r="AV144" s="2392"/>
      <c r="AW144" s="2392"/>
      <c r="AX144" s="2393"/>
      <c r="AY144" s="1208"/>
      <c r="AZ144" s="1208"/>
      <c r="BA144" s="1208"/>
      <c r="BB144" s="1208"/>
      <c r="BC144" s="1208"/>
      <c r="BD144" s="1208"/>
      <c r="BE144" s="1215"/>
    </row>
    <row r="145" spans="1:57" ht="15.75" customHeight="1">
      <c r="A145" s="1208"/>
      <c r="B145" s="2391"/>
      <c r="C145" s="2392"/>
      <c r="D145" s="2392"/>
      <c r="E145" s="2392"/>
      <c r="F145" s="2392"/>
      <c r="G145" s="2392"/>
      <c r="H145" s="2392"/>
      <c r="I145" s="2392"/>
      <c r="J145" s="2392"/>
      <c r="K145" s="2392"/>
      <c r="L145" s="2392"/>
      <c r="M145" s="2392"/>
      <c r="N145" s="2392"/>
      <c r="O145" s="2392"/>
      <c r="P145" s="2392"/>
      <c r="Q145" s="2392"/>
      <c r="R145" s="2392"/>
      <c r="S145" s="2392"/>
      <c r="T145" s="2392"/>
      <c r="U145" s="2392"/>
      <c r="V145" s="2392"/>
      <c r="W145" s="2392"/>
      <c r="X145" s="2392"/>
      <c r="Y145" s="2392"/>
      <c r="Z145" s="2392"/>
      <c r="AA145" s="2392"/>
      <c r="AB145" s="2392"/>
      <c r="AC145" s="2392"/>
      <c r="AD145" s="2392"/>
      <c r="AE145" s="2392"/>
      <c r="AF145" s="2392"/>
      <c r="AG145" s="2392"/>
      <c r="AH145" s="2392"/>
      <c r="AI145" s="2392"/>
      <c r="AJ145" s="2392"/>
      <c r="AK145" s="2392"/>
      <c r="AL145" s="2392"/>
      <c r="AM145" s="2392"/>
      <c r="AN145" s="2392"/>
      <c r="AO145" s="2392"/>
      <c r="AP145" s="2392"/>
      <c r="AQ145" s="2392"/>
      <c r="AR145" s="2392"/>
      <c r="AS145" s="2392"/>
      <c r="AT145" s="2392"/>
      <c r="AU145" s="2392"/>
      <c r="AV145" s="2392"/>
      <c r="AW145" s="2392"/>
      <c r="AX145" s="2393"/>
      <c r="AY145" s="1208"/>
      <c r="AZ145" s="1208"/>
      <c r="BA145" s="1208"/>
      <c r="BB145" s="1208"/>
      <c r="BC145" s="1208"/>
      <c r="BD145" s="1208"/>
      <c r="BE145" s="1215"/>
    </row>
    <row r="146" spans="1:57" ht="15.75" customHeight="1">
      <c r="A146" s="1208"/>
      <c r="B146" s="2391"/>
      <c r="C146" s="2392"/>
      <c r="D146" s="2392"/>
      <c r="E146" s="2392"/>
      <c r="F146" s="2392"/>
      <c r="G146" s="2392"/>
      <c r="H146" s="2392"/>
      <c r="I146" s="2392"/>
      <c r="J146" s="2392"/>
      <c r="K146" s="2392"/>
      <c r="L146" s="2392"/>
      <c r="M146" s="2392"/>
      <c r="N146" s="2392"/>
      <c r="O146" s="2392"/>
      <c r="P146" s="2392"/>
      <c r="Q146" s="2392"/>
      <c r="R146" s="2392"/>
      <c r="S146" s="2392"/>
      <c r="T146" s="2392"/>
      <c r="U146" s="2392"/>
      <c r="V146" s="2392"/>
      <c r="W146" s="2392"/>
      <c r="X146" s="2392"/>
      <c r="Y146" s="2392"/>
      <c r="Z146" s="2392"/>
      <c r="AA146" s="2392"/>
      <c r="AB146" s="2392"/>
      <c r="AC146" s="2392"/>
      <c r="AD146" s="2392"/>
      <c r="AE146" s="2392"/>
      <c r="AF146" s="2392"/>
      <c r="AG146" s="2392"/>
      <c r="AH146" s="2392"/>
      <c r="AI146" s="2392"/>
      <c r="AJ146" s="2392"/>
      <c r="AK146" s="2392"/>
      <c r="AL146" s="2392"/>
      <c r="AM146" s="2392"/>
      <c r="AN146" s="2392"/>
      <c r="AO146" s="2392"/>
      <c r="AP146" s="2392"/>
      <c r="AQ146" s="2392"/>
      <c r="AR146" s="2392"/>
      <c r="AS146" s="2392"/>
      <c r="AT146" s="2392"/>
      <c r="AU146" s="2392"/>
      <c r="AV146" s="2392"/>
      <c r="AW146" s="2392"/>
      <c r="AX146" s="2393"/>
      <c r="AY146" s="1208"/>
      <c r="AZ146" s="1208"/>
      <c r="BA146" s="1208"/>
      <c r="BB146" s="1208"/>
      <c r="BC146" s="1208"/>
      <c r="BD146" s="1208"/>
      <c r="BE146" s="1215"/>
    </row>
    <row r="147" spans="1:57" ht="15.75" customHeight="1" thickBot="1">
      <c r="A147" s="1208"/>
      <c r="B147" s="2394"/>
      <c r="C147" s="2395"/>
      <c r="D147" s="2395"/>
      <c r="E147" s="2395"/>
      <c r="F147" s="2395"/>
      <c r="G147" s="2395"/>
      <c r="H147" s="2395"/>
      <c r="I147" s="2395"/>
      <c r="J147" s="2395"/>
      <c r="K147" s="2395"/>
      <c r="L147" s="2395"/>
      <c r="M147" s="2395"/>
      <c r="N147" s="2395"/>
      <c r="O147" s="2395"/>
      <c r="P147" s="2395"/>
      <c r="Q147" s="2395"/>
      <c r="R147" s="2395"/>
      <c r="S147" s="2395"/>
      <c r="T147" s="2395"/>
      <c r="U147" s="2395"/>
      <c r="V147" s="2395"/>
      <c r="W147" s="2395"/>
      <c r="X147" s="2395"/>
      <c r="Y147" s="2395"/>
      <c r="Z147" s="2395"/>
      <c r="AA147" s="2395"/>
      <c r="AB147" s="2395"/>
      <c r="AC147" s="2395"/>
      <c r="AD147" s="2395"/>
      <c r="AE147" s="2395"/>
      <c r="AF147" s="2395"/>
      <c r="AG147" s="2395"/>
      <c r="AH147" s="2395"/>
      <c r="AI147" s="2395"/>
      <c r="AJ147" s="2395"/>
      <c r="AK147" s="2395"/>
      <c r="AL147" s="2395"/>
      <c r="AM147" s="2395"/>
      <c r="AN147" s="2395"/>
      <c r="AO147" s="2395"/>
      <c r="AP147" s="2395"/>
      <c r="AQ147" s="2395"/>
      <c r="AR147" s="2395"/>
      <c r="AS147" s="2395"/>
      <c r="AT147" s="2395"/>
      <c r="AU147" s="2395"/>
      <c r="AV147" s="2395"/>
      <c r="AW147" s="2395"/>
      <c r="AX147" s="2396"/>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2293</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2292</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270" t="s">
        <v>2291</v>
      </c>
      <c r="C151" s="2271"/>
      <c r="D151" s="2271"/>
      <c r="E151" s="2271"/>
      <c r="F151" s="2271"/>
      <c r="G151" s="2271"/>
      <c r="H151" s="2271"/>
      <c r="I151" s="2271"/>
      <c r="J151" s="2271"/>
      <c r="K151" s="2271"/>
      <c r="L151" s="2271"/>
      <c r="M151" s="2271"/>
      <c r="N151" s="2271"/>
      <c r="O151" s="2271"/>
      <c r="P151" s="2271"/>
      <c r="Q151" s="2271"/>
      <c r="R151" s="2271"/>
      <c r="S151" s="2271"/>
      <c r="T151" s="2271"/>
      <c r="U151" s="2272"/>
      <c r="V151" s="1208"/>
      <c r="W151" s="1209"/>
      <c r="X151" s="2270" t="s">
        <v>2290</v>
      </c>
      <c r="Y151" s="2271"/>
      <c r="Z151" s="2271"/>
      <c r="AA151" s="2271"/>
      <c r="AB151" s="2271"/>
      <c r="AC151" s="2271"/>
      <c r="AD151" s="2271"/>
      <c r="AE151" s="2271"/>
      <c r="AF151" s="2271"/>
      <c r="AG151" s="2271"/>
      <c r="AH151" s="2271"/>
      <c r="AI151" s="2271"/>
      <c r="AJ151" s="2271"/>
      <c r="AK151" s="2271"/>
      <c r="AL151" s="2271"/>
      <c r="AM151" s="2271"/>
      <c r="AN151" s="2271"/>
      <c r="AO151" s="2271"/>
      <c r="AP151" s="2271"/>
      <c r="AQ151" s="2272"/>
      <c r="AR151" s="1208"/>
      <c r="AS151" s="1208"/>
      <c r="AT151" s="1208"/>
      <c r="AU151" s="1208"/>
      <c r="AV151" s="1208"/>
      <c r="AW151" s="1208"/>
      <c r="AX151" s="1208"/>
      <c r="AY151" s="1208"/>
      <c r="AZ151" s="1208"/>
      <c r="BA151" s="1208"/>
      <c r="BB151" s="1208"/>
      <c r="BC151" s="1208"/>
      <c r="BD151" s="1208"/>
      <c r="BE151" s="1215"/>
    </row>
    <row r="152" spans="1:57" ht="15.75" customHeight="1">
      <c r="A152" s="1208"/>
      <c r="B152" s="2399"/>
      <c r="C152" s="2400"/>
      <c r="D152" s="2400"/>
      <c r="E152" s="2400"/>
      <c r="F152" s="2400"/>
      <c r="G152" s="2400"/>
      <c r="H152" s="2400"/>
      <c r="I152" s="2401" t="s">
        <v>2288</v>
      </c>
      <c r="J152" s="2401"/>
      <c r="K152" s="2401"/>
      <c r="L152" s="2401"/>
      <c r="M152" s="2401"/>
      <c r="N152" s="2401"/>
      <c r="O152" s="2401"/>
      <c r="P152" s="2401" t="s">
        <v>2289</v>
      </c>
      <c r="Q152" s="2401"/>
      <c r="R152" s="2401"/>
      <c r="S152" s="2401"/>
      <c r="T152" s="2401"/>
      <c r="U152" s="2402"/>
      <c r="V152" s="1208"/>
      <c r="W152" s="1208"/>
      <c r="X152" s="2399"/>
      <c r="Y152" s="2400"/>
      <c r="Z152" s="2400"/>
      <c r="AA152" s="2400"/>
      <c r="AB152" s="2400"/>
      <c r="AC152" s="2400"/>
      <c r="AD152" s="2400"/>
      <c r="AE152" s="2401" t="s">
        <v>2288</v>
      </c>
      <c r="AF152" s="2401"/>
      <c r="AG152" s="2401"/>
      <c r="AH152" s="2401"/>
      <c r="AI152" s="2401"/>
      <c r="AJ152" s="2401"/>
      <c r="AK152" s="2401"/>
      <c r="AL152" s="2401" t="s">
        <v>2287</v>
      </c>
      <c r="AM152" s="2401"/>
      <c r="AN152" s="2401"/>
      <c r="AO152" s="2401"/>
      <c r="AP152" s="2401"/>
      <c r="AQ152" s="2402"/>
      <c r="AR152" s="1208"/>
      <c r="AS152" s="1208"/>
      <c r="AT152" s="1208"/>
      <c r="AU152" s="1208"/>
      <c r="AV152" s="1208"/>
      <c r="AW152" s="1208"/>
      <c r="AX152" s="1208"/>
      <c r="AY152" s="1208"/>
      <c r="AZ152" s="1208"/>
      <c r="BA152" s="1208"/>
      <c r="BB152" s="1208"/>
      <c r="BC152" s="1208"/>
      <c r="BD152" s="1208"/>
      <c r="BE152" s="1215"/>
    </row>
    <row r="153" spans="1:57" ht="15.75" customHeight="1">
      <c r="A153" s="1208"/>
      <c r="B153" s="2399"/>
      <c r="C153" s="2400"/>
      <c r="D153" s="2400"/>
      <c r="E153" s="2400"/>
      <c r="F153" s="2400"/>
      <c r="G153" s="2400"/>
      <c r="H153" s="2400"/>
      <c r="I153" s="2401"/>
      <c r="J153" s="2401"/>
      <c r="K153" s="2401"/>
      <c r="L153" s="2401"/>
      <c r="M153" s="2401"/>
      <c r="N153" s="2401"/>
      <c r="O153" s="2401"/>
      <c r="P153" s="2401"/>
      <c r="Q153" s="2401"/>
      <c r="R153" s="2401"/>
      <c r="S153" s="2401"/>
      <c r="T153" s="2401"/>
      <c r="U153" s="2402"/>
      <c r="V153" s="1208"/>
      <c r="W153" s="1208"/>
      <c r="X153" s="2399"/>
      <c r="Y153" s="2400"/>
      <c r="Z153" s="2400"/>
      <c r="AA153" s="2400"/>
      <c r="AB153" s="2400"/>
      <c r="AC153" s="2400"/>
      <c r="AD153" s="2400"/>
      <c r="AE153" s="2401"/>
      <c r="AF153" s="2401"/>
      <c r="AG153" s="2401"/>
      <c r="AH153" s="2401"/>
      <c r="AI153" s="2401"/>
      <c r="AJ153" s="2401"/>
      <c r="AK153" s="2401"/>
      <c r="AL153" s="2401"/>
      <c r="AM153" s="2401"/>
      <c r="AN153" s="2401"/>
      <c r="AO153" s="2401"/>
      <c r="AP153" s="2401"/>
      <c r="AQ153" s="2402"/>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373" t="s">
        <v>2286</v>
      </c>
      <c r="C154" s="2374"/>
      <c r="D154" s="2374"/>
      <c r="E154" s="2374"/>
      <c r="F154" s="2374"/>
      <c r="G154" s="2374"/>
      <c r="H154" s="2374"/>
      <c r="I154" s="2351">
        <v>0</v>
      </c>
      <c r="J154" s="2351"/>
      <c r="K154" s="2351"/>
      <c r="L154" s="2351"/>
      <c r="M154" s="2351"/>
      <c r="N154" s="2351"/>
      <c r="O154" s="2351"/>
      <c r="P154" s="2351">
        <v>0</v>
      </c>
      <c r="Q154" s="2351"/>
      <c r="R154" s="2351"/>
      <c r="S154" s="2351"/>
      <c r="T154" s="2351"/>
      <c r="U154" s="2352"/>
      <c r="V154" s="1208"/>
      <c r="W154" s="1208"/>
      <c r="X154" s="2375" t="s">
        <v>2286</v>
      </c>
      <c r="Y154" s="2376"/>
      <c r="Z154" s="2376"/>
      <c r="AA154" s="2376"/>
      <c r="AB154" s="2376"/>
      <c r="AC154" s="2376"/>
      <c r="AD154" s="2376"/>
      <c r="AE154" s="2349">
        <v>0</v>
      </c>
      <c r="AF154" s="2349"/>
      <c r="AG154" s="2349"/>
      <c r="AH154" s="2349"/>
      <c r="AI154" s="2349"/>
      <c r="AJ154" s="2349"/>
      <c r="AK154" s="2349"/>
      <c r="AL154" s="2349">
        <v>0</v>
      </c>
      <c r="AM154" s="2349"/>
      <c r="AN154" s="2349"/>
      <c r="AO154" s="2349"/>
      <c r="AP154" s="2349"/>
      <c r="AQ154" s="2350"/>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375" t="s">
        <v>2285</v>
      </c>
      <c r="C155" s="2376"/>
      <c r="D155" s="2376"/>
      <c r="E155" s="2376"/>
      <c r="F155" s="2376"/>
      <c r="G155" s="2376"/>
      <c r="H155" s="2376"/>
      <c r="I155" s="2349">
        <v>0</v>
      </c>
      <c r="J155" s="2349"/>
      <c r="K155" s="2349"/>
      <c r="L155" s="2349"/>
      <c r="M155" s="2349"/>
      <c r="N155" s="2349"/>
      <c r="O155" s="2349"/>
      <c r="P155" s="2349">
        <v>0</v>
      </c>
      <c r="Q155" s="2349"/>
      <c r="R155" s="2349"/>
      <c r="S155" s="2349"/>
      <c r="T155" s="2349"/>
      <c r="U155" s="2350"/>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270" t="s">
        <v>2284</v>
      </c>
      <c r="D157" s="2271"/>
      <c r="E157" s="2271"/>
      <c r="F157" s="2271"/>
      <c r="G157" s="2271"/>
      <c r="H157" s="2271"/>
      <c r="I157" s="2271"/>
      <c r="J157" s="2271"/>
      <c r="K157" s="2271"/>
      <c r="L157" s="2271"/>
      <c r="M157" s="2271"/>
      <c r="N157" s="2271"/>
      <c r="O157" s="2271"/>
      <c r="P157" s="2271"/>
      <c r="Q157" s="2271"/>
      <c r="R157" s="2271"/>
      <c r="S157" s="2271"/>
      <c r="T157" s="2271"/>
      <c r="U157" s="2271"/>
      <c r="V157" s="2271"/>
      <c r="W157" s="2271"/>
      <c r="X157" s="2271"/>
      <c r="Y157" s="2271"/>
      <c r="Z157" s="2271"/>
      <c r="AA157" s="2271"/>
      <c r="AB157" s="2271"/>
      <c r="AC157" s="2271"/>
      <c r="AD157" s="2271"/>
      <c r="AE157" s="2271"/>
      <c r="AF157" s="2271"/>
      <c r="AG157" s="2272"/>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399" t="s">
        <v>2269</v>
      </c>
      <c r="D158" s="2400"/>
      <c r="E158" s="2400"/>
      <c r="F158" s="2400"/>
      <c r="G158" s="2400"/>
      <c r="H158" s="2400"/>
      <c r="I158" s="2400"/>
      <c r="J158" s="2400"/>
      <c r="K158" s="2400"/>
      <c r="L158" s="2400"/>
      <c r="M158" s="2400"/>
      <c r="N158" s="2400"/>
      <c r="O158" s="2400"/>
      <c r="P158" s="2400"/>
      <c r="Q158" s="2400" t="s">
        <v>2283</v>
      </c>
      <c r="R158" s="2400"/>
      <c r="S158" s="2400"/>
      <c r="T158" s="2347" t="s">
        <v>2282</v>
      </c>
      <c r="U158" s="2347"/>
      <c r="V158" s="2347"/>
      <c r="W158" s="2347"/>
      <c r="X158" s="2347"/>
      <c r="Y158" s="2347"/>
      <c r="Z158" s="2347"/>
      <c r="AA158" s="2347"/>
      <c r="AB158" s="2400" t="s">
        <v>2281</v>
      </c>
      <c r="AC158" s="2400"/>
      <c r="AD158" s="2400"/>
      <c r="AE158" s="2400"/>
      <c r="AF158" s="2400"/>
      <c r="AG158" s="2410"/>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405" t="s">
        <v>2280</v>
      </c>
      <c r="D159" s="2406"/>
      <c r="E159" s="2406"/>
      <c r="F159" s="2406"/>
      <c r="G159" s="2406"/>
      <c r="H159" s="2406"/>
      <c r="I159" s="2406"/>
      <c r="J159" s="2406"/>
      <c r="K159" s="2406"/>
      <c r="L159" s="2406"/>
      <c r="M159" s="2406"/>
      <c r="N159" s="2406"/>
      <c r="O159" s="2406"/>
      <c r="P159" s="2406"/>
      <c r="Q159" s="2407">
        <v>55</v>
      </c>
      <c r="R159" s="2407"/>
      <c r="S159" s="2407"/>
      <c r="T159" s="2408"/>
      <c r="U159" s="2408"/>
      <c r="V159" s="2408"/>
      <c r="W159" s="2408"/>
      <c r="X159" s="2408"/>
      <c r="Y159" s="2408"/>
      <c r="Z159" s="2408"/>
      <c r="AA159" s="2408"/>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405" t="s">
        <v>2279</v>
      </c>
      <c r="D160" s="2406"/>
      <c r="E160" s="2406"/>
      <c r="F160" s="2406"/>
      <c r="G160" s="2406"/>
      <c r="H160" s="2406"/>
      <c r="I160" s="2406"/>
      <c r="J160" s="2406"/>
      <c r="K160" s="2406"/>
      <c r="L160" s="2406"/>
      <c r="M160" s="2406"/>
      <c r="N160" s="2406"/>
      <c r="O160" s="2406"/>
      <c r="P160" s="2406"/>
      <c r="Q160" s="2407">
        <v>55</v>
      </c>
      <c r="R160" s="2407"/>
      <c r="S160" s="2407"/>
      <c r="T160" s="2409"/>
      <c r="U160" s="2409"/>
      <c r="V160" s="2409"/>
      <c r="W160" s="2409"/>
      <c r="X160" s="2409"/>
      <c r="Y160" s="2409"/>
      <c r="Z160" s="2409"/>
      <c r="AA160" s="2409"/>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405" t="s">
        <v>2278</v>
      </c>
      <c r="D161" s="2406"/>
      <c r="E161" s="2406"/>
      <c r="F161" s="2406"/>
      <c r="G161" s="2406"/>
      <c r="H161" s="2406"/>
      <c r="I161" s="2406"/>
      <c r="J161" s="2406"/>
      <c r="K161" s="2406"/>
      <c r="L161" s="2406"/>
      <c r="M161" s="2406"/>
      <c r="N161" s="2406"/>
      <c r="O161" s="2406"/>
      <c r="P161" s="2406"/>
      <c r="Q161" s="2407">
        <v>55</v>
      </c>
      <c r="R161" s="2407"/>
      <c r="S161" s="2407"/>
      <c r="T161" s="2408"/>
      <c r="U161" s="2408"/>
      <c r="V161" s="2408"/>
      <c r="W161" s="2408"/>
      <c r="X161" s="2408"/>
      <c r="Y161" s="2408"/>
      <c r="Z161" s="2408"/>
      <c r="AA161" s="2408"/>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405" t="s">
        <v>2277</v>
      </c>
      <c r="D162" s="2406"/>
      <c r="E162" s="2406"/>
      <c r="F162" s="2406"/>
      <c r="G162" s="2406"/>
      <c r="H162" s="2406"/>
      <c r="I162" s="2406"/>
      <c r="J162" s="2406"/>
      <c r="K162" s="2406"/>
      <c r="L162" s="2406"/>
      <c r="M162" s="2406"/>
      <c r="N162" s="2406"/>
      <c r="O162" s="2406"/>
      <c r="P162" s="2406"/>
      <c r="Q162" s="2407">
        <v>55</v>
      </c>
      <c r="R162" s="2407"/>
      <c r="S162" s="2407"/>
      <c r="T162" s="2408"/>
      <c r="U162" s="2408"/>
      <c r="V162" s="2408"/>
      <c r="W162" s="2408"/>
      <c r="X162" s="2408"/>
      <c r="Y162" s="2408"/>
      <c r="Z162" s="2408"/>
      <c r="AA162" s="2408"/>
      <c r="AB162" s="2411">
        <v>0</v>
      </c>
      <c r="AC162" s="2411"/>
      <c r="AD162" s="2411"/>
      <c r="AE162" s="2411"/>
      <c r="AF162" s="2411"/>
      <c r="AG162" s="2412"/>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405" t="s">
        <v>170</v>
      </c>
      <c r="D163" s="2406"/>
      <c r="E163" s="2406"/>
      <c r="F163" s="2413" t="s">
        <v>2258</v>
      </c>
      <c r="G163" s="2413"/>
      <c r="H163" s="2413"/>
      <c r="I163" s="2413"/>
      <c r="J163" s="2413"/>
      <c r="K163" s="2413"/>
      <c r="L163" s="2413"/>
      <c r="M163" s="2413"/>
      <c r="N163" s="2413"/>
      <c r="O163" s="2413"/>
      <c r="P163" s="2413"/>
      <c r="Q163" s="2407">
        <v>55</v>
      </c>
      <c r="R163" s="2407"/>
      <c r="S163" s="2407"/>
      <c r="T163" s="2409"/>
      <c r="U163" s="2409"/>
      <c r="V163" s="2409"/>
      <c r="W163" s="2409"/>
      <c r="X163" s="2409"/>
      <c r="Y163" s="2409"/>
      <c r="Z163" s="2409"/>
      <c r="AA163" s="2409"/>
      <c r="AB163" s="2411">
        <v>0</v>
      </c>
      <c r="AC163" s="2411"/>
      <c r="AD163" s="2411"/>
      <c r="AE163" s="2411"/>
      <c r="AF163" s="2411"/>
      <c r="AG163" s="2412"/>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405" t="s">
        <v>170</v>
      </c>
      <c r="D164" s="2406"/>
      <c r="E164" s="2406"/>
      <c r="F164" s="2413" t="s">
        <v>2258</v>
      </c>
      <c r="G164" s="2413"/>
      <c r="H164" s="2413"/>
      <c r="I164" s="2413"/>
      <c r="J164" s="2413"/>
      <c r="K164" s="2413"/>
      <c r="L164" s="2413"/>
      <c r="M164" s="2413"/>
      <c r="N164" s="2413"/>
      <c r="O164" s="2413"/>
      <c r="P164" s="2413"/>
      <c r="Q164" s="2407">
        <v>55</v>
      </c>
      <c r="R164" s="2407"/>
      <c r="S164" s="2407"/>
      <c r="T164" s="2409"/>
      <c r="U164" s="2409"/>
      <c r="V164" s="2409"/>
      <c r="W164" s="2409"/>
      <c r="X164" s="2409"/>
      <c r="Y164" s="2409"/>
      <c r="Z164" s="2409"/>
      <c r="AA164" s="2409"/>
      <c r="AB164" s="2411">
        <v>0</v>
      </c>
      <c r="AC164" s="2411"/>
      <c r="AD164" s="2411"/>
      <c r="AE164" s="2411"/>
      <c r="AF164" s="2411"/>
      <c r="AG164" s="2412"/>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414" t="s">
        <v>170</v>
      </c>
      <c r="D165" s="2415"/>
      <c r="E165" s="2415"/>
      <c r="F165" s="2416" t="s">
        <v>2258</v>
      </c>
      <c r="G165" s="2416"/>
      <c r="H165" s="2416"/>
      <c r="I165" s="2416"/>
      <c r="J165" s="2416"/>
      <c r="K165" s="2416"/>
      <c r="L165" s="2416"/>
      <c r="M165" s="2416"/>
      <c r="N165" s="2416"/>
      <c r="O165" s="2416"/>
      <c r="P165" s="2416"/>
      <c r="Q165" s="2417">
        <v>55</v>
      </c>
      <c r="R165" s="2417"/>
      <c r="S165" s="2417"/>
      <c r="T165" s="2418"/>
      <c r="U165" s="2418"/>
      <c r="V165" s="2418"/>
      <c r="W165" s="2418"/>
      <c r="X165" s="2418"/>
      <c r="Y165" s="2418"/>
      <c r="Z165" s="2418"/>
      <c r="AA165" s="2418"/>
      <c r="AB165" s="2419">
        <v>0</v>
      </c>
      <c r="AC165" s="2419"/>
      <c r="AD165" s="2419"/>
      <c r="AE165" s="2419"/>
      <c r="AF165" s="2419"/>
      <c r="AG165" s="2420"/>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317" t="s">
        <v>2276</v>
      </c>
      <c r="D167" s="2318"/>
      <c r="E167" s="2318"/>
      <c r="F167" s="2318"/>
      <c r="G167" s="2318"/>
      <c r="H167" s="2318"/>
      <c r="I167" s="2318"/>
      <c r="J167" s="2318"/>
      <c r="K167" s="2318"/>
      <c r="L167" s="2318"/>
      <c r="M167" s="2318"/>
      <c r="N167" s="2356"/>
      <c r="O167" s="1208"/>
      <c r="P167" s="2421" t="s">
        <v>2275</v>
      </c>
      <c r="Q167" s="2422"/>
      <c r="R167" s="2422"/>
      <c r="S167" s="2422"/>
      <c r="T167" s="2422"/>
      <c r="U167" s="2422"/>
      <c r="V167" s="2422"/>
      <c r="W167" s="2422"/>
      <c r="X167" s="2422"/>
      <c r="Y167" s="2422"/>
      <c r="Z167" s="2422"/>
      <c r="AA167" s="2422"/>
      <c r="AB167" s="2422"/>
      <c r="AC167" s="2422"/>
      <c r="AD167" s="2422"/>
      <c r="AE167" s="2422"/>
      <c r="AF167" s="2422"/>
      <c r="AG167" s="2422"/>
      <c r="AH167" s="2422"/>
      <c r="AI167" s="2422"/>
      <c r="AJ167" s="2422"/>
      <c r="AK167" s="2422"/>
      <c r="AL167" s="2422"/>
      <c r="AM167" s="2422"/>
      <c r="AN167" s="2422"/>
      <c r="AO167" s="2423"/>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399" t="s">
        <v>2274</v>
      </c>
      <c r="D168" s="2400"/>
      <c r="E168" s="2400"/>
      <c r="F168" s="2400"/>
      <c r="G168" s="2400"/>
      <c r="H168" s="2400"/>
      <c r="I168" s="2400" t="s">
        <v>2273</v>
      </c>
      <c r="J168" s="2400"/>
      <c r="K168" s="2400"/>
      <c r="L168" s="2400"/>
      <c r="M168" s="2400"/>
      <c r="N168" s="2410"/>
      <c r="O168" s="1208"/>
      <c r="P168" s="2321" t="s">
        <v>2272</v>
      </c>
      <c r="Q168" s="2322"/>
      <c r="R168" s="2322"/>
      <c r="S168" s="2322"/>
      <c r="T168" s="2322"/>
      <c r="U168" s="2322"/>
      <c r="V168" s="2322"/>
      <c r="W168" s="2322"/>
      <c r="X168" s="2322"/>
      <c r="Y168" s="2322"/>
      <c r="Z168" s="2322"/>
      <c r="AA168" s="2322"/>
      <c r="AB168" s="2322"/>
      <c r="AC168" s="2322"/>
      <c r="AD168" s="2322"/>
      <c r="AE168" s="2322"/>
      <c r="AF168" s="2322"/>
      <c r="AG168" s="2322"/>
      <c r="AH168" s="2322"/>
      <c r="AI168" s="2322"/>
      <c r="AJ168" s="2322"/>
      <c r="AK168" s="2322"/>
      <c r="AL168" s="2322"/>
      <c r="AM168" s="2322"/>
      <c r="AN168" s="2322"/>
      <c r="AO168" s="2323"/>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327"/>
      <c r="D169" s="2277"/>
      <c r="E169" s="2277"/>
      <c r="F169" s="2277"/>
      <c r="G169" s="2277"/>
      <c r="H169" s="2277"/>
      <c r="I169" s="2408"/>
      <c r="J169" s="2408"/>
      <c r="K169" s="2408"/>
      <c r="L169" s="2408"/>
      <c r="M169" s="2408"/>
      <c r="N169" s="2424"/>
      <c r="O169" s="1208"/>
      <c r="P169" s="2321"/>
      <c r="Q169" s="2322"/>
      <c r="R169" s="2322"/>
      <c r="S169" s="2322"/>
      <c r="T169" s="2322"/>
      <c r="U169" s="2322"/>
      <c r="V169" s="2322"/>
      <c r="W169" s="2322"/>
      <c r="X169" s="2322"/>
      <c r="Y169" s="2322"/>
      <c r="Z169" s="2322"/>
      <c r="AA169" s="2322"/>
      <c r="AB169" s="2322"/>
      <c r="AC169" s="2322"/>
      <c r="AD169" s="2322"/>
      <c r="AE169" s="2322"/>
      <c r="AF169" s="2322"/>
      <c r="AG169" s="2322"/>
      <c r="AH169" s="2322"/>
      <c r="AI169" s="2322"/>
      <c r="AJ169" s="2322"/>
      <c r="AK169" s="2322"/>
      <c r="AL169" s="2322"/>
      <c r="AM169" s="2322"/>
      <c r="AN169" s="2322"/>
      <c r="AO169" s="2323"/>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327"/>
      <c r="D170" s="2277"/>
      <c r="E170" s="2277"/>
      <c r="F170" s="2277"/>
      <c r="G170" s="2277"/>
      <c r="H170" s="2277"/>
      <c r="I170" s="2408"/>
      <c r="J170" s="2408"/>
      <c r="K170" s="2408"/>
      <c r="L170" s="2408"/>
      <c r="M170" s="2408"/>
      <c r="N170" s="2424"/>
      <c r="O170" s="1208"/>
      <c r="P170" s="2321"/>
      <c r="Q170" s="2322"/>
      <c r="R170" s="2322"/>
      <c r="S170" s="2322"/>
      <c r="T170" s="2322"/>
      <c r="U170" s="2322"/>
      <c r="V170" s="2322"/>
      <c r="W170" s="2322"/>
      <c r="X170" s="2322"/>
      <c r="Y170" s="2322"/>
      <c r="Z170" s="2322"/>
      <c r="AA170" s="2322"/>
      <c r="AB170" s="2322"/>
      <c r="AC170" s="2322"/>
      <c r="AD170" s="2322"/>
      <c r="AE170" s="2322"/>
      <c r="AF170" s="2322"/>
      <c r="AG170" s="2322"/>
      <c r="AH170" s="2322"/>
      <c r="AI170" s="2322"/>
      <c r="AJ170" s="2322"/>
      <c r="AK170" s="2322"/>
      <c r="AL170" s="2322"/>
      <c r="AM170" s="2322"/>
      <c r="AN170" s="2322"/>
      <c r="AO170" s="2323"/>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327"/>
      <c r="D171" s="2277"/>
      <c r="E171" s="2277"/>
      <c r="F171" s="2277"/>
      <c r="G171" s="2277"/>
      <c r="H171" s="2277"/>
      <c r="I171" s="2408"/>
      <c r="J171" s="2408"/>
      <c r="K171" s="2408"/>
      <c r="L171" s="2408"/>
      <c r="M171" s="2408"/>
      <c r="N171" s="2424"/>
      <c r="O171" s="1208"/>
      <c r="P171" s="2321"/>
      <c r="Q171" s="2322"/>
      <c r="R171" s="2322"/>
      <c r="S171" s="2322"/>
      <c r="T171" s="2322"/>
      <c r="U171" s="2322"/>
      <c r="V171" s="2322"/>
      <c r="W171" s="2322"/>
      <c r="X171" s="2322"/>
      <c r="Y171" s="2322"/>
      <c r="Z171" s="2322"/>
      <c r="AA171" s="2322"/>
      <c r="AB171" s="2322"/>
      <c r="AC171" s="2322"/>
      <c r="AD171" s="2322"/>
      <c r="AE171" s="2322"/>
      <c r="AF171" s="2322"/>
      <c r="AG171" s="2322"/>
      <c r="AH171" s="2322"/>
      <c r="AI171" s="2322"/>
      <c r="AJ171" s="2322"/>
      <c r="AK171" s="2322"/>
      <c r="AL171" s="2322"/>
      <c r="AM171" s="2322"/>
      <c r="AN171" s="2322"/>
      <c r="AO171" s="2323"/>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327"/>
      <c r="D172" s="2277"/>
      <c r="E172" s="2277"/>
      <c r="F172" s="2277"/>
      <c r="G172" s="2277"/>
      <c r="H172" s="2277"/>
      <c r="I172" s="2408"/>
      <c r="J172" s="2408"/>
      <c r="K172" s="2408"/>
      <c r="L172" s="2408"/>
      <c r="M172" s="2408"/>
      <c r="N172" s="2424"/>
      <c r="O172" s="1208"/>
      <c r="P172" s="2321"/>
      <c r="Q172" s="2322"/>
      <c r="R172" s="2322"/>
      <c r="S172" s="2322"/>
      <c r="T172" s="2322"/>
      <c r="U172" s="2322"/>
      <c r="V172" s="2322"/>
      <c r="W172" s="2322"/>
      <c r="X172" s="2322"/>
      <c r="Y172" s="2322"/>
      <c r="Z172" s="2322"/>
      <c r="AA172" s="2322"/>
      <c r="AB172" s="2322"/>
      <c r="AC172" s="2322"/>
      <c r="AD172" s="2322"/>
      <c r="AE172" s="2322"/>
      <c r="AF172" s="2322"/>
      <c r="AG172" s="2322"/>
      <c r="AH172" s="2322"/>
      <c r="AI172" s="2322"/>
      <c r="AJ172" s="2322"/>
      <c r="AK172" s="2322"/>
      <c r="AL172" s="2322"/>
      <c r="AM172" s="2322"/>
      <c r="AN172" s="2322"/>
      <c r="AO172" s="2323"/>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327"/>
      <c r="D173" s="2277"/>
      <c r="E173" s="2277"/>
      <c r="F173" s="2277"/>
      <c r="G173" s="2277"/>
      <c r="H173" s="2277"/>
      <c r="I173" s="2408"/>
      <c r="J173" s="2408"/>
      <c r="K173" s="2408"/>
      <c r="L173" s="2408"/>
      <c r="M173" s="2408"/>
      <c r="N173" s="2424"/>
      <c r="O173" s="1208"/>
      <c r="P173" s="2321"/>
      <c r="Q173" s="2322"/>
      <c r="R173" s="2322"/>
      <c r="S173" s="2322"/>
      <c r="T173" s="2322"/>
      <c r="U173" s="2322"/>
      <c r="V173" s="2322"/>
      <c r="W173" s="2322"/>
      <c r="X173" s="2322"/>
      <c r="Y173" s="2322"/>
      <c r="Z173" s="2322"/>
      <c r="AA173" s="2322"/>
      <c r="AB173" s="2322"/>
      <c r="AC173" s="2322"/>
      <c r="AD173" s="2322"/>
      <c r="AE173" s="2322"/>
      <c r="AF173" s="2322"/>
      <c r="AG173" s="2322"/>
      <c r="AH173" s="2322"/>
      <c r="AI173" s="2322"/>
      <c r="AJ173" s="2322"/>
      <c r="AK173" s="2322"/>
      <c r="AL173" s="2322"/>
      <c r="AM173" s="2322"/>
      <c r="AN173" s="2322"/>
      <c r="AO173" s="2323"/>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327"/>
      <c r="D174" s="2277"/>
      <c r="E174" s="2277"/>
      <c r="F174" s="2277"/>
      <c r="G174" s="2277"/>
      <c r="H174" s="2277"/>
      <c r="I174" s="2408"/>
      <c r="J174" s="2408"/>
      <c r="K174" s="2408"/>
      <c r="L174" s="2408"/>
      <c r="M174" s="2408"/>
      <c r="N174" s="2424"/>
      <c r="O174" s="1208"/>
      <c r="P174" s="2321"/>
      <c r="Q174" s="2322"/>
      <c r="R174" s="2322"/>
      <c r="S174" s="2322"/>
      <c r="T174" s="2322"/>
      <c r="U174" s="2322"/>
      <c r="V174" s="2322"/>
      <c r="W174" s="2322"/>
      <c r="X174" s="2322"/>
      <c r="Y174" s="2322"/>
      <c r="Z174" s="2322"/>
      <c r="AA174" s="2322"/>
      <c r="AB174" s="2322"/>
      <c r="AC174" s="2322"/>
      <c r="AD174" s="2322"/>
      <c r="AE174" s="2322"/>
      <c r="AF174" s="2322"/>
      <c r="AG174" s="2322"/>
      <c r="AH174" s="2322"/>
      <c r="AI174" s="2322"/>
      <c r="AJ174" s="2322"/>
      <c r="AK174" s="2322"/>
      <c r="AL174" s="2322"/>
      <c r="AM174" s="2322"/>
      <c r="AN174" s="2322"/>
      <c r="AO174" s="2323"/>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425"/>
      <c r="D175" s="2426"/>
      <c r="E175" s="2426"/>
      <c r="F175" s="2426"/>
      <c r="G175" s="2426"/>
      <c r="H175" s="2426"/>
      <c r="I175" s="2427"/>
      <c r="J175" s="2427"/>
      <c r="K175" s="2427"/>
      <c r="L175" s="2427"/>
      <c r="M175" s="2427"/>
      <c r="N175" s="2428"/>
      <c r="O175" s="1208"/>
      <c r="P175" s="2324"/>
      <c r="Q175" s="2325"/>
      <c r="R175" s="2325"/>
      <c r="S175" s="2325"/>
      <c r="T175" s="2325"/>
      <c r="U175" s="2325"/>
      <c r="V175" s="2325"/>
      <c r="W175" s="2325"/>
      <c r="X175" s="2325"/>
      <c r="Y175" s="2325"/>
      <c r="Z175" s="2325"/>
      <c r="AA175" s="2325"/>
      <c r="AB175" s="2325"/>
      <c r="AC175" s="2325"/>
      <c r="AD175" s="2325"/>
      <c r="AE175" s="2325"/>
      <c r="AF175" s="2325"/>
      <c r="AG175" s="2325"/>
      <c r="AH175" s="2325"/>
      <c r="AI175" s="2325"/>
      <c r="AJ175" s="2325"/>
      <c r="AK175" s="2325"/>
      <c r="AL175" s="2325"/>
      <c r="AM175" s="2325"/>
      <c r="AN175" s="2325"/>
      <c r="AO175" s="2326"/>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432" t="s">
        <v>2271</v>
      </c>
      <c r="D177" s="2433"/>
      <c r="E177" s="2433"/>
      <c r="F177" s="2433"/>
      <c r="G177" s="2433"/>
      <c r="H177" s="2433"/>
      <c r="I177" s="2433"/>
      <c r="J177" s="2433"/>
      <c r="K177" s="2433"/>
      <c r="L177" s="2433"/>
      <c r="M177" s="2433"/>
      <c r="N177" s="2433"/>
      <c r="O177" s="2433"/>
      <c r="P177" s="2433"/>
      <c r="Q177" s="2433"/>
      <c r="R177" s="2433"/>
      <c r="S177" s="2433"/>
      <c r="T177" s="2433"/>
      <c r="U177" s="2433"/>
      <c r="V177" s="2433"/>
      <c r="W177" s="2433"/>
      <c r="X177" s="2433"/>
      <c r="Y177" s="2433"/>
      <c r="Z177" s="2433"/>
      <c r="AA177" s="2433"/>
      <c r="AB177" s="2433"/>
      <c r="AC177" s="2433"/>
      <c r="AD177" s="2433"/>
      <c r="AE177" s="2434"/>
      <c r="AF177" s="1208"/>
      <c r="AG177" s="1208"/>
      <c r="AH177" s="2442"/>
      <c r="AI177" s="2442"/>
      <c r="AJ177" s="2442"/>
      <c r="AK177" s="2442"/>
      <c r="AL177" s="2442"/>
      <c r="AM177" s="2442"/>
      <c r="AN177" s="2442"/>
      <c r="AO177" s="2442"/>
      <c r="AP177" s="2442"/>
      <c r="AQ177" s="2442"/>
      <c r="AR177" s="2442"/>
      <c r="AS177" s="2442"/>
      <c r="AT177" s="2442"/>
      <c r="AU177" s="2442"/>
      <c r="AV177" s="2442"/>
      <c r="AW177" s="2442"/>
      <c r="AX177" s="2442"/>
      <c r="AY177" s="2442"/>
      <c r="AZ177" s="2442"/>
      <c r="BA177" s="2442"/>
      <c r="BB177" s="2442"/>
      <c r="BC177" s="2442"/>
      <c r="BD177" s="2442"/>
      <c r="BE177" s="2442"/>
    </row>
    <row r="178" spans="1:57" ht="15.75" customHeight="1" thickBot="1">
      <c r="A178" s="1208"/>
      <c r="B178" s="1208"/>
      <c r="C178" s="2435"/>
      <c r="D178" s="2436"/>
      <c r="E178" s="2436"/>
      <c r="F178" s="2436"/>
      <c r="G178" s="2436"/>
      <c r="H178" s="2436"/>
      <c r="I178" s="2436"/>
      <c r="J178" s="2436"/>
      <c r="K178" s="2436"/>
      <c r="L178" s="2436"/>
      <c r="M178" s="2436"/>
      <c r="N178" s="2436"/>
      <c r="O178" s="2436"/>
      <c r="P178" s="2436"/>
      <c r="Q178" s="2436"/>
      <c r="R178" s="2436"/>
      <c r="S178" s="2436"/>
      <c r="T178" s="2436"/>
      <c r="U178" s="2436"/>
      <c r="V178" s="2436"/>
      <c r="W178" s="2436"/>
      <c r="X178" s="2436"/>
      <c r="Y178" s="2436"/>
      <c r="Z178" s="2436"/>
      <c r="AA178" s="2436"/>
      <c r="AB178" s="2436"/>
      <c r="AC178" s="2436"/>
      <c r="AD178" s="2436"/>
      <c r="AE178" s="2437"/>
      <c r="AF178" s="1208"/>
      <c r="AG178" s="1208"/>
      <c r="AH178" s="2442"/>
      <c r="AI178" s="2442"/>
      <c r="AJ178" s="2442"/>
      <c r="AK178" s="2442"/>
      <c r="AL178" s="2442"/>
      <c r="AM178" s="2442"/>
      <c r="AN178" s="2442"/>
      <c r="AO178" s="2442"/>
      <c r="AP178" s="2442"/>
      <c r="AQ178" s="2442"/>
      <c r="AR178" s="2442"/>
      <c r="AS178" s="2442"/>
      <c r="AT178" s="2442"/>
      <c r="AU178" s="2442"/>
      <c r="AV178" s="2442"/>
      <c r="AW178" s="2442"/>
      <c r="AX178" s="2442"/>
      <c r="AY178" s="2442"/>
      <c r="AZ178" s="2442"/>
      <c r="BA178" s="2442"/>
      <c r="BB178" s="2442"/>
      <c r="BC178" s="2442"/>
      <c r="BD178" s="2442"/>
      <c r="BE178" s="2442"/>
    </row>
    <row r="179" spans="1:57" ht="15.75" customHeight="1">
      <c r="A179" s="1208"/>
      <c r="B179" s="1208"/>
      <c r="C179" s="2317" t="s">
        <v>2269</v>
      </c>
      <c r="D179" s="2318"/>
      <c r="E179" s="2318"/>
      <c r="F179" s="2318"/>
      <c r="G179" s="2318"/>
      <c r="H179" s="2318"/>
      <c r="I179" s="2318"/>
      <c r="J179" s="2318"/>
      <c r="K179" s="2318"/>
      <c r="L179" s="2318"/>
      <c r="M179" s="2318"/>
      <c r="N179" s="2318" t="s">
        <v>2270</v>
      </c>
      <c r="O179" s="2318"/>
      <c r="P179" s="2318"/>
      <c r="Q179" s="2318"/>
      <c r="R179" s="2318"/>
      <c r="S179" s="2318"/>
      <c r="T179" s="2318"/>
      <c r="U179" s="2271" t="s">
        <v>2269</v>
      </c>
      <c r="V179" s="2271"/>
      <c r="W179" s="2271"/>
      <c r="X179" s="2271"/>
      <c r="Y179" s="2271"/>
      <c r="Z179" s="2271"/>
      <c r="AA179" s="2271"/>
      <c r="AB179" s="2271"/>
      <c r="AC179" s="2271"/>
      <c r="AD179" s="2271"/>
      <c r="AE179" s="2272"/>
      <c r="AF179" s="1208"/>
      <c r="AG179" s="1208"/>
      <c r="AH179" s="2442"/>
      <c r="AI179" s="2442"/>
      <c r="AJ179" s="2442"/>
      <c r="AK179" s="2442"/>
      <c r="AL179" s="2442"/>
      <c r="AM179" s="2442"/>
      <c r="AN179" s="2442"/>
      <c r="AO179" s="2442"/>
      <c r="AP179" s="2442"/>
      <c r="AQ179" s="2442"/>
      <c r="AR179" s="2442"/>
      <c r="AS179" s="2442"/>
      <c r="AT179" s="2442"/>
      <c r="AU179" s="2442"/>
      <c r="AV179" s="2442"/>
      <c r="AW179" s="2442"/>
      <c r="AX179" s="2442"/>
      <c r="AY179" s="2442"/>
      <c r="AZ179" s="2442"/>
      <c r="BA179" s="2442"/>
      <c r="BB179" s="2442"/>
      <c r="BC179" s="2442"/>
      <c r="BD179" s="2442"/>
      <c r="BE179" s="2442"/>
    </row>
    <row r="180" spans="1:57" ht="15.75" customHeight="1">
      <c r="A180" s="1208"/>
      <c r="B180" s="1208"/>
      <c r="C180" s="2429" t="s">
        <v>2268</v>
      </c>
      <c r="D180" s="2430"/>
      <c r="E180" s="2430"/>
      <c r="F180" s="2430"/>
      <c r="G180" s="2430"/>
      <c r="H180" s="2430"/>
      <c r="I180" s="2430"/>
      <c r="J180" s="2430"/>
      <c r="K180" s="2430"/>
      <c r="L180" s="2430"/>
      <c r="M180" s="2430"/>
      <c r="N180" s="2431">
        <f>'Sources and Uses Budget'!B105</f>
        <v>45701904</v>
      </c>
      <c r="O180" s="2431"/>
      <c r="P180" s="2431"/>
      <c r="Q180" s="2431"/>
      <c r="R180" s="2431"/>
      <c r="S180" s="2431"/>
      <c r="T180" s="2431"/>
      <c r="U180" s="2443"/>
      <c r="V180" s="2443"/>
      <c r="W180" s="2443"/>
      <c r="X180" s="2443"/>
      <c r="Y180" s="2443"/>
      <c r="Z180" s="2443"/>
      <c r="AA180" s="2443"/>
      <c r="AB180" s="2443"/>
      <c r="AC180" s="2443"/>
      <c r="AD180" s="2443"/>
      <c r="AE180" s="2444"/>
      <c r="AF180" s="1208"/>
      <c r="AG180" s="1208"/>
      <c r="AH180" s="2442"/>
      <c r="AI180" s="2442"/>
      <c r="AJ180" s="2442"/>
      <c r="AK180" s="2442"/>
      <c r="AL180" s="2442"/>
      <c r="AM180" s="2442"/>
      <c r="AN180" s="2442"/>
      <c r="AO180" s="2442"/>
      <c r="AP180" s="2442"/>
      <c r="AQ180" s="2442"/>
      <c r="AR180" s="2442"/>
      <c r="AS180" s="2442"/>
      <c r="AT180" s="2442"/>
      <c r="AU180" s="2442"/>
      <c r="AV180" s="2442"/>
      <c r="AW180" s="2442"/>
      <c r="AX180" s="2442"/>
      <c r="AY180" s="2442"/>
      <c r="AZ180" s="2442"/>
      <c r="BA180" s="2442"/>
      <c r="BB180" s="2442"/>
      <c r="BC180" s="2442"/>
      <c r="BD180" s="2442"/>
      <c r="BE180" s="2442"/>
    </row>
    <row r="181" spans="1:57" ht="15.75" customHeight="1">
      <c r="A181" s="1208"/>
      <c r="B181" s="1208"/>
      <c r="C181" s="2429" t="s">
        <v>2267</v>
      </c>
      <c r="D181" s="2430"/>
      <c r="E181" s="2430"/>
      <c r="F181" s="2430"/>
      <c r="G181" s="2430"/>
      <c r="H181" s="2430"/>
      <c r="I181" s="2430"/>
      <c r="J181" s="2430"/>
      <c r="K181" s="2430"/>
      <c r="L181" s="2430"/>
      <c r="M181" s="2430"/>
      <c r="N181" s="2431">
        <f>N180/J29</f>
        <v>435256.22857142857</v>
      </c>
      <c r="O181" s="2431"/>
      <c r="P181" s="2431"/>
      <c r="Q181" s="2431"/>
      <c r="R181" s="2431"/>
      <c r="S181" s="2431"/>
      <c r="T181" s="2431"/>
      <c r="U181" s="1248"/>
      <c r="V181" s="1248"/>
      <c r="W181" s="1248"/>
      <c r="X181" s="1248"/>
      <c r="Y181" s="1248"/>
      <c r="Z181" s="1248"/>
      <c r="AA181" s="1248"/>
      <c r="AB181" s="1248"/>
      <c r="AC181" s="1248"/>
      <c r="AD181" s="1248"/>
      <c r="AE181" s="1249"/>
      <c r="AF181" s="1208"/>
      <c r="AG181" s="1208"/>
      <c r="AH181" s="2442"/>
      <c r="AI181" s="2442"/>
      <c r="AJ181" s="2442"/>
      <c r="AK181" s="2442"/>
      <c r="AL181" s="2442"/>
      <c r="AM181" s="2442"/>
      <c r="AN181" s="2442"/>
      <c r="AO181" s="2442"/>
      <c r="AP181" s="2442"/>
      <c r="AQ181" s="2442"/>
      <c r="AR181" s="2442"/>
      <c r="AS181" s="2442"/>
      <c r="AT181" s="2442"/>
      <c r="AU181" s="2442"/>
      <c r="AV181" s="2442"/>
      <c r="AW181" s="2442"/>
      <c r="AX181" s="2442"/>
      <c r="AY181" s="2442"/>
      <c r="AZ181" s="2442"/>
      <c r="BA181" s="2442"/>
      <c r="BB181" s="2442"/>
      <c r="BC181" s="2442"/>
      <c r="BD181" s="2442"/>
      <c r="BE181" s="2442"/>
    </row>
    <row r="182" spans="1:57" ht="15.75" customHeight="1">
      <c r="A182" s="1208"/>
      <c r="B182" s="1208"/>
      <c r="C182" s="2445" t="s">
        <v>2266</v>
      </c>
      <c r="D182" s="2446"/>
      <c r="E182" s="2446"/>
      <c r="F182" s="2446"/>
      <c r="G182" s="2446"/>
      <c r="H182" s="2446"/>
      <c r="I182" s="2446"/>
      <c r="J182" s="2446"/>
      <c r="K182" s="2446"/>
      <c r="L182" s="2446"/>
      <c r="M182" s="2446"/>
      <c r="N182" s="2311">
        <v>0</v>
      </c>
      <c r="O182" s="2311"/>
      <c r="P182" s="2311"/>
      <c r="Q182" s="2311"/>
      <c r="R182" s="2311"/>
      <c r="S182" s="2311"/>
      <c r="T182" s="2311"/>
      <c r="U182" s="2289"/>
      <c r="V182" s="2289"/>
      <c r="W182" s="2289"/>
      <c r="X182" s="2289"/>
      <c r="Y182" s="2289"/>
      <c r="Z182" s="2289"/>
      <c r="AA182" s="2289"/>
      <c r="AB182" s="2289"/>
      <c r="AC182" s="2289"/>
      <c r="AD182" s="2289"/>
      <c r="AE182" s="2290"/>
      <c r="AF182" s="1208"/>
      <c r="AG182" s="1208"/>
      <c r="AH182" s="2442"/>
      <c r="AI182" s="2442"/>
      <c r="AJ182" s="2442"/>
      <c r="AK182" s="2442"/>
      <c r="AL182" s="2442"/>
      <c r="AM182" s="2442"/>
      <c r="AN182" s="2442"/>
      <c r="AO182" s="2442"/>
      <c r="AP182" s="2442"/>
      <c r="AQ182" s="2442"/>
      <c r="AR182" s="2442"/>
      <c r="AS182" s="2442"/>
      <c r="AT182" s="2442"/>
      <c r="AU182" s="2442"/>
      <c r="AV182" s="2442"/>
      <c r="AW182" s="2442"/>
      <c r="AX182" s="2442"/>
      <c r="AY182" s="2442"/>
      <c r="AZ182" s="2442"/>
      <c r="BA182" s="2442"/>
      <c r="BB182" s="2442"/>
      <c r="BC182" s="2442"/>
      <c r="BD182" s="2442"/>
      <c r="BE182" s="2442"/>
    </row>
    <row r="183" spans="1:57" ht="15.75" customHeight="1" thickBot="1">
      <c r="A183" s="1208"/>
      <c r="B183" s="1208"/>
      <c r="C183" s="2429" t="s">
        <v>2265</v>
      </c>
      <c r="D183" s="2430"/>
      <c r="E183" s="2430"/>
      <c r="F183" s="2430"/>
      <c r="G183" s="2430"/>
      <c r="H183" s="2430"/>
      <c r="I183" s="2430"/>
      <c r="J183" s="2430"/>
      <c r="K183" s="2430"/>
      <c r="L183" s="2430"/>
      <c r="M183" s="2430"/>
      <c r="N183" s="2447">
        <f>SUM('Sources and Uses Budget'!B85:B86)</f>
        <v>2550000</v>
      </c>
      <c r="O183" s="2447"/>
      <c r="P183" s="2447"/>
      <c r="Q183" s="2447"/>
      <c r="R183" s="2447"/>
      <c r="S183" s="2447"/>
      <c r="T183" s="2447"/>
      <c r="U183" s="2289"/>
      <c r="V183" s="2289"/>
      <c r="W183" s="2289"/>
      <c r="X183" s="2289"/>
      <c r="Y183" s="2289"/>
      <c r="Z183" s="2289"/>
      <c r="AA183" s="2289"/>
      <c r="AB183" s="2289"/>
      <c r="AC183" s="2289"/>
      <c r="AD183" s="2289"/>
      <c r="AE183" s="2290"/>
      <c r="AF183" s="1208"/>
      <c r="AG183" s="1208"/>
      <c r="AH183" s="2442"/>
      <c r="AI183" s="2442"/>
      <c r="AJ183" s="2442"/>
      <c r="AK183" s="2442"/>
      <c r="AL183" s="2442"/>
      <c r="AM183" s="2442"/>
      <c r="AN183" s="2442"/>
      <c r="AO183" s="2442"/>
      <c r="AP183" s="2442"/>
      <c r="AQ183" s="2442"/>
      <c r="AR183" s="2442"/>
      <c r="AS183" s="2442"/>
      <c r="AT183" s="2442"/>
      <c r="AU183" s="2442"/>
      <c r="AV183" s="2442"/>
      <c r="AW183" s="2442"/>
      <c r="AX183" s="2442"/>
      <c r="AY183" s="2442"/>
      <c r="AZ183" s="2442"/>
      <c r="BA183" s="2442"/>
      <c r="BB183" s="2442"/>
      <c r="BC183" s="2442"/>
      <c r="BD183" s="2442"/>
      <c r="BE183" s="2442"/>
    </row>
    <row r="184" spans="1:57" ht="15.75" customHeight="1" thickBot="1">
      <c r="A184" s="1208"/>
      <c r="B184" s="1208"/>
      <c r="C184" s="2429" t="s">
        <v>2264</v>
      </c>
      <c r="D184" s="2430"/>
      <c r="E184" s="2430"/>
      <c r="F184" s="2430"/>
      <c r="G184" s="2430"/>
      <c r="H184" s="2430"/>
      <c r="I184" s="2430"/>
      <c r="J184" s="2430"/>
      <c r="K184" s="2430"/>
      <c r="L184" s="2430"/>
      <c r="M184" s="2430"/>
      <c r="N184" s="2447">
        <f>'Sources and Uses Budget'!B8</f>
        <v>0</v>
      </c>
      <c r="O184" s="2447"/>
      <c r="P184" s="2447"/>
      <c r="Q184" s="2447"/>
      <c r="R184" s="2447"/>
      <c r="S184" s="2447"/>
      <c r="T184" s="2447"/>
      <c r="U184" s="2289"/>
      <c r="V184" s="2289"/>
      <c r="W184" s="2289"/>
      <c r="X184" s="2289"/>
      <c r="Y184" s="2289"/>
      <c r="Z184" s="2289"/>
      <c r="AA184" s="2289"/>
      <c r="AB184" s="2289"/>
      <c r="AC184" s="2289"/>
      <c r="AD184" s="2289"/>
      <c r="AE184" s="2290"/>
      <c r="AF184" s="1208"/>
      <c r="AG184" s="1208"/>
      <c r="AH184" s="2451" t="s">
        <v>2262</v>
      </c>
      <c r="AI184" s="2452"/>
      <c r="AJ184" s="2452"/>
      <c r="AK184" s="2452"/>
      <c r="AL184" s="2452"/>
      <c r="AM184" s="2452"/>
      <c r="AN184" s="2452"/>
      <c r="AO184" s="2452"/>
      <c r="AP184" s="2452"/>
      <c r="AQ184" s="2452"/>
      <c r="AR184" s="2452"/>
      <c r="AS184" s="2452"/>
      <c r="AT184" s="2452"/>
      <c r="AU184" s="2452"/>
      <c r="AV184" s="2452"/>
      <c r="AW184" s="2452"/>
      <c r="AX184" s="2452"/>
      <c r="AY184" s="2452"/>
      <c r="AZ184" s="2452"/>
      <c r="BA184" s="2452"/>
      <c r="BB184" s="2452"/>
      <c r="BC184" s="2452"/>
      <c r="BD184" s="2452"/>
      <c r="BE184" s="2453"/>
    </row>
    <row r="185" spans="1:57" ht="15.75" customHeight="1">
      <c r="A185" s="1208"/>
      <c r="B185" s="1208"/>
      <c r="C185" s="2429" t="s">
        <v>2263</v>
      </c>
      <c r="D185" s="2430"/>
      <c r="E185" s="2430"/>
      <c r="F185" s="2430"/>
      <c r="G185" s="2430"/>
      <c r="H185" s="2430"/>
      <c r="I185" s="2430"/>
      <c r="J185" s="2430"/>
      <c r="K185" s="2430"/>
      <c r="L185" s="2430"/>
      <c r="M185" s="2430"/>
      <c r="N185" s="2438">
        <v>0</v>
      </c>
      <c r="O185" s="2438"/>
      <c r="P185" s="2438"/>
      <c r="Q185" s="2438"/>
      <c r="R185" s="2438"/>
      <c r="S185" s="2438"/>
      <c r="T185" s="2438"/>
      <c r="U185" s="2289"/>
      <c r="V185" s="2289"/>
      <c r="W185" s="2289"/>
      <c r="X185" s="2289"/>
      <c r="Y185" s="2289"/>
      <c r="Z185" s="2289"/>
      <c r="AA185" s="2289"/>
      <c r="AB185" s="2289"/>
      <c r="AC185" s="2289"/>
      <c r="AD185" s="2289"/>
      <c r="AE185" s="2290"/>
      <c r="AF185" s="1208"/>
      <c r="AG185" s="1208"/>
      <c r="AH185" s="2454" t="s">
        <v>2262</v>
      </c>
      <c r="AI185" s="2455"/>
      <c r="AJ185" s="2455"/>
      <c r="AK185" s="2455"/>
      <c r="AL185" s="2455"/>
      <c r="AM185" s="2455"/>
      <c r="AN185" s="2455"/>
      <c r="AO185" s="2455"/>
      <c r="AP185" s="2455"/>
      <c r="AQ185" s="2455"/>
      <c r="AR185" s="2455"/>
      <c r="AS185" s="2455"/>
      <c r="AT185" s="2455"/>
      <c r="AU185" s="2456">
        <v>0</v>
      </c>
      <c r="AV185" s="2456"/>
      <c r="AW185" s="2456"/>
      <c r="AX185" s="2456"/>
      <c r="AY185" s="2456"/>
      <c r="AZ185" s="2456"/>
      <c r="BA185" s="2456"/>
      <c r="BB185" s="2456"/>
      <c r="BC185" s="2457"/>
      <c r="BD185" s="2458"/>
      <c r="BE185" s="2459"/>
    </row>
    <row r="186" spans="1:57" ht="15.75" customHeight="1">
      <c r="A186" s="1208"/>
      <c r="B186" s="1208"/>
      <c r="C186" s="2429" t="s">
        <v>2261</v>
      </c>
      <c r="D186" s="2430"/>
      <c r="E186" s="2430"/>
      <c r="F186" s="2430"/>
      <c r="G186" s="2430"/>
      <c r="H186" s="2430"/>
      <c r="I186" s="2430"/>
      <c r="J186" s="2430"/>
      <c r="K186" s="2430"/>
      <c r="L186" s="2430"/>
      <c r="M186" s="2430"/>
      <c r="N186" s="2438">
        <v>0</v>
      </c>
      <c r="O186" s="2438"/>
      <c r="P186" s="2438"/>
      <c r="Q186" s="2438"/>
      <c r="R186" s="2438"/>
      <c r="S186" s="2438"/>
      <c r="T186" s="2438"/>
      <c r="U186" s="2289"/>
      <c r="V186" s="2289"/>
      <c r="W186" s="2289"/>
      <c r="X186" s="2289"/>
      <c r="Y186" s="2289"/>
      <c r="Z186" s="2289"/>
      <c r="AA186" s="2289"/>
      <c r="AB186" s="2289"/>
      <c r="AC186" s="2289"/>
      <c r="AD186" s="2289"/>
      <c r="AE186" s="2290"/>
      <c r="AF186" s="1208"/>
      <c r="AG186" s="1208"/>
      <c r="AH186" s="2439" t="s">
        <v>2260</v>
      </c>
      <c r="AI186" s="2440"/>
      <c r="AJ186" s="2440"/>
      <c r="AK186" s="2440"/>
      <c r="AL186" s="2440"/>
      <c r="AM186" s="2440"/>
      <c r="AN186" s="2440"/>
      <c r="AO186" s="2440"/>
      <c r="AP186" s="2440"/>
      <c r="AQ186" s="2440"/>
      <c r="AR186" s="2440"/>
      <c r="AS186" s="2440"/>
      <c r="AT186" s="2440"/>
      <c r="AU186" s="2441"/>
      <c r="AV186" s="2441"/>
      <c r="AW186" s="2441"/>
      <c r="AX186" s="2441"/>
      <c r="AY186" s="2441"/>
      <c r="AZ186" s="2441"/>
      <c r="BA186" s="2441"/>
      <c r="BB186" s="2441"/>
      <c r="BC186" s="2448"/>
      <c r="BD186" s="2449"/>
      <c r="BE186" s="2450"/>
    </row>
    <row r="187" spans="1:57" ht="15.75" customHeight="1">
      <c r="A187" s="1208"/>
      <c r="B187" s="1208"/>
      <c r="C187" s="2464" t="s">
        <v>300</v>
      </c>
      <c r="D187" s="2407"/>
      <c r="E187" s="2460" t="s">
        <v>2258</v>
      </c>
      <c r="F187" s="2460"/>
      <c r="G187" s="2460"/>
      <c r="H187" s="2460"/>
      <c r="I187" s="2460"/>
      <c r="J187" s="2460"/>
      <c r="K187" s="2460"/>
      <c r="L187" s="2460"/>
      <c r="M187" s="2460"/>
      <c r="N187" s="2438">
        <v>0</v>
      </c>
      <c r="O187" s="2438"/>
      <c r="P187" s="2438"/>
      <c r="Q187" s="2438"/>
      <c r="R187" s="2438"/>
      <c r="S187" s="2438"/>
      <c r="T187" s="2438"/>
      <c r="U187" s="2289"/>
      <c r="V187" s="2289"/>
      <c r="W187" s="2289"/>
      <c r="X187" s="2289"/>
      <c r="Y187" s="2289"/>
      <c r="Z187" s="2289"/>
      <c r="AA187" s="2289"/>
      <c r="AB187" s="2289"/>
      <c r="AC187" s="2289"/>
      <c r="AD187" s="2289"/>
      <c r="AE187" s="2290"/>
      <c r="AF187" s="1208"/>
      <c r="AG187" s="1208"/>
      <c r="AH187" s="2465" t="s">
        <v>2259</v>
      </c>
      <c r="AI187" s="2466"/>
      <c r="AJ187" s="2466"/>
      <c r="AK187" s="2466"/>
      <c r="AL187" s="2466"/>
      <c r="AM187" s="2466"/>
      <c r="AN187" s="2466"/>
      <c r="AO187" s="2466"/>
      <c r="AP187" s="2466"/>
      <c r="AQ187" s="2466"/>
      <c r="AR187" s="2466"/>
      <c r="AS187" s="2466"/>
      <c r="AT187" s="2466"/>
      <c r="AU187" s="2467">
        <f>SUM(AU185:BB186)</f>
        <v>0</v>
      </c>
      <c r="AV187" s="2467"/>
      <c r="AW187" s="2467"/>
      <c r="AX187" s="2467"/>
      <c r="AY187" s="2467"/>
      <c r="AZ187" s="2467"/>
      <c r="BA187" s="2467"/>
      <c r="BB187" s="2467"/>
      <c r="BC187" s="2448"/>
      <c r="BD187" s="2449"/>
      <c r="BE187" s="2450"/>
    </row>
    <row r="188" spans="1:57" ht="15.75" customHeight="1" thickBot="1">
      <c r="A188" s="1208"/>
      <c r="B188" s="1208"/>
      <c r="C188" s="2327" t="s">
        <v>300</v>
      </c>
      <c r="D188" s="2277"/>
      <c r="E188" s="2460" t="s">
        <v>2258</v>
      </c>
      <c r="F188" s="2460"/>
      <c r="G188" s="2460"/>
      <c r="H188" s="2460"/>
      <c r="I188" s="2460"/>
      <c r="J188" s="2460"/>
      <c r="K188" s="2460"/>
      <c r="L188" s="2460"/>
      <c r="M188" s="2460"/>
      <c r="N188" s="2438">
        <v>0</v>
      </c>
      <c r="O188" s="2438"/>
      <c r="P188" s="2438"/>
      <c r="Q188" s="2438"/>
      <c r="R188" s="2438"/>
      <c r="S188" s="2438"/>
      <c r="T188" s="2438"/>
      <c r="U188" s="2289"/>
      <c r="V188" s="2289"/>
      <c r="W188" s="2289"/>
      <c r="X188" s="2289"/>
      <c r="Y188" s="2289"/>
      <c r="Z188" s="2289"/>
      <c r="AA188" s="2289"/>
      <c r="AB188" s="2289"/>
      <c r="AC188" s="2289"/>
      <c r="AD188" s="2289"/>
      <c r="AE188" s="2290"/>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461"/>
      <c r="BD188" s="2462"/>
      <c r="BE188" s="2463"/>
    </row>
    <row r="189" spans="1:57" ht="15.75" customHeight="1" thickBot="1">
      <c r="A189" s="1208"/>
      <c r="B189" s="1208"/>
      <c r="C189" s="2485" t="s">
        <v>300</v>
      </c>
      <c r="D189" s="2486"/>
      <c r="E189" s="2487" t="s">
        <v>2258</v>
      </c>
      <c r="F189" s="2487"/>
      <c r="G189" s="2487"/>
      <c r="H189" s="2487"/>
      <c r="I189" s="2487"/>
      <c r="J189" s="2487"/>
      <c r="K189" s="2487"/>
      <c r="L189" s="2487"/>
      <c r="M189" s="2488"/>
      <c r="N189" s="2489">
        <v>0</v>
      </c>
      <c r="O189" s="2489"/>
      <c r="P189" s="2489"/>
      <c r="Q189" s="2489"/>
      <c r="R189" s="2489"/>
      <c r="S189" s="2489"/>
      <c r="T189" s="2490"/>
      <c r="U189" s="2491"/>
      <c r="V189" s="2492"/>
      <c r="W189" s="2492"/>
      <c r="X189" s="2492"/>
      <c r="Y189" s="2492"/>
      <c r="Z189" s="2492"/>
      <c r="AA189" s="2492"/>
      <c r="AB189" s="2492"/>
      <c r="AC189" s="2492"/>
      <c r="AD189" s="2492"/>
      <c r="AE189" s="2493"/>
      <c r="AF189" s="1208"/>
      <c r="AG189" s="1208"/>
      <c r="AH189" s="2494" t="s">
        <v>2257</v>
      </c>
      <c r="AI189" s="2495"/>
      <c r="AJ189" s="2495"/>
      <c r="AK189" s="2495"/>
      <c r="AL189" s="2495"/>
      <c r="AM189" s="2495"/>
      <c r="AN189" s="2495"/>
      <c r="AO189" s="2495"/>
      <c r="AP189" s="2495"/>
      <c r="AQ189" s="2495"/>
      <c r="AR189" s="2495"/>
      <c r="AS189" s="2495"/>
      <c r="AT189" s="2495"/>
      <c r="AU189" s="2496"/>
      <c r="AV189" s="2496"/>
      <c r="AW189" s="2496"/>
      <c r="AX189" s="2496"/>
      <c r="AY189" s="2496"/>
      <c r="AZ189" s="2496"/>
      <c r="BA189" s="2496"/>
      <c r="BB189" s="2496"/>
      <c r="BC189" s="1164"/>
      <c r="BD189" s="1164"/>
      <c r="BE189" s="1252"/>
    </row>
    <row r="190" spans="1:57" ht="15.75" customHeight="1">
      <c r="A190" s="1208"/>
      <c r="B190" s="1208"/>
      <c r="C190" s="2468" t="s">
        <v>2256</v>
      </c>
      <c r="D190" s="2469"/>
      <c r="E190" s="2469"/>
      <c r="F190" s="2469"/>
      <c r="G190" s="2469"/>
      <c r="H190" s="2469"/>
      <c r="I190" s="2469"/>
      <c r="J190" s="2469"/>
      <c r="K190" s="2469"/>
      <c r="L190" s="2469"/>
      <c r="M190" s="2469"/>
      <c r="N190" s="2470">
        <f>SUM(N182:T189)</f>
        <v>2550000</v>
      </c>
      <c r="O190" s="2470"/>
      <c r="P190" s="2470"/>
      <c r="Q190" s="2470"/>
      <c r="R190" s="2470"/>
      <c r="S190" s="2470"/>
      <c r="T190" s="2471"/>
      <c r="U190" s="1208"/>
      <c r="V190" s="1208"/>
      <c r="W190" s="1208"/>
      <c r="X190" s="1208"/>
      <c r="Y190" s="1208"/>
      <c r="Z190" s="1208"/>
      <c r="AA190" s="1208"/>
      <c r="AB190" s="1208"/>
      <c r="AC190" s="1208"/>
      <c r="AD190" s="1208"/>
      <c r="AE190" s="1208"/>
      <c r="AF190" s="1208"/>
      <c r="AG190" s="1208"/>
      <c r="AH190" s="2472" t="s">
        <v>2255</v>
      </c>
      <c r="AI190" s="2473"/>
      <c r="AJ190" s="2473"/>
      <c r="AK190" s="2473"/>
      <c r="AL190" s="2473"/>
      <c r="AM190" s="2473"/>
      <c r="AN190" s="2473"/>
      <c r="AO190" s="2473"/>
      <c r="AP190" s="2473"/>
      <c r="AQ190" s="2473"/>
      <c r="AR190" s="2473"/>
      <c r="AS190" s="2473"/>
      <c r="AT190" s="2473"/>
      <c r="AU190" s="2473"/>
      <c r="AV190" s="2473"/>
      <c r="AW190" s="2473"/>
      <c r="AX190" s="2473"/>
      <c r="AY190" s="2473"/>
      <c r="AZ190" s="2473"/>
      <c r="BA190" s="2473"/>
      <c r="BB190" s="2473"/>
      <c r="BC190" s="2473"/>
      <c r="BD190" s="2473"/>
      <c r="BE190" s="2474"/>
    </row>
    <row r="191" spans="1:57" ht="15.75" customHeight="1" thickBot="1">
      <c r="A191" s="1208"/>
      <c r="B191" s="1208"/>
      <c r="C191" s="2478" t="s">
        <v>2254</v>
      </c>
      <c r="D191" s="2479"/>
      <c r="E191" s="2479"/>
      <c r="F191" s="2479"/>
      <c r="G191" s="2479"/>
      <c r="H191" s="2479"/>
      <c r="I191" s="2479"/>
      <c r="J191" s="2479"/>
      <c r="K191" s="2479"/>
      <c r="L191" s="2479"/>
      <c r="M191" s="2479"/>
      <c r="N191" s="2480">
        <f>(N180-N190)/J29</f>
        <v>410970.51428571431</v>
      </c>
      <c r="O191" s="2481"/>
      <c r="P191" s="2481"/>
      <c r="Q191" s="2481"/>
      <c r="R191" s="2481"/>
      <c r="S191" s="2481"/>
      <c r="T191" s="2482"/>
      <c r="U191" s="1216"/>
      <c r="V191" s="1208"/>
      <c r="W191" s="1208"/>
      <c r="X191" s="1208"/>
      <c r="Y191" s="1208"/>
      <c r="Z191" s="1208"/>
      <c r="AA191" s="1208"/>
      <c r="AB191" s="1208"/>
      <c r="AC191" s="1208"/>
      <c r="AD191" s="1208"/>
      <c r="AE191" s="1208"/>
      <c r="AF191" s="1208"/>
      <c r="AG191" s="1208"/>
      <c r="AH191" s="2475"/>
      <c r="AI191" s="2476"/>
      <c r="AJ191" s="2476"/>
      <c r="AK191" s="2476"/>
      <c r="AL191" s="2476"/>
      <c r="AM191" s="2476"/>
      <c r="AN191" s="2476"/>
      <c r="AO191" s="2476"/>
      <c r="AP191" s="2476"/>
      <c r="AQ191" s="2476"/>
      <c r="AR191" s="2476"/>
      <c r="AS191" s="2476"/>
      <c r="AT191" s="2476"/>
      <c r="AU191" s="2476"/>
      <c r="AV191" s="2476"/>
      <c r="AW191" s="2476"/>
      <c r="AX191" s="2476"/>
      <c r="AY191" s="2476"/>
      <c r="AZ191" s="2476"/>
      <c r="BA191" s="2476"/>
      <c r="BB191" s="2476"/>
      <c r="BC191" s="2476"/>
      <c r="BD191" s="2476"/>
      <c r="BE191" s="2477"/>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483"/>
      <c r="AI192" s="2483"/>
      <c r="AJ192" s="2483"/>
      <c r="AK192" s="2483"/>
      <c r="AL192" s="2483"/>
      <c r="AM192" s="2483"/>
      <c r="AN192" s="2483"/>
      <c r="AO192" s="2483"/>
      <c r="AP192" s="2483"/>
      <c r="AQ192" s="2483"/>
      <c r="AR192" s="2483"/>
      <c r="AS192" s="2484"/>
      <c r="AT192" s="2484"/>
      <c r="AU192" s="2484"/>
      <c r="AV192" s="2484"/>
      <c r="AW192" s="2484"/>
      <c r="AX192" s="2484"/>
      <c r="AY192" s="2484"/>
      <c r="AZ192" s="2484"/>
      <c r="BA192" s="2484"/>
      <c r="BB192" s="2484"/>
      <c r="BC192" s="2484"/>
      <c r="BD192" s="2484"/>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502" t="s">
        <v>2253</v>
      </c>
      <c r="D194" s="2503"/>
      <c r="E194" s="2503"/>
      <c r="F194" s="2503"/>
      <c r="G194" s="2503"/>
      <c r="H194" s="2503"/>
      <c r="I194" s="2503"/>
      <c r="J194" s="2503"/>
      <c r="K194" s="2503"/>
      <c r="L194" s="2503"/>
      <c r="M194" s="2503"/>
      <c r="N194" s="2503"/>
      <c r="O194" s="2503"/>
      <c r="P194" s="2503"/>
      <c r="Q194" s="2503"/>
      <c r="R194" s="2503"/>
      <c r="S194" s="2503"/>
      <c r="T194" s="2503"/>
      <c r="U194" s="2503"/>
      <c r="V194" s="2503"/>
      <c r="W194" s="2503"/>
      <c r="X194" s="2503"/>
      <c r="Y194" s="2503"/>
      <c r="Z194" s="2503"/>
      <c r="AA194" s="2503"/>
      <c r="AB194" s="2503"/>
      <c r="AC194" s="2503"/>
      <c r="AD194" s="2503"/>
      <c r="AE194" s="2504"/>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505" t="s">
        <v>2252</v>
      </c>
      <c r="D195" s="2505"/>
      <c r="E195" s="2505"/>
      <c r="F195" s="2505"/>
      <c r="G195" s="2505"/>
      <c r="H195" s="2505"/>
      <c r="I195" s="2505"/>
      <c r="J195" s="2505"/>
      <c r="K195" s="2505"/>
      <c r="L195" s="2505"/>
      <c r="M195" s="2505"/>
      <c r="N195" s="2505"/>
      <c r="O195" s="2506" t="s">
        <v>2251</v>
      </c>
      <c r="P195" s="2506"/>
      <c r="Q195" s="2506"/>
      <c r="R195" s="2506"/>
      <c r="S195" s="2506"/>
      <c r="T195" s="2506"/>
      <c r="U195" s="2506"/>
      <c r="V195" s="2506"/>
      <c r="W195" s="2506"/>
      <c r="X195" s="2506" t="s">
        <v>2250</v>
      </c>
      <c r="Y195" s="2506"/>
      <c r="Z195" s="2506"/>
      <c r="AA195" s="2506"/>
      <c r="AB195" s="2506"/>
      <c r="AC195" s="2506"/>
      <c r="AD195" s="2506"/>
      <c r="AE195" s="2506"/>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497" t="s">
        <v>2249</v>
      </c>
      <c r="D196" s="2497"/>
      <c r="E196" s="2497"/>
      <c r="F196" s="2497"/>
      <c r="G196" s="2497"/>
      <c r="H196" s="2497"/>
      <c r="I196" s="2497"/>
      <c r="J196" s="2497"/>
      <c r="K196" s="2497"/>
      <c r="L196" s="2497"/>
      <c r="M196" s="2497"/>
      <c r="N196" s="2497"/>
      <c r="O196" s="2498" t="s">
        <v>2248</v>
      </c>
      <c r="P196" s="2498"/>
      <c r="Q196" s="2498"/>
      <c r="R196" s="2498"/>
      <c r="S196" s="2498"/>
      <c r="T196" s="2498"/>
      <c r="U196" s="2498"/>
      <c r="V196" s="2498"/>
      <c r="W196" s="2498"/>
      <c r="X196" s="2499">
        <v>0.03</v>
      </c>
      <c r="Y196" s="2499"/>
      <c r="Z196" s="2499"/>
      <c r="AA196" s="2499"/>
      <c r="AB196" s="2499"/>
      <c r="AC196" s="2499"/>
      <c r="AD196" s="2499"/>
      <c r="AE196" s="2499"/>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497" t="s">
        <v>854</v>
      </c>
      <c r="D197" s="2497"/>
      <c r="E197" s="2497"/>
      <c r="F197" s="2497"/>
      <c r="G197" s="2497"/>
      <c r="H197" s="2497"/>
      <c r="I197" s="2497"/>
      <c r="J197" s="2497"/>
      <c r="K197" s="2497"/>
      <c r="L197" s="2497"/>
      <c r="M197" s="2497"/>
      <c r="N197" s="2497"/>
      <c r="O197" s="2498" t="s">
        <v>2248</v>
      </c>
      <c r="P197" s="2498"/>
      <c r="Q197" s="2498"/>
      <c r="R197" s="2498"/>
      <c r="S197" s="2498"/>
      <c r="T197" s="2498"/>
      <c r="U197" s="2498"/>
      <c r="V197" s="2498"/>
      <c r="W197" s="2498"/>
      <c r="X197" s="2499">
        <v>0.03</v>
      </c>
      <c r="Y197" s="2499"/>
      <c r="Z197" s="2499"/>
      <c r="AA197" s="2499"/>
      <c r="AB197" s="2499"/>
      <c r="AC197" s="2499"/>
      <c r="AD197" s="2499"/>
      <c r="AE197" s="2499"/>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497" t="s">
        <v>2247</v>
      </c>
      <c r="D198" s="2497"/>
      <c r="E198" s="2497"/>
      <c r="F198" s="2497"/>
      <c r="G198" s="2497"/>
      <c r="H198" s="2497"/>
      <c r="I198" s="2497"/>
      <c r="J198" s="2497"/>
      <c r="K198" s="2497"/>
      <c r="L198" s="2497"/>
      <c r="M198" s="2497"/>
      <c r="N198" s="2497"/>
      <c r="O198" s="2500">
        <f>SUM(O196:W197)</f>
        <v>0</v>
      </c>
      <c r="P198" s="2501"/>
      <c r="Q198" s="2501"/>
      <c r="R198" s="2501"/>
      <c r="S198" s="2501"/>
      <c r="T198" s="2501"/>
      <c r="U198" s="2501"/>
      <c r="V198" s="2501"/>
      <c r="W198" s="2501"/>
      <c r="X198" s="2501" t="s">
        <v>2246</v>
      </c>
      <c r="Y198" s="2501"/>
      <c r="Z198" s="2501"/>
      <c r="AA198" s="2501"/>
      <c r="AB198" s="2501"/>
      <c r="AC198" s="2501"/>
      <c r="AD198" s="2501"/>
      <c r="AE198" s="2501"/>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507" t="s">
        <v>2245</v>
      </c>
      <c r="D199" s="2507"/>
      <c r="E199" s="2507"/>
      <c r="F199" s="2507"/>
      <c r="G199" s="2507"/>
      <c r="H199" s="2507"/>
      <c r="I199" s="2507"/>
      <c r="J199" s="2507"/>
      <c r="K199" s="2507"/>
      <c r="L199" s="2507"/>
      <c r="M199" s="2507"/>
      <c r="N199" s="2507"/>
      <c r="O199" s="2507"/>
      <c r="P199" s="2507"/>
      <c r="Q199" s="2507"/>
      <c r="R199" s="2507"/>
      <c r="S199" s="2507"/>
      <c r="T199" s="2507"/>
      <c r="U199" s="2507"/>
      <c r="V199" s="2507"/>
      <c r="W199" s="2507"/>
      <c r="X199" s="2507"/>
      <c r="Y199" s="2507"/>
      <c r="Z199" s="2507"/>
      <c r="AA199" s="2507"/>
      <c r="AB199" s="2507"/>
      <c r="AC199" s="2507"/>
      <c r="AD199" s="2507"/>
      <c r="AE199" s="2507"/>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508" t="s">
        <v>2244</v>
      </c>
      <c r="D201" s="2509"/>
      <c r="E201" s="2509"/>
      <c r="F201" s="2509"/>
      <c r="G201" s="2509"/>
      <c r="H201" s="2509"/>
      <c r="I201" s="2509"/>
      <c r="J201" s="2509"/>
      <c r="K201" s="2509"/>
      <c r="L201" s="2509"/>
      <c r="M201" s="2509"/>
      <c r="N201" s="2509"/>
      <c r="O201" s="2509"/>
      <c r="P201" s="2509"/>
      <c r="Q201" s="2509"/>
      <c r="R201" s="2509"/>
      <c r="S201" s="2509"/>
      <c r="T201" s="2509"/>
      <c r="U201" s="2509"/>
      <c r="V201" s="2509"/>
      <c r="W201" s="2509"/>
      <c r="X201" s="2509"/>
      <c r="Y201" s="2509"/>
      <c r="Z201" s="2509"/>
      <c r="AA201" s="2509"/>
      <c r="AB201" s="2509"/>
      <c r="AC201" s="2509"/>
      <c r="AD201" s="2509"/>
      <c r="AE201" s="2509"/>
      <c r="AF201" s="2509"/>
      <c r="AG201" s="2509"/>
      <c r="AH201" s="2509"/>
      <c r="AI201" s="2509"/>
      <c r="AJ201" s="2509"/>
      <c r="AK201" s="2510"/>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511" t="s">
        <v>2243</v>
      </c>
      <c r="D202" s="2512"/>
      <c r="E202" s="2512"/>
      <c r="F202" s="2513"/>
      <c r="G202" s="2517" t="s">
        <v>2242</v>
      </c>
      <c r="H202" s="2512"/>
      <c r="I202" s="2512"/>
      <c r="J202" s="2512"/>
      <c r="K202" s="2512"/>
      <c r="L202" s="2512"/>
      <c r="M202" s="2512"/>
      <c r="N202" s="2512"/>
      <c r="O202" s="2513"/>
      <c r="P202" s="2519" t="s">
        <v>2241</v>
      </c>
      <c r="Q202" s="2520"/>
      <c r="R202" s="2520"/>
      <c r="S202" s="2520"/>
      <c r="T202" s="2521"/>
      <c r="U202" s="2525" t="s">
        <v>2240</v>
      </c>
      <c r="V202" s="2526"/>
      <c r="W202" s="2526"/>
      <c r="X202" s="2527"/>
      <c r="Y202" s="2525" t="s">
        <v>2239</v>
      </c>
      <c r="Z202" s="2526"/>
      <c r="AA202" s="2526"/>
      <c r="AB202" s="2527"/>
      <c r="AC202" s="2525" t="s">
        <v>2238</v>
      </c>
      <c r="AD202" s="2526"/>
      <c r="AE202" s="2526"/>
      <c r="AF202" s="2527"/>
      <c r="AG202" s="2517" t="s">
        <v>2237</v>
      </c>
      <c r="AH202" s="2512"/>
      <c r="AI202" s="2512"/>
      <c r="AJ202" s="2512"/>
      <c r="AK202" s="2531"/>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514"/>
      <c r="D203" s="2515"/>
      <c r="E203" s="2515"/>
      <c r="F203" s="2516"/>
      <c r="G203" s="2518"/>
      <c r="H203" s="2515"/>
      <c r="I203" s="2515"/>
      <c r="J203" s="2515"/>
      <c r="K203" s="2515"/>
      <c r="L203" s="2515"/>
      <c r="M203" s="2515"/>
      <c r="N203" s="2515"/>
      <c r="O203" s="2516"/>
      <c r="P203" s="2522"/>
      <c r="Q203" s="2523"/>
      <c r="R203" s="2523"/>
      <c r="S203" s="2523"/>
      <c r="T203" s="2524"/>
      <c r="U203" s="2528"/>
      <c r="V203" s="2529"/>
      <c r="W203" s="2529"/>
      <c r="X203" s="2530"/>
      <c r="Y203" s="2528"/>
      <c r="Z203" s="2529"/>
      <c r="AA203" s="2529"/>
      <c r="AB203" s="2530"/>
      <c r="AC203" s="2528"/>
      <c r="AD203" s="2529"/>
      <c r="AE203" s="2529"/>
      <c r="AF203" s="2530"/>
      <c r="AG203" s="2518"/>
      <c r="AH203" s="2515"/>
      <c r="AI203" s="2515"/>
      <c r="AJ203" s="2515"/>
      <c r="AK203" s="2532"/>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536">
        <v>1</v>
      </c>
      <c r="D204" s="2537"/>
      <c r="E204" s="2537"/>
      <c r="F204" s="2537"/>
      <c r="G204" s="2538" t="s">
        <v>1859</v>
      </c>
      <c r="H204" s="2538"/>
      <c r="I204" s="2538"/>
      <c r="J204" s="2538"/>
      <c r="K204" s="2538"/>
      <c r="L204" s="2538"/>
      <c r="M204" s="2538"/>
      <c r="N204" s="2538"/>
      <c r="O204" s="2538"/>
      <c r="P204" s="2539"/>
      <c r="Q204" s="2542"/>
      <c r="R204" s="2542"/>
      <c r="S204" s="2542"/>
      <c r="T204" s="2542"/>
      <c r="U204" s="2540" t="s">
        <v>1859</v>
      </c>
      <c r="V204" s="2540"/>
      <c r="W204" s="2540"/>
      <c r="X204" s="2540"/>
      <c r="Y204" s="2540" t="s">
        <v>1859</v>
      </c>
      <c r="Z204" s="2540"/>
      <c r="AA204" s="2540"/>
      <c r="AB204" s="2540"/>
      <c r="AC204" s="2541" t="s">
        <v>1859</v>
      </c>
      <c r="AD204" s="2541"/>
      <c r="AE204" s="2541"/>
      <c r="AF204" s="2541"/>
      <c r="AG204" s="2533"/>
      <c r="AH204" s="2534"/>
      <c r="AI204" s="2534"/>
      <c r="AJ204" s="2534"/>
      <c r="AK204" s="2535"/>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536">
        <v>2</v>
      </c>
      <c r="D205" s="2537"/>
      <c r="E205" s="2537"/>
      <c r="F205" s="2537"/>
      <c r="G205" s="2538" t="s">
        <v>1859</v>
      </c>
      <c r="H205" s="2538"/>
      <c r="I205" s="2538"/>
      <c r="J205" s="2538"/>
      <c r="K205" s="2538"/>
      <c r="L205" s="2538"/>
      <c r="M205" s="2538"/>
      <c r="N205" s="2538"/>
      <c r="O205" s="2538"/>
      <c r="P205" s="2539"/>
      <c r="Q205" s="2539"/>
      <c r="R205" s="2539"/>
      <c r="S205" s="2539"/>
      <c r="T205" s="2539"/>
      <c r="U205" s="2540" t="s">
        <v>1859</v>
      </c>
      <c r="V205" s="2540"/>
      <c r="W205" s="2540"/>
      <c r="X205" s="2540"/>
      <c r="Y205" s="2540" t="s">
        <v>1859</v>
      </c>
      <c r="Z205" s="2540"/>
      <c r="AA205" s="2540"/>
      <c r="AB205" s="2540"/>
      <c r="AC205" s="2541" t="s">
        <v>1859</v>
      </c>
      <c r="AD205" s="2541"/>
      <c r="AE205" s="2541"/>
      <c r="AF205" s="2541"/>
      <c r="AG205" s="2533"/>
      <c r="AH205" s="2534"/>
      <c r="AI205" s="2534"/>
      <c r="AJ205" s="2534"/>
      <c r="AK205" s="2535"/>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536">
        <v>3</v>
      </c>
      <c r="D206" s="2537"/>
      <c r="E206" s="2537"/>
      <c r="F206" s="2537"/>
      <c r="G206" s="2538" t="s">
        <v>1859</v>
      </c>
      <c r="H206" s="2538"/>
      <c r="I206" s="2538"/>
      <c r="J206" s="2538"/>
      <c r="K206" s="2538"/>
      <c r="L206" s="2538"/>
      <c r="M206" s="2538"/>
      <c r="N206" s="2538"/>
      <c r="O206" s="2538"/>
      <c r="P206" s="2539"/>
      <c r="Q206" s="2539"/>
      <c r="R206" s="2539"/>
      <c r="S206" s="2539"/>
      <c r="T206" s="2539"/>
      <c r="U206" s="2540" t="s">
        <v>1859</v>
      </c>
      <c r="V206" s="2540"/>
      <c r="W206" s="2540"/>
      <c r="X206" s="2540"/>
      <c r="Y206" s="2540" t="s">
        <v>1859</v>
      </c>
      <c r="Z206" s="2540"/>
      <c r="AA206" s="2540"/>
      <c r="AB206" s="2540"/>
      <c r="AC206" s="2541" t="s">
        <v>1859</v>
      </c>
      <c r="AD206" s="2541"/>
      <c r="AE206" s="2541"/>
      <c r="AF206" s="2541"/>
      <c r="AG206" s="2533"/>
      <c r="AH206" s="2534"/>
      <c r="AI206" s="2534"/>
      <c r="AJ206" s="2534"/>
      <c r="AK206" s="2535"/>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536">
        <v>4</v>
      </c>
      <c r="D207" s="2537"/>
      <c r="E207" s="2537"/>
      <c r="F207" s="2537"/>
      <c r="G207" s="2538" t="s">
        <v>1859</v>
      </c>
      <c r="H207" s="2538"/>
      <c r="I207" s="2538"/>
      <c r="J207" s="2538"/>
      <c r="K207" s="2538"/>
      <c r="L207" s="2538"/>
      <c r="M207" s="2538"/>
      <c r="N207" s="2538"/>
      <c r="O207" s="2538"/>
      <c r="P207" s="2539"/>
      <c r="Q207" s="2539"/>
      <c r="R207" s="2539"/>
      <c r="S207" s="2539"/>
      <c r="T207" s="2539"/>
      <c r="U207" s="2540" t="s">
        <v>1859</v>
      </c>
      <c r="V207" s="2540"/>
      <c r="W207" s="2540"/>
      <c r="X207" s="2540"/>
      <c r="Y207" s="2540" t="s">
        <v>1859</v>
      </c>
      <c r="Z207" s="2540"/>
      <c r="AA207" s="2540"/>
      <c r="AB207" s="2540"/>
      <c r="AC207" s="2541" t="s">
        <v>1859</v>
      </c>
      <c r="AD207" s="2541"/>
      <c r="AE207" s="2541"/>
      <c r="AF207" s="2541"/>
      <c r="AG207" s="2533"/>
      <c r="AH207" s="2534"/>
      <c r="AI207" s="2534"/>
      <c r="AJ207" s="2534"/>
      <c r="AK207" s="2535"/>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536">
        <v>5</v>
      </c>
      <c r="D208" s="2537"/>
      <c r="E208" s="2537"/>
      <c r="F208" s="2537"/>
      <c r="G208" s="2538" t="s">
        <v>1859</v>
      </c>
      <c r="H208" s="2538"/>
      <c r="I208" s="2538"/>
      <c r="J208" s="2538"/>
      <c r="K208" s="2538"/>
      <c r="L208" s="2538"/>
      <c r="M208" s="2538"/>
      <c r="N208" s="2538"/>
      <c r="O208" s="2538"/>
      <c r="P208" s="2539"/>
      <c r="Q208" s="2539"/>
      <c r="R208" s="2539"/>
      <c r="S208" s="2539"/>
      <c r="T208" s="2539"/>
      <c r="U208" s="2540" t="s">
        <v>1859</v>
      </c>
      <c r="V208" s="2540"/>
      <c r="W208" s="2540"/>
      <c r="X208" s="2540"/>
      <c r="Y208" s="2540" t="s">
        <v>1859</v>
      </c>
      <c r="Z208" s="2540"/>
      <c r="AA208" s="2540"/>
      <c r="AB208" s="2540"/>
      <c r="AC208" s="2541" t="s">
        <v>1859</v>
      </c>
      <c r="AD208" s="2541"/>
      <c r="AE208" s="2541"/>
      <c r="AF208" s="2541"/>
      <c r="AG208" s="2533"/>
      <c r="AH208" s="2534"/>
      <c r="AI208" s="2534"/>
      <c r="AJ208" s="2534"/>
      <c r="AK208" s="2535"/>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536">
        <v>6</v>
      </c>
      <c r="D209" s="2537"/>
      <c r="E209" s="2537"/>
      <c r="F209" s="2537"/>
      <c r="G209" s="2538" t="s">
        <v>1859</v>
      </c>
      <c r="H209" s="2538"/>
      <c r="I209" s="2538"/>
      <c r="J209" s="2538"/>
      <c r="K209" s="2538"/>
      <c r="L209" s="2538"/>
      <c r="M209" s="2538"/>
      <c r="N209" s="2538"/>
      <c r="O209" s="2538"/>
      <c r="P209" s="2539"/>
      <c r="Q209" s="2539"/>
      <c r="R209" s="2539"/>
      <c r="S209" s="2539"/>
      <c r="T209" s="2539"/>
      <c r="U209" s="2540"/>
      <c r="V209" s="2540"/>
      <c r="W209" s="2540"/>
      <c r="X209" s="2540"/>
      <c r="Y209" s="2540"/>
      <c r="Z209" s="2540"/>
      <c r="AA209" s="2540"/>
      <c r="AB209" s="2540"/>
      <c r="AC209" s="2541" t="s">
        <v>1859</v>
      </c>
      <c r="AD209" s="2541"/>
      <c r="AE209" s="2541"/>
      <c r="AF209" s="2541"/>
      <c r="AG209" s="2533"/>
      <c r="AH209" s="2534"/>
      <c r="AI209" s="2534"/>
      <c r="AJ209" s="2534"/>
      <c r="AK209" s="2535"/>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536">
        <v>7</v>
      </c>
      <c r="D210" s="2537"/>
      <c r="E210" s="2537"/>
      <c r="F210" s="2537"/>
      <c r="G210" s="2538"/>
      <c r="H210" s="2538"/>
      <c r="I210" s="2538"/>
      <c r="J210" s="2538"/>
      <c r="K210" s="2538"/>
      <c r="L210" s="2538"/>
      <c r="M210" s="2538"/>
      <c r="N210" s="2538"/>
      <c r="O210" s="2538"/>
      <c r="P210" s="2539"/>
      <c r="Q210" s="2539"/>
      <c r="R210" s="2539"/>
      <c r="S210" s="2539"/>
      <c r="T210" s="2539"/>
      <c r="U210" s="2540"/>
      <c r="V210" s="2540"/>
      <c r="W210" s="2540"/>
      <c r="X210" s="2540"/>
      <c r="Y210" s="2540"/>
      <c r="Z210" s="2540"/>
      <c r="AA210" s="2540"/>
      <c r="AB210" s="2540"/>
      <c r="AC210" s="2541" t="s">
        <v>1859</v>
      </c>
      <c r="AD210" s="2541"/>
      <c r="AE210" s="2541"/>
      <c r="AF210" s="2541"/>
      <c r="AG210" s="2533"/>
      <c r="AH210" s="2534"/>
      <c r="AI210" s="2534"/>
      <c r="AJ210" s="2534"/>
      <c r="AK210" s="2535"/>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555" t="s">
        <v>2236</v>
      </c>
      <c r="D211" s="2556"/>
      <c r="E211" s="2556"/>
      <c r="F211" s="2556"/>
      <c r="G211" s="2556"/>
      <c r="H211" s="2556"/>
      <c r="I211" s="2556"/>
      <c r="J211" s="2556"/>
      <c r="K211" s="2556"/>
      <c r="L211" s="2556"/>
      <c r="M211" s="2556"/>
      <c r="N211" s="2556"/>
      <c r="O211" s="2556"/>
      <c r="P211" s="2557"/>
      <c r="Q211" s="2557"/>
      <c r="R211" s="2557"/>
      <c r="S211" s="2557"/>
      <c r="T211" s="2557"/>
      <c r="U211" s="2558">
        <f>-SUM(U204:U210)</f>
        <v>0</v>
      </c>
      <c r="V211" s="2558"/>
      <c r="W211" s="2558"/>
      <c r="X211" s="2558"/>
      <c r="Y211" s="2558">
        <f>-SUM(Y204:Y210)</f>
        <v>0</v>
      </c>
      <c r="Z211" s="2558"/>
      <c r="AA211" s="2558"/>
      <c r="AB211" s="2558"/>
      <c r="AC211" s="2559">
        <f>-SUM(AC204:AC210)</f>
        <v>0</v>
      </c>
      <c r="AD211" s="2559"/>
      <c r="AE211" s="2559"/>
      <c r="AF211" s="2559"/>
      <c r="AG211" s="2560"/>
      <c r="AH211" s="2561"/>
      <c r="AI211" s="2561"/>
      <c r="AJ211" s="2561"/>
      <c r="AK211" s="2562"/>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2235</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543" t="s">
        <v>2234</v>
      </c>
      <c r="C216" s="2544"/>
      <c r="D216" s="2544"/>
      <c r="E216" s="2544"/>
      <c r="F216" s="2544"/>
      <c r="G216" s="2544"/>
      <c r="H216" s="2544"/>
      <c r="I216" s="2544"/>
      <c r="J216" s="2544"/>
      <c r="K216" s="2544"/>
      <c r="L216" s="2544"/>
      <c r="M216" s="2544"/>
      <c r="N216" s="2544"/>
      <c r="O216" s="2544"/>
      <c r="P216" s="2544"/>
      <c r="Q216" s="2544"/>
      <c r="R216" s="2544"/>
      <c r="S216" s="2544"/>
      <c r="T216" s="2544"/>
      <c r="U216" s="2544"/>
      <c r="V216" s="2544"/>
      <c r="W216" s="2544"/>
      <c r="X216" s="2544"/>
      <c r="Y216" s="2544"/>
      <c r="Z216" s="2544"/>
      <c r="AA216" s="2544"/>
      <c r="AB216" s="2544"/>
      <c r="AC216" s="2544"/>
      <c r="AD216" s="2544"/>
      <c r="AE216" s="2544"/>
      <c r="AF216" s="2544"/>
      <c r="AG216" s="2544"/>
      <c r="AH216" s="2544"/>
      <c r="AI216" s="2544"/>
      <c r="AJ216" s="2544"/>
      <c r="AK216" s="2544"/>
      <c r="AL216" s="2544"/>
      <c r="AM216" s="2544"/>
      <c r="AN216" s="2544"/>
      <c r="AO216" s="2544"/>
      <c r="AP216" s="2544"/>
      <c r="AQ216" s="2544"/>
      <c r="AR216" s="2544"/>
      <c r="AS216" s="2544"/>
      <c r="AT216" s="2544"/>
      <c r="AU216" s="2544"/>
      <c r="AV216" s="2544"/>
      <c r="AW216" s="2544"/>
      <c r="AX216" s="2544"/>
      <c r="AY216" s="2544"/>
      <c r="AZ216" s="2544"/>
      <c r="BA216" s="2544"/>
      <c r="BB216" s="2544"/>
      <c r="BC216" s="2544"/>
      <c r="BD216" s="2545"/>
      <c r="BE216" s="1215"/>
    </row>
    <row r="217" spans="1:57" ht="15.75" customHeight="1">
      <c r="A217" s="1208"/>
      <c r="B217" s="2546"/>
      <c r="C217" s="2547"/>
      <c r="D217" s="2547"/>
      <c r="E217" s="2547"/>
      <c r="F217" s="2547"/>
      <c r="G217" s="2547"/>
      <c r="H217" s="2547"/>
      <c r="I217" s="2547"/>
      <c r="J217" s="2547"/>
      <c r="K217" s="2547"/>
      <c r="L217" s="2547"/>
      <c r="M217" s="2547"/>
      <c r="N217" s="2547"/>
      <c r="O217" s="2547"/>
      <c r="P217" s="2547"/>
      <c r="Q217" s="2547"/>
      <c r="R217" s="2547"/>
      <c r="S217" s="2547"/>
      <c r="T217" s="2547"/>
      <c r="U217" s="2547"/>
      <c r="V217" s="2547"/>
      <c r="W217" s="2547"/>
      <c r="X217" s="2547"/>
      <c r="Y217" s="2547"/>
      <c r="Z217" s="2547"/>
      <c r="AA217" s="2547"/>
      <c r="AB217" s="2547"/>
      <c r="AC217" s="2547"/>
      <c r="AD217" s="2547"/>
      <c r="AE217" s="2547"/>
      <c r="AF217" s="2547"/>
      <c r="AG217" s="2547"/>
      <c r="AH217" s="2547"/>
      <c r="AI217" s="2547"/>
      <c r="AJ217" s="2547"/>
      <c r="AK217" s="2547"/>
      <c r="AL217" s="2547"/>
      <c r="AM217" s="2547"/>
      <c r="AN217" s="2547"/>
      <c r="AO217" s="2547"/>
      <c r="AP217" s="2547"/>
      <c r="AQ217" s="2547"/>
      <c r="AR217" s="2547"/>
      <c r="AS217" s="2547"/>
      <c r="AT217" s="2547"/>
      <c r="AU217" s="2547"/>
      <c r="AV217" s="2547"/>
      <c r="AW217" s="2547"/>
      <c r="AX217" s="2547"/>
      <c r="AY217" s="2547"/>
      <c r="AZ217" s="2547"/>
      <c r="BA217" s="2547"/>
      <c r="BB217" s="2547"/>
      <c r="BC217" s="2547"/>
      <c r="BD217" s="2548"/>
      <c r="BE217" s="1215"/>
    </row>
    <row r="218" spans="1:57" ht="15.75" customHeight="1">
      <c r="A218" s="1208"/>
      <c r="B218" s="2549" t="s">
        <v>2233</v>
      </c>
      <c r="C218" s="2550"/>
      <c r="D218" s="2550"/>
      <c r="E218" s="2550"/>
      <c r="F218" s="2550"/>
      <c r="G218" s="2550"/>
      <c r="H218" s="2550"/>
      <c r="I218" s="2550"/>
      <c r="J218" s="2550"/>
      <c r="K218" s="2550"/>
      <c r="L218" s="2550"/>
      <c r="M218" s="2550"/>
      <c r="N218" s="2550"/>
      <c r="O218" s="2550"/>
      <c r="P218" s="2550"/>
      <c r="Q218" s="2550"/>
      <c r="R218" s="2550"/>
      <c r="S218" s="2550"/>
      <c r="T218" s="2550"/>
      <c r="U218" s="2550"/>
      <c r="V218" s="2550"/>
      <c r="W218" s="2550"/>
      <c r="X218" s="2550"/>
      <c r="Y218" s="2550"/>
      <c r="Z218" s="2550"/>
      <c r="AA218" s="2550"/>
      <c r="AB218" s="2550"/>
      <c r="AC218" s="2550"/>
      <c r="AD218" s="2550"/>
      <c r="AE218" s="2550"/>
      <c r="AF218" s="2550"/>
      <c r="AG218" s="2550"/>
      <c r="AH218" s="2550"/>
      <c r="AI218" s="2550"/>
      <c r="AJ218" s="2550"/>
      <c r="AK218" s="2550"/>
      <c r="AL218" s="2550"/>
      <c r="AM218" s="2550"/>
      <c r="AN218" s="2550"/>
      <c r="AO218" s="2550"/>
      <c r="AP218" s="2550"/>
      <c r="AQ218" s="2550"/>
      <c r="AR218" s="2550"/>
      <c r="AS218" s="2550"/>
      <c r="AT218" s="2550"/>
      <c r="AU218" s="2550"/>
      <c r="AV218" s="2550"/>
      <c r="AW218" s="2550"/>
      <c r="AX218" s="2550"/>
      <c r="AY218" s="2550"/>
      <c r="AZ218" s="2550"/>
      <c r="BA218" s="2550"/>
      <c r="BB218" s="2550"/>
      <c r="BC218" s="2550"/>
      <c r="BD218" s="2551"/>
      <c r="BE218" s="1215"/>
    </row>
    <row r="219" spans="1:57" ht="15.75" customHeight="1">
      <c r="A219" s="1208"/>
      <c r="B219" s="2549" t="s">
        <v>2232</v>
      </c>
      <c r="C219" s="2550"/>
      <c r="D219" s="2550"/>
      <c r="E219" s="2550"/>
      <c r="F219" s="2550"/>
      <c r="G219" s="2550"/>
      <c r="H219" s="2550"/>
      <c r="I219" s="2550"/>
      <c r="J219" s="2550"/>
      <c r="K219" s="2550"/>
      <c r="L219" s="2550"/>
      <c r="M219" s="2550"/>
      <c r="N219" s="2550"/>
      <c r="O219" s="2550"/>
      <c r="P219" s="2550"/>
      <c r="Q219" s="2550"/>
      <c r="R219" s="2550"/>
      <c r="S219" s="2550"/>
      <c r="T219" s="2550"/>
      <c r="U219" s="2550"/>
      <c r="V219" s="2550"/>
      <c r="W219" s="2550"/>
      <c r="X219" s="2550"/>
      <c r="Y219" s="2550"/>
      <c r="Z219" s="2550"/>
      <c r="AA219" s="2550"/>
      <c r="AB219" s="2550"/>
      <c r="AC219" s="2550"/>
      <c r="AD219" s="2550"/>
      <c r="AE219" s="2550"/>
      <c r="AF219" s="2550"/>
      <c r="AG219" s="2550"/>
      <c r="AH219" s="2550"/>
      <c r="AI219" s="2550"/>
      <c r="AJ219" s="2550"/>
      <c r="AK219" s="2550"/>
      <c r="AL219" s="2550"/>
      <c r="AM219" s="2550"/>
      <c r="AN219" s="2550"/>
      <c r="AO219" s="2550"/>
      <c r="AP219" s="2550"/>
      <c r="AQ219" s="2550"/>
      <c r="AR219" s="2550"/>
      <c r="AS219" s="2550"/>
      <c r="AT219" s="2550"/>
      <c r="AU219" s="2550"/>
      <c r="AV219" s="2550"/>
      <c r="AW219" s="2550"/>
      <c r="AX219" s="2550"/>
      <c r="AY219" s="2550"/>
      <c r="AZ219" s="2550"/>
      <c r="BA219" s="2550"/>
      <c r="BB219" s="2550"/>
      <c r="BC219" s="2550"/>
      <c r="BD219" s="2551"/>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552" t="s">
        <v>2231</v>
      </c>
      <c r="C221" s="2442"/>
      <c r="D221" s="2442"/>
      <c r="E221" s="2442"/>
      <c r="F221" s="2442"/>
      <c r="G221" s="2442"/>
      <c r="H221" s="2442"/>
      <c r="I221" s="2442"/>
      <c r="J221" s="2442"/>
      <c r="K221" s="2442"/>
      <c r="L221" s="2442"/>
      <c r="M221" s="2442"/>
      <c r="N221" s="2442"/>
      <c r="O221" s="2442"/>
      <c r="P221" s="2442"/>
      <c r="Q221" s="2442"/>
      <c r="R221" s="2442"/>
      <c r="S221" s="2442"/>
      <c r="T221" s="2442"/>
      <c r="U221" s="2442"/>
      <c r="V221" s="2442"/>
      <c r="W221" s="2442"/>
      <c r="X221" s="2442"/>
      <c r="Y221" s="2442"/>
      <c r="Z221" s="2442"/>
      <c r="AA221" s="2442"/>
      <c r="AB221" s="2442"/>
      <c r="AC221" s="2442"/>
      <c r="AD221" s="2442"/>
      <c r="AE221" s="2442"/>
      <c r="AF221" s="2442"/>
      <c r="AG221" s="2442"/>
      <c r="AH221" s="2442"/>
      <c r="AI221" s="2442"/>
      <c r="AJ221" s="2442"/>
      <c r="AK221" s="2442"/>
      <c r="AL221" s="2442"/>
      <c r="AM221" s="2442"/>
      <c r="AN221" s="2442"/>
      <c r="AO221" s="2442"/>
      <c r="AP221" s="2442"/>
      <c r="AQ221" s="2442"/>
      <c r="AR221" s="2442"/>
      <c r="AS221" s="2442"/>
      <c r="AT221" s="2442"/>
      <c r="AU221" s="2442"/>
      <c r="AV221" s="2442"/>
      <c r="AW221" s="2442"/>
      <c r="AX221" s="2442"/>
      <c r="AY221" s="2442"/>
      <c r="AZ221" s="2442"/>
      <c r="BA221" s="2442"/>
      <c r="BB221" s="2442"/>
      <c r="BC221" s="2442"/>
      <c r="BD221" s="2553"/>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2230</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554" t="s">
        <v>2229</v>
      </c>
      <c r="I225" s="2554"/>
      <c r="J225" s="2554"/>
      <c r="K225" s="2554"/>
      <c r="L225" s="2554"/>
      <c r="M225" s="2554"/>
      <c r="N225" s="2554"/>
      <c r="O225" s="2554"/>
      <c r="P225" s="2554"/>
      <c r="Q225" s="2554"/>
      <c r="R225" s="2554"/>
      <c r="S225" s="2554"/>
      <c r="T225" s="2554"/>
      <c r="U225" s="2554"/>
      <c r="V225" s="2554"/>
      <c r="W225" s="2554"/>
      <c r="X225" s="2554"/>
      <c r="Y225" s="2554"/>
      <c r="Z225" s="2554"/>
      <c r="AA225" s="2554"/>
      <c r="AB225" s="2554"/>
      <c r="AC225" s="2554"/>
      <c r="AD225" s="2554"/>
      <c r="AE225" s="2554"/>
      <c r="AF225" s="2554"/>
      <c r="AG225" s="2554"/>
      <c r="AH225" s="2554"/>
      <c r="AI225" s="2554"/>
      <c r="AJ225" s="2554"/>
      <c r="AK225" s="2554"/>
      <c r="AL225" s="2554"/>
      <c r="AM225" s="2554"/>
      <c r="AN225" s="2554"/>
      <c r="AO225" s="2554"/>
      <c r="AP225" s="2554"/>
      <c r="AQ225" s="2554"/>
      <c r="AR225" s="2554"/>
      <c r="AS225" s="2554"/>
      <c r="AT225" s="2554"/>
      <c r="AU225" s="2554"/>
      <c r="AV225" s="2554"/>
      <c r="AW225" s="2554"/>
      <c r="AX225" s="2554"/>
      <c r="AY225" s="2554"/>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572" t="s">
        <v>2228</v>
      </c>
      <c r="I227" s="2572"/>
      <c r="J227" s="2572"/>
      <c r="K227" s="2572"/>
      <c r="L227" s="2572"/>
      <c r="M227" s="2572"/>
      <c r="N227" s="2572"/>
      <c r="O227" s="2572"/>
      <c r="P227" s="2572"/>
      <c r="Q227" s="2572"/>
      <c r="R227" s="2572"/>
      <c r="S227" s="2572"/>
      <c r="T227" s="2572"/>
      <c r="U227" s="2572"/>
      <c r="V227" s="2572"/>
      <c r="W227" s="2572"/>
      <c r="X227" s="2572"/>
      <c r="Y227" s="2572"/>
      <c r="Z227" s="2572"/>
      <c r="AA227" s="2572"/>
      <c r="AB227" s="2572"/>
      <c r="AC227" s="2572"/>
      <c r="AD227" s="2572"/>
      <c r="AE227" s="2572"/>
      <c r="AF227" s="2572"/>
      <c r="AG227" s="2572"/>
      <c r="AH227" s="2572"/>
      <c r="AI227" s="2572"/>
      <c r="AJ227" s="2572"/>
      <c r="AK227" s="2572"/>
      <c r="AL227" s="2572"/>
      <c r="AM227" s="2572"/>
      <c r="AN227" s="2572"/>
      <c r="AO227" s="2572"/>
      <c r="AP227" s="2572"/>
      <c r="AQ227" s="2572"/>
      <c r="AR227" s="2572"/>
      <c r="AS227" s="2572"/>
      <c r="AT227" s="2572"/>
      <c r="AU227" s="2572"/>
      <c r="AV227" s="2572"/>
      <c r="AW227" s="2572"/>
      <c r="AX227" s="2572"/>
      <c r="AY227" s="2572"/>
      <c r="AZ227" s="2572"/>
      <c r="BA227" s="1208"/>
      <c r="BB227" s="1208"/>
      <c r="BC227" s="1208"/>
      <c r="BD227" s="1215"/>
      <c r="BE227" s="1215"/>
    </row>
    <row r="228" spans="1:57" ht="15.75" customHeight="1">
      <c r="A228" s="1208"/>
      <c r="B228" s="1207"/>
      <c r="C228" s="1208"/>
      <c r="D228" s="1208"/>
      <c r="E228" s="1208"/>
      <c r="F228" s="1208"/>
      <c r="G228" s="1208"/>
      <c r="H228" s="2572"/>
      <c r="I228" s="2572"/>
      <c r="J228" s="2572"/>
      <c r="K228" s="2572"/>
      <c r="L228" s="2572"/>
      <c r="M228" s="2572"/>
      <c r="N228" s="2572"/>
      <c r="O228" s="2572"/>
      <c r="P228" s="2572"/>
      <c r="Q228" s="2572"/>
      <c r="R228" s="2572"/>
      <c r="S228" s="2572"/>
      <c r="T228" s="2572"/>
      <c r="U228" s="2572"/>
      <c r="V228" s="2572"/>
      <c r="W228" s="2572"/>
      <c r="X228" s="2572"/>
      <c r="Y228" s="2572"/>
      <c r="Z228" s="2572"/>
      <c r="AA228" s="2572"/>
      <c r="AB228" s="2572"/>
      <c r="AC228" s="2572"/>
      <c r="AD228" s="2572"/>
      <c r="AE228" s="2572"/>
      <c r="AF228" s="2572"/>
      <c r="AG228" s="2572"/>
      <c r="AH228" s="2572"/>
      <c r="AI228" s="2572"/>
      <c r="AJ228" s="2572"/>
      <c r="AK228" s="2572"/>
      <c r="AL228" s="2572"/>
      <c r="AM228" s="2572"/>
      <c r="AN228" s="2572"/>
      <c r="AO228" s="2572"/>
      <c r="AP228" s="2572"/>
      <c r="AQ228" s="2572"/>
      <c r="AR228" s="2572"/>
      <c r="AS228" s="2572"/>
      <c r="AT228" s="2572"/>
      <c r="AU228" s="2572"/>
      <c r="AV228" s="2572"/>
      <c r="AW228" s="2572"/>
      <c r="AX228" s="2572"/>
      <c r="AY228" s="2572"/>
      <c r="AZ228" s="2572"/>
      <c r="BA228" s="1208"/>
      <c r="BB228" s="1208"/>
      <c r="BC228" s="1208"/>
      <c r="BD228" s="1215"/>
      <c r="BE228" s="1215"/>
    </row>
    <row r="229" spans="1:57" ht="15.75" customHeight="1">
      <c r="A229" s="1208"/>
      <c r="B229" s="1207"/>
      <c r="C229" s="1208"/>
      <c r="D229" s="1208"/>
      <c r="E229" s="1208"/>
      <c r="F229" s="1208"/>
      <c r="G229" s="1208"/>
      <c r="H229" s="2572"/>
      <c r="I229" s="2572"/>
      <c r="J229" s="2572"/>
      <c r="K229" s="2572"/>
      <c r="L229" s="2572"/>
      <c r="M229" s="2572"/>
      <c r="N229" s="2572"/>
      <c r="O229" s="2572"/>
      <c r="P229" s="2572"/>
      <c r="Q229" s="2572"/>
      <c r="R229" s="2572"/>
      <c r="S229" s="2572"/>
      <c r="T229" s="2572"/>
      <c r="U229" s="2572"/>
      <c r="V229" s="2572"/>
      <c r="W229" s="2572"/>
      <c r="X229" s="2572"/>
      <c r="Y229" s="2572"/>
      <c r="Z229" s="2572"/>
      <c r="AA229" s="2572"/>
      <c r="AB229" s="2572"/>
      <c r="AC229" s="2572"/>
      <c r="AD229" s="2572"/>
      <c r="AE229" s="2572"/>
      <c r="AF229" s="2572"/>
      <c r="AG229" s="2572"/>
      <c r="AH229" s="2572"/>
      <c r="AI229" s="2572"/>
      <c r="AJ229" s="2572"/>
      <c r="AK229" s="2572"/>
      <c r="AL229" s="2572"/>
      <c r="AM229" s="2572"/>
      <c r="AN229" s="2572"/>
      <c r="AO229" s="2572"/>
      <c r="AP229" s="2572"/>
      <c r="AQ229" s="2572"/>
      <c r="AR229" s="2572"/>
      <c r="AS229" s="2572"/>
      <c r="AT229" s="2572"/>
      <c r="AU229" s="2572"/>
      <c r="AV229" s="2572"/>
      <c r="AW229" s="2572"/>
      <c r="AX229" s="2572"/>
      <c r="AY229" s="2572"/>
      <c r="AZ229" s="2572"/>
      <c r="BA229" s="1208"/>
      <c r="BB229" s="1208"/>
      <c r="BC229" s="1208"/>
      <c r="BD229" s="1215"/>
      <c r="BE229" s="1215"/>
    </row>
    <row r="230" spans="1:57" ht="15.75" customHeight="1">
      <c r="A230" s="1208"/>
      <c r="B230" s="1207"/>
      <c r="C230" s="1208"/>
      <c r="D230" s="1208"/>
      <c r="E230" s="1208"/>
      <c r="F230" s="1208"/>
      <c r="G230" s="1208"/>
      <c r="H230" s="2572"/>
      <c r="I230" s="2572"/>
      <c r="J230" s="2572"/>
      <c r="K230" s="2572"/>
      <c r="L230" s="2572"/>
      <c r="M230" s="2572"/>
      <c r="N230" s="2572"/>
      <c r="O230" s="2572"/>
      <c r="P230" s="2572"/>
      <c r="Q230" s="2572"/>
      <c r="R230" s="2572"/>
      <c r="S230" s="2572"/>
      <c r="T230" s="2572"/>
      <c r="U230" s="2572"/>
      <c r="V230" s="2572"/>
      <c r="W230" s="2572"/>
      <c r="X230" s="2572"/>
      <c r="Y230" s="2572"/>
      <c r="Z230" s="2572"/>
      <c r="AA230" s="2572"/>
      <c r="AB230" s="2572"/>
      <c r="AC230" s="2572"/>
      <c r="AD230" s="2572"/>
      <c r="AE230" s="2572"/>
      <c r="AF230" s="2572"/>
      <c r="AG230" s="2572"/>
      <c r="AH230" s="2572"/>
      <c r="AI230" s="2572"/>
      <c r="AJ230" s="2572"/>
      <c r="AK230" s="2572"/>
      <c r="AL230" s="2572"/>
      <c r="AM230" s="2572"/>
      <c r="AN230" s="2572"/>
      <c r="AO230" s="2572"/>
      <c r="AP230" s="2572"/>
      <c r="AQ230" s="2572"/>
      <c r="AR230" s="2572"/>
      <c r="AS230" s="2572"/>
      <c r="AT230" s="2572"/>
      <c r="AU230" s="2572"/>
      <c r="AV230" s="2572"/>
      <c r="AW230" s="2572"/>
      <c r="AX230" s="2572"/>
      <c r="AY230" s="2572"/>
      <c r="AZ230" s="2572"/>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573" t="s">
        <v>2227</v>
      </c>
      <c r="I232" s="2573"/>
      <c r="J232" s="2573"/>
      <c r="K232" s="2573"/>
      <c r="L232" s="2573"/>
      <c r="M232" s="2573"/>
      <c r="N232" s="2573"/>
      <c r="O232" s="2573"/>
      <c r="P232" s="2573"/>
      <c r="Q232" s="2573"/>
      <c r="R232" s="2573"/>
      <c r="S232" s="2573"/>
      <c r="T232" s="2573"/>
      <c r="U232" s="2573"/>
      <c r="V232" s="2573"/>
      <c r="W232" s="2573"/>
      <c r="X232" s="2573"/>
      <c r="Y232" s="2573"/>
      <c r="Z232" s="2573"/>
      <c r="AA232" s="2573"/>
      <c r="AB232" s="2573"/>
      <c r="AC232" s="2573"/>
      <c r="AD232" s="2573"/>
      <c r="AE232" s="2573"/>
      <c r="AF232" s="2573"/>
      <c r="AG232" s="2573"/>
      <c r="AH232" s="2573"/>
      <c r="AI232" s="2573"/>
      <c r="AJ232" s="2573"/>
      <c r="AK232" s="2573"/>
      <c r="AL232" s="2573"/>
      <c r="AM232" s="2573"/>
      <c r="AN232" s="2573"/>
      <c r="AO232" s="2573"/>
      <c r="AP232" s="2573"/>
      <c r="AQ232" s="2573"/>
      <c r="AR232" s="2573"/>
      <c r="AS232" s="2573"/>
      <c r="AT232" s="2573"/>
      <c r="AU232" s="2573"/>
      <c r="AV232" s="2573"/>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563" t="s">
        <v>2226</v>
      </c>
      <c r="I234" s="2563"/>
      <c r="J234" s="2563"/>
      <c r="K234" s="2563"/>
      <c r="L234" s="1259"/>
      <c r="M234" s="1259"/>
      <c r="N234" s="1259"/>
      <c r="O234" s="1259"/>
      <c r="P234" s="1259"/>
      <c r="Q234" s="1259"/>
      <c r="R234" s="1259"/>
      <c r="S234" s="2574"/>
      <c r="T234" s="2575"/>
      <c r="U234" s="2575"/>
      <c r="V234" s="2575"/>
      <c r="W234" s="2575"/>
      <c r="X234" s="2575"/>
      <c r="Y234" s="2575"/>
      <c r="Z234" s="2575"/>
      <c r="AA234" s="2575"/>
      <c r="AB234" s="2575"/>
      <c r="AC234" s="2575"/>
      <c r="AD234" s="2575"/>
      <c r="AE234" s="2575"/>
      <c r="AF234" s="2575"/>
      <c r="AG234" s="2575"/>
      <c r="AH234" s="2575"/>
      <c r="AI234" s="2575"/>
      <c r="AJ234" s="2576"/>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563" t="s">
        <v>2225</v>
      </c>
      <c r="I236" s="2563"/>
      <c r="J236" s="2563"/>
      <c r="K236" s="1261"/>
      <c r="L236" s="1259"/>
      <c r="M236" s="1259"/>
      <c r="N236" s="1259"/>
      <c r="O236" s="1259"/>
      <c r="P236" s="1259"/>
      <c r="Q236" s="1259"/>
      <c r="R236" s="1259"/>
      <c r="S236" s="2564"/>
      <c r="T236" s="2565"/>
      <c r="U236" s="2565"/>
      <c r="V236" s="2565"/>
      <c r="W236" s="2565"/>
      <c r="X236" s="2565"/>
      <c r="Y236" s="2565"/>
      <c r="Z236" s="2565"/>
      <c r="AA236" s="2565"/>
      <c r="AB236" s="2565"/>
      <c r="AC236" s="2565"/>
      <c r="AD236" s="2565"/>
      <c r="AE236" s="2565"/>
      <c r="AF236" s="2565"/>
      <c r="AG236" s="2565"/>
      <c r="AH236" s="2565"/>
      <c r="AI236" s="2565"/>
      <c r="AJ236" s="2566"/>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563" t="s">
        <v>441</v>
      </c>
      <c r="I238" s="2563"/>
      <c r="J238" s="1261"/>
      <c r="K238" s="1261"/>
      <c r="L238" s="1259"/>
      <c r="M238" s="1259"/>
      <c r="N238" s="1259"/>
      <c r="O238" s="1259"/>
      <c r="P238" s="1259"/>
      <c r="Q238" s="1259"/>
      <c r="R238" s="1259"/>
      <c r="S238" s="2564"/>
      <c r="T238" s="2565"/>
      <c r="U238" s="2565"/>
      <c r="V238" s="2565"/>
      <c r="W238" s="2565"/>
      <c r="X238" s="2565"/>
      <c r="Y238" s="2565"/>
      <c r="Z238" s="2565"/>
      <c r="AA238" s="2565"/>
      <c r="AB238" s="2565"/>
      <c r="AC238" s="2565"/>
      <c r="AD238" s="2565"/>
      <c r="AE238" s="2565"/>
      <c r="AF238" s="2565"/>
      <c r="AG238" s="2565"/>
      <c r="AH238" s="2565"/>
      <c r="AI238" s="2565"/>
      <c r="AJ238" s="2566"/>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567" t="s">
        <v>2224</v>
      </c>
      <c r="I240" s="2567"/>
      <c r="J240" s="2567"/>
      <c r="K240" s="2567"/>
      <c r="L240" s="2567"/>
      <c r="M240" s="2567"/>
      <c r="N240" s="2567"/>
      <c r="O240" s="2567"/>
      <c r="P240" s="1259"/>
      <c r="Q240" s="1259"/>
      <c r="R240" s="1259"/>
      <c r="S240" s="2564"/>
      <c r="T240" s="2565"/>
      <c r="U240" s="2565"/>
      <c r="V240" s="2565"/>
      <c r="W240" s="2565"/>
      <c r="X240" s="2565"/>
      <c r="Y240" s="2565"/>
      <c r="Z240" s="2565"/>
      <c r="AA240" s="2565"/>
      <c r="AB240" s="2565"/>
      <c r="AC240" s="2565"/>
      <c r="AD240" s="2565"/>
      <c r="AE240" s="2565"/>
      <c r="AF240" s="2565"/>
      <c r="AG240" s="2565"/>
      <c r="AH240" s="2565"/>
      <c r="AI240" s="2565"/>
      <c r="AJ240" s="2566"/>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568" t="s">
        <v>2223</v>
      </c>
      <c r="I242" s="2568"/>
      <c r="J242" s="1259"/>
      <c r="K242" s="1259"/>
      <c r="L242" s="1259"/>
      <c r="M242" s="1259"/>
      <c r="N242" s="1259"/>
      <c r="O242" s="1259"/>
      <c r="P242" s="1259"/>
      <c r="Q242" s="1259"/>
      <c r="R242" s="1259"/>
      <c r="S242" s="2569"/>
      <c r="T242" s="2570"/>
      <c r="U242" s="2570"/>
      <c r="V242" s="2570"/>
      <c r="W242" s="2570"/>
      <c r="X242" s="2570"/>
      <c r="Y242" s="2570"/>
      <c r="Z242" s="2570"/>
      <c r="AA242" s="2570"/>
      <c r="AB242" s="2570"/>
      <c r="AC242" s="2570"/>
      <c r="AD242" s="2570"/>
      <c r="AE242" s="2570"/>
      <c r="AF242" s="2570"/>
      <c r="AG242" s="2570"/>
      <c r="AH242" s="2570"/>
      <c r="AI242" s="2570"/>
      <c r="AJ242" s="2571"/>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8" workbookViewId="0">
      <selection activeCell="AB73" sqref="AB73"/>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624" t="s">
        <v>1280</v>
      </c>
      <c r="B1" s="2624"/>
      <c r="C1" s="2624"/>
      <c r="D1" s="2624"/>
      <c r="E1" s="2624"/>
      <c r="F1" s="2624"/>
      <c r="G1" s="2624"/>
      <c r="H1" s="2624"/>
      <c r="I1" s="2624"/>
      <c r="J1" s="2624"/>
      <c r="K1" s="2624"/>
      <c r="L1" s="2624"/>
      <c r="M1" s="2624"/>
      <c r="N1" s="2624"/>
      <c r="O1" s="2624"/>
      <c r="P1" s="2624"/>
      <c r="Q1" s="2624"/>
      <c r="R1" s="2624"/>
      <c r="S1" s="2624"/>
      <c r="T1" s="2624"/>
      <c r="U1" s="2624"/>
      <c r="V1" s="2624"/>
      <c r="W1" s="2624"/>
      <c r="X1" s="2624"/>
      <c r="Y1" s="2624"/>
      <c r="Z1" s="2624"/>
      <c r="AA1" s="2624"/>
      <c r="AB1" s="2624"/>
      <c r="AC1" s="2624"/>
      <c r="AD1" s="2624"/>
      <c r="AE1" s="2624"/>
      <c r="AF1" s="2624"/>
      <c r="AG1" s="2624"/>
      <c r="AH1" s="2624"/>
      <c r="AI1" s="2624"/>
      <c r="AJ1" s="2624"/>
      <c r="AK1" s="2624"/>
      <c r="AL1" s="2624"/>
      <c r="AM1" s="2624"/>
      <c r="AN1" s="2624"/>
    </row>
    <row r="2" spans="1:40" ht="12.95" customHeight="1" thickBot="1">
      <c r="A2" s="2625"/>
      <c r="B2" s="2625"/>
      <c r="C2" s="2625"/>
      <c r="D2" s="2625"/>
      <c r="E2" s="2625"/>
      <c r="F2" s="2625"/>
      <c r="G2" s="2625"/>
      <c r="H2" s="2625"/>
      <c r="I2" s="2625"/>
      <c r="J2" s="2625"/>
      <c r="K2" s="2625"/>
      <c r="L2" s="2625"/>
      <c r="M2" s="2625"/>
      <c r="N2" s="2625"/>
      <c r="O2" s="2625"/>
      <c r="P2" s="2625"/>
      <c r="Q2" s="2625"/>
      <c r="R2" s="2625"/>
      <c r="S2" s="2625"/>
      <c r="T2" s="2625"/>
      <c r="U2" s="2625"/>
      <c r="V2" s="2625"/>
      <c r="W2" s="2625"/>
      <c r="X2" s="2625"/>
      <c r="Y2" s="2625"/>
      <c r="Z2" s="2625"/>
      <c r="AA2" s="2625"/>
      <c r="AB2" s="2625"/>
      <c r="AC2" s="2625"/>
      <c r="AD2" s="2625"/>
      <c r="AE2" s="2625"/>
      <c r="AF2" s="2625"/>
      <c r="AG2" s="2625"/>
      <c r="AH2" s="2625"/>
      <c r="AI2" s="2625"/>
      <c r="AJ2" s="2625"/>
      <c r="AK2" s="2625"/>
      <c r="AL2" s="2625"/>
      <c r="AM2" s="2625"/>
      <c r="AN2" s="2625"/>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604" t="str">
        <f xml:space="preserve"> IF(T25=100%,'Sources and Basis Breakdown'!G2,'Sources and Basis Breakdown'!F2)</f>
        <v>30% PVC for New Const/
Rehabilitation
DDA/QCT
Building(s)</v>
      </c>
      <c r="U7" s="2604"/>
      <c r="V7" s="2604"/>
      <c r="W7" s="2604"/>
      <c r="X7" s="2604"/>
      <c r="Y7" s="2604" t="str">
        <f>IF(T25=100%,"",'Sources and Basis Breakdown'!G2)</f>
        <v>30% PVC for New Const/
Rehabilitation
NON-DDA/
NON-QCT Building(s)</v>
      </c>
      <c r="Z7" s="2604"/>
      <c r="AA7" s="2604"/>
      <c r="AB7" s="2604"/>
      <c r="AC7" s="2604"/>
      <c r="AD7" s="2604" t="str">
        <f xml:space="preserve"> IF(T25=100%, 'Sources and Basis Breakdown'!J2,'Sources and Basis Breakdown'!I2)</f>
        <v>30% PVC for Acquisition
DDA/QCT Building(s)</v>
      </c>
      <c r="AE7" s="2604"/>
      <c r="AF7" s="2604"/>
      <c r="AG7" s="2604"/>
      <c r="AH7" s="2604"/>
      <c r="AI7" s="2604" t="str">
        <f>IF(T25=100%,"",'Sources and Basis Breakdown'!J2)</f>
        <v>30% PVC for Acquisition
NON-DDA/
NON-QCT Building(s)</v>
      </c>
      <c r="AJ7" s="2604"/>
      <c r="AK7" s="2604"/>
      <c r="AL7" s="2604"/>
      <c r="AM7" s="2604"/>
    </row>
    <row r="8" spans="1:40" ht="12.95" customHeight="1">
      <c r="B8" s="407"/>
      <c r="T8" s="2604"/>
      <c r="U8" s="2604"/>
      <c r="V8" s="2604"/>
      <c r="W8" s="2604"/>
      <c r="X8" s="2604"/>
      <c r="Y8" s="2604"/>
      <c r="Z8" s="2604"/>
      <c r="AA8" s="2604"/>
      <c r="AB8" s="2604"/>
      <c r="AC8" s="2604"/>
      <c r="AD8" s="2604"/>
      <c r="AE8" s="2604"/>
      <c r="AF8" s="2604"/>
      <c r="AG8" s="2604"/>
      <c r="AH8" s="2604"/>
      <c r="AI8" s="2604"/>
      <c r="AJ8" s="2604"/>
      <c r="AK8" s="2604"/>
      <c r="AL8" s="2604"/>
      <c r="AM8" s="2604"/>
    </row>
    <row r="9" spans="1:40" ht="12.95" customHeight="1">
      <c r="B9" s="407"/>
      <c r="T9" s="2604"/>
      <c r="U9" s="2604"/>
      <c r="V9" s="2604"/>
      <c r="W9" s="2604"/>
      <c r="X9" s="2604"/>
      <c r="Y9" s="2604"/>
      <c r="Z9" s="2604"/>
      <c r="AA9" s="2604"/>
      <c r="AB9" s="2604"/>
      <c r="AC9" s="2604"/>
      <c r="AD9" s="2604"/>
      <c r="AE9" s="2604"/>
      <c r="AF9" s="2604"/>
      <c r="AG9" s="2604"/>
      <c r="AH9" s="2604"/>
      <c r="AI9" s="2604"/>
      <c r="AJ9" s="2604"/>
      <c r="AK9" s="2604"/>
      <c r="AL9" s="2604"/>
      <c r="AM9" s="2604"/>
    </row>
    <row r="10" spans="1:40" ht="12.95" customHeight="1">
      <c r="B10" s="408"/>
      <c r="C10" s="409"/>
      <c r="D10" s="409"/>
      <c r="E10" s="409"/>
      <c r="F10" s="409"/>
      <c r="G10" s="409"/>
      <c r="H10" s="409"/>
      <c r="I10" s="409"/>
      <c r="J10" s="409"/>
      <c r="K10" s="409"/>
      <c r="L10" s="409"/>
      <c r="M10" s="409"/>
      <c r="N10" s="409"/>
      <c r="O10" s="409"/>
      <c r="P10" s="409"/>
      <c r="Q10" s="409"/>
      <c r="R10" s="409"/>
      <c r="S10" s="409"/>
      <c r="T10" s="2604"/>
      <c r="U10" s="2604"/>
      <c r="V10" s="2604"/>
      <c r="W10" s="2604"/>
      <c r="X10" s="2604"/>
      <c r="Y10" s="2604"/>
      <c r="Z10" s="2604"/>
      <c r="AA10" s="2604"/>
      <c r="AB10" s="2604"/>
      <c r="AC10" s="2604"/>
      <c r="AD10" s="2604"/>
      <c r="AE10" s="2604"/>
      <c r="AF10" s="2604"/>
      <c r="AG10" s="2604"/>
      <c r="AH10" s="2604"/>
      <c r="AI10" s="2604"/>
      <c r="AJ10" s="2604"/>
      <c r="AK10" s="2604"/>
      <c r="AL10" s="2604"/>
      <c r="AM10" s="2604"/>
    </row>
    <row r="11" spans="1:40" ht="12.95" customHeight="1">
      <c r="B11" s="2590" t="s">
        <v>375</v>
      </c>
      <c r="C11" s="2591"/>
      <c r="D11" s="2591"/>
      <c r="E11" s="2591"/>
      <c r="F11" s="2591"/>
      <c r="G11" s="2591"/>
      <c r="H11" s="2591"/>
      <c r="I11" s="2591"/>
      <c r="J11" s="2591"/>
      <c r="K11" s="2591"/>
      <c r="L11" s="2591"/>
      <c r="M11" s="2591"/>
      <c r="N11" s="2591"/>
      <c r="O11" s="2591"/>
      <c r="P11" s="2591"/>
      <c r="Q11" s="2591"/>
      <c r="R11" s="2591"/>
      <c r="S11" s="2592"/>
      <c r="T11" s="2626">
        <f>IF('Sources and Basis Breakdown'!F107=0,'Sources and Basis Breakdown'!E107,'Sources and Basis Breakdown'!F107)</f>
        <v>43308886</v>
      </c>
      <c r="U11" s="2627"/>
      <c r="V11" s="2627"/>
      <c r="W11" s="2627"/>
      <c r="X11" s="2627"/>
      <c r="Y11" s="2626">
        <f>IF(Y7="",0,IF('Sources and Basis Breakdown'!G107+'Sources and Basis Breakdown'!F107='Sources and Basis Breakdown'!E107,'Sources and Basis Breakdown'!G107,0))</f>
        <v>0</v>
      </c>
      <c r="Z11" s="2627"/>
      <c r="AA11" s="2627"/>
      <c r="AB11" s="2627"/>
      <c r="AC11" s="2627"/>
      <c r="AD11" s="2627">
        <f>IF('Sources and Basis Breakdown'!I107=0,'Sources and Basis Breakdown'!H107,'Sources and Basis Breakdown'!I107)</f>
        <v>0</v>
      </c>
      <c r="AE11" s="2627"/>
      <c r="AF11" s="2627"/>
      <c r="AG11" s="2627"/>
      <c r="AH11" s="2627"/>
      <c r="AI11" s="2627">
        <f>IF(Y7="",0,IF('Sources and Basis Breakdown'!I107+'Sources and Basis Breakdown'!J107='Sources and Basis Breakdown'!H107,'Sources and Basis Breakdown'!J107,0))</f>
        <v>0</v>
      </c>
      <c r="AJ11" s="2627"/>
      <c r="AK11" s="2627"/>
      <c r="AL11" s="2627"/>
      <c r="AM11" s="2627"/>
    </row>
    <row r="12" spans="1:40" ht="12.95" customHeight="1">
      <c r="B12" s="2628" t="s">
        <v>497</v>
      </c>
      <c r="C12" s="1560"/>
      <c r="D12" s="1560"/>
      <c r="E12" s="1560"/>
      <c r="F12" s="1560"/>
      <c r="G12" s="1560"/>
      <c r="H12" s="1560"/>
      <c r="I12" s="1560"/>
      <c r="J12" s="1560"/>
      <c r="K12" s="1560"/>
      <c r="L12" s="1560"/>
      <c r="M12" s="1560"/>
      <c r="N12" s="1560"/>
      <c r="O12" s="1560"/>
      <c r="P12" s="1560"/>
      <c r="Q12" s="1560"/>
      <c r="R12" s="1560"/>
      <c r="S12" s="2629"/>
      <c r="T12" s="2619"/>
      <c r="U12" s="2620"/>
      <c r="V12" s="2620"/>
      <c r="W12" s="2620"/>
      <c r="X12" s="2621"/>
      <c r="Y12" s="2619"/>
      <c r="Z12" s="2620"/>
      <c r="AA12" s="2620"/>
      <c r="AB12" s="2620"/>
      <c r="AC12" s="2621"/>
      <c r="AD12" s="2619"/>
      <c r="AE12" s="2620"/>
      <c r="AF12" s="2620"/>
      <c r="AG12" s="2620"/>
      <c r="AH12" s="2621"/>
      <c r="AI12" s="2619"/>
      <c r="AJ12" s="2620"/>
      <c r="AK12" s="2620"/>
      <c r="AL12" s="2620"/>
      <c r="AM12" s="2621"/>
    </row>
    <row r="13" spans="1:40" ht="12.95" customHeight="1">
      <c r="B13" s="435"/>
      <c r="C13" s="2630" t="s">
        <v>498</v>
      </c>
      <c r="D13" s="2630"/>
      <c r="E13" s="2630"/>
      <c r="F13" s="2630"/>
      <c r="G13" s="2630"/>
      <c r="H13" s="2630"/>
      <c r="I13" s="2630"/>
      <c r="J13" s="2630"/>
      <c r="K13" s="2630"/>
      <c r="L13" s="2630"/>
      <c r="M13" s="2630"/>
      <c r="N13" s="2630"/>
      <c r="O13" s="2630"/>
      <c r="P13" s="2630"/>
      <c r="Q13" s="2630"/>
      <c r="R13" s="2630"/>
      <c r="S13" s="2631"/>
      <c r="T13" s="2622"/>
      <c r="U13" s="2623"/>
      <c r="V13" s="2623"/>
      <c r="W13" s="2623"/>
      <c r="X13" s="2623"/>
      <c r="Y13" s="2622"/>
      <c r="Z13" s="2623"/>
      <c r="AA13" s="2623"/>
      <c r="AB13" s="2623"/>
      <c r="AC13" s="2623"/>
      <c r="AD13" s="2623"/>
      <c r="AE13" s="2623"/>
      <c r="AF13" s="2623"/>
      <c r="AG13" s="2623"/>
      <c r="AH13" s="2623"/>
      <c r="AI13" s="2623"/>
      <c r="AJ13" s="2623"/>
      <c r="AK13" s="2623"/>
      <c r="AL13" s="2623"/>
      <c r="AM13" s="2623"/>
    </row>
    <row r="14" spans="1:40" ht="12.95" customHeight="1">
      <c r="B14" s="435"/>
      <c r="C14" s="2630" t="s">
        <v>499</v>
      </c>
      <c r="D14" s="2630"/>
      <c r="E14" s="2630"/>
      <c r="F14" s="2630"/>
      <c r="G14" s="2630"/>
      <c r="H14" s="2630"/>
      <c r="I14" s="2630"/>
      <c r="J14" s="2630"/>
      <c r="K14" s="2630"/>
      <c r="L14" s="2630"/>
      <c r="M14" s="2630"/>
      <c r="N14" s="2630"/>
      <c r="O14" s="2630"/>
      <c r="P14" s="2630"/>
      <c r="Q14" s="2630"/>
      <c r="R14" s="2630"/>
      <c r="S14" s="2631"/>
      <c r="T14" s="2612"/>
      <c r="U14" s="2613"/>
      <c r="V14" s="2613"/>
      <c r="W14" s="2613"/>
      <c r="X14" s="2613"/>
      <c r="Y14" s="2612"/>
      <c r="Z14" s="2613"/>
      <c r="AA14" s="2613"/>
      <c r="AB14" s="2613"/>
      <c r="AC14" s="2613"/>
      <c r="AD14" s="2613"/>
      <c r="AE14" s="2613"/>
      <c r="AF14" s="2613"/>
      <c r="AG14" s="2613"/>
      <c r="AH14" s="2613"/>
      <c r="AI14" s="2613"/>
      <c r="AJ14" s="2613"/>
      <c r="AK14" s="2613"/>
      <c r="AL14" s="2613"/>
      <c r="AM14" s="2613"/>
    </row>
    <row r="15" spans="1:40" ht="12.95" customHeight="1">
      <c r="B15" s="435"/>
      <c r="C15" s="2630" t="s">
        <v>500</v>
      </c>
      <c r="D15" s="2630"/>
      <c r="E15" s="2630"/>
      <c r="F15" s="2630"/>
      <c r="G15" s="2630"/>
      <c r="H15" s="2630"/>
      <c r="I15" s="2630"/>
      <c r="J15" s="2630"/>
      <c r="K15" s="2630"/>
      <c r="L15" s="2630"/>
      <c r="M15" s="2630"/>
      <c r="N15" s="2630"/>
      <c r="O15" s="2630"/>
      <c r="P15" s="2630"/>
      <c r="Q15" s="2630"/>
      <c r="R15" s="2630"/>
      <c r="S15" s="2631"/>
      <c r="T15" s="2612"/>
      <c r="U15" s="2613"/>
      <c r="V15" s="2613"/>
      <c r="W15" s="2613"/>
      <c r="X15" s="2613"/>
      <c r="Y15" s="2612"/>
      <c r="Z15" s="2613"/>
      <c r="AA15" s="2613"/>
      <c r="AB15" s="2613"/>
      <c r="AC15" s="2613"/>
      <c r="AD15" s="2613"/>
      <c r="AE15" s="2613"/>
      <c r="AF15" s="2613"/>
      <c r="AG15" s="2613"/>
      <c r="AH15" s="2613"/>
      <c r="AI15" s="2613"/>
      <c r="AJ15" s="2613"/>
      <c r="AK15" s="2613"/>
      <c r="AL15" s="2613"/>
      <c r="AM15" s="2613"/>
    </row>
    <row r="16" spans="1:40" ht="12.95" customHeight="1">
      <c r="B16" s="435"/>
      <c r="C16" s="2630" t="s">
        <v>805</v>
      </c>
      <c r="D16" s="2630"/>
      <c r="E16" s="2630"/>
      <c r="F16" s="2630"/>
      <c r="G16" s="2630"/>
      <c r="H16" s="2630"/>
      <c r="I16" s="2630"/>
      <c r="J16" s="2630"/>
      <c r="K16" s="2630"/>
      <c r="L16" s="2630"/>
      <c r="M16" s="2630"/>
      <c r="N16" s="2630"/>
      <c r="O16" s="2630"/>
      <c r="P16" s="2630"/>
      <c r="Q16" s="2630"/>
      <c r="R16" s="2630"/>
      <c r="S16" s="2631"/>
      <c r="T16" s="2612"/>
      <c r="U16" s="2613"/>
      <c r="V16" s="2613"/>
      <c r="W16" s="2613"/>
      <c r="X16" s="2613"/>
      <c r="Y16" s="2612"/>
      <c r="Z16" s="2613"/>
      <c r="AA16" s="2613"/>
      <c r="AB16" s="2613"/>
      <c r="AC16" s="2613"/>
      <c r="AD16" s="2613"/>
      <c r="AE16" s="2613"/>
      <c r="AF16" s="2613"/>
      <c r="AG16" s="2613"/>
      <c r="AH16" s="2613"/>
      <c r="AI16" s="2613"/>
      <c r="AJ16" s="2613"/>
      <c r="AK16" s="2613"/>
      <c r="AL16" s="2613"/>
      <c r="AM16" s="2613"/>
    </row>
    <row r="17" spans="1:40" ht="12.95" customHeight="1">
      <c r="B17" s="435"/>
      <c r="C17" s="2630" t="s">
        <v>501</v>
      </c>
      <c r="D17" s="2630"/>
      <c r="E17" s="2630"/>
      <c r="F17" s="2630"/>
      <c r="G17" s="2630"/>
      <c r="H17" s="2630"/>
      <c r="I17" s="2630"/>
      <c r="J17" s="2630"/>
      <c r="K17" s="2630"/>
      <c r="L17" s="2630"/>
      <c r="M17" s="2630"/>
      <c r="N17" s="2630"/>
      <c r="O17" s="2630"/>
      <c r="P17" s="2630"/>
      <c r="Q17" s="2630"/>
      <c r="R17" s="2630"/>
      <c r="S17" s="2631"/>
      <c r="T17" s="2612"/>
      <c r="U17" s="2613"/>
      <c r="V17" s="2613"/>
      <c r="W17" s="2613"/>
      <c r="X17" s="2613"/>
      <c r="Y17" s="2612"/>
      <c r="Z17" s="2613"/>
      <c r="AA17" s="2613"/>
      <c r="AB17" s="2613"/>
      <c r="AC17" s="2613"/>
      <c r="AD17" s="2613"/>
      <c r="AE17" s="2613"/>
      <c r="AF17" s="2613"/>
      <c r="AG17" s="2613"/>
      <c r="AH17" s="2613"/>
      <c r="AI17" s="2613"/>
      <c r="AJ17" s="2613"/>
      <c r="AK17" s="2613"/>
      <c r="AL17" s="2613"/>
      <c r="AM17" s="2613"/>
    </row>
    <row r="18" spans="1:40" ht="12.95" customHeight="1">
      <c r="A18"/>
      <c r="B18" s="1144"/>
      <c r="C18" s="1831" t="s">
        <v>960</v>
      </c>
      <c r="D18" s="1831"/>
      <c r="E18" s="1831"/>
      <c r="F18" s="1831"/>
      <c r="G18" s="1831"/>
      <c r="H18" s="1831"/>
      <c r="I18" s="1831"/>
      <c r="J18" s="1831"/>
      <c r="K18" s="1831"/>
      <c r="L18" s="1831"/>
      <c r="M18" s="1831"/>
      <c r="N18" s="1831"/>
      <c r="O18" s="1831"/>
      <c r="P18" s="1831"/>
      <c r="Q18" s="1831"/>
      <c r="R18" s="1831"/>
      <c r="S18" s="1832"/>
      <c r="T18" s="2612"/>
      <c r="U18" s="2613"/>
      <c r="V18" s="2613"/>
      <c r="W18" s="2613"/>
      <c r="X18" s="2613"/>
      <c r="Y18" s="2612"/>
      <c r="Z18" s="2613"/>
      <c r="AA18" s="2613"/>
      <c r="AB18" s="2613"/>
      <c r="AC18" s="2613"/>
      <c r="AD18" s="2613"/>
      <c r="AE18" s="2613"/>
      <c r="AF18" s="2613"/>
      <c r="AG18" s="2613"/>
      <c r="AH18" s="2613"/>
      <c r="AI18" s="2613"/>
      <c r="AJ18" s="2613"/>
      <c r="AK18" s="2613"/>
      <c r="AL18" s="2613"/>
      <c r="AM18" s="2613"/>
    </row>
    <row r="19" spans="1:40" ht="12.95" customHeight="1">
      <c r="B19" s="1144"/>
      <c r="C19" s="1831" t="s">
        <v>960</v>
      </c>
      <c r="D19" s="1831"/>
      <c r="E19" s="1831"/>
      <c r="F19" s="1831"/>
      <c r="G19" s="1831"/>
      <c r="H19" s="1831"/>
      <c r="I19" s="1831"/>
      <c r="J19" s="1831"/>
      <c r="K19" s="1831"/>
      <c r="L19" s="1831"/>
      <c r="M19" s="1831"/>
      <c r="N19" s="1831"/>
      <c r="O19" s="1831"/>
      <c r="P19" s="1831"/>
      <c r="Q19" s="1831"/>
      <c r="R19" s="1831"/>
      <c r="S19" s="1832"/>
      <c r="T19" s="2612"/>
      <c r="U19" s="2613"/>
      <c r="V19" s="2613"/>
      <c r="W19" s="2613"/>
      <c r="X19" s="2613"/>
      <c r="Y19" s="2612"/>
      <c r="Z19" s="2613"/>
      <c r="AA19" s="2613"/>
      <c r="AB19" s="2613"/>
      <c r="AC19" s="2613"/>
      <c r="AD19" s="2613"/>
      <c r="AE19" s="2613"/>
      <c r="AF19" s="2613"/>
      <c r="AG19" s="2613"/>
      <c r="AH19" s="2613"/>
      <c r="AI19" s="2613"/>
      <c r="AJ19" s="2613"/>
      <c r="AK19" s="2613"/>
      <c r="AL19" s="2613"/>
      <c r="AM19" s="2613"/>
    </row>
    <row r="20" spans="1:40" ht="12.95" customHeight="1">
      <c r="B20" s="2590" t="s">
        <v>502</v>
      </c>
      <c r="C20" s="2591"/>
      <c r="D20" s="2591"/>
      <c r="E20" s="2591"/>
      <c r="F20" s="2591"/>
      <c r="G20" s="2591"/>
      <c r="H20" s="2591"/>
      <c r="I20" s="2591"/>
      <c r="J20" s="2591"/>
      <c r="K20" s="2591"/>
      <c r="L20" s="2591"/>
      <c r="M20" s="2591"/>
      <c r="N20" s="2591"/>
      <c r="O20" s="2591"/>
      <c r="P20" s="2591"/>
      <c r="Q20" s="2591"/>
      <c r="R20" s="2591"/>
      <c r="S20" s="2592"/>
      <c r="T20" s="2603">
        <f>SUM(T13:X19)</f>
        <v>0</v>
      </c>
      <c r="U20" s="2584"/>
      <c r="V20" s="2584"/>
      <c r="W20" s="2584"/>
      <c r="X20" s="2584"/>
      <c r="Y20" s="2603">
        <f>SUM(Y13:AC19)</f>
        <v>0</v>
      </c>
      <c r="Z20" s="2584"/>
      <c r="AA20" s="2584"/>
      <c r="AB20" s="2584"/>
      <c r="AC20" s="2584"/>
      <c r="AD20" s="2594">
        <f>SUM(AD13:AH19)</f>
        <v>0</v>
      </c>
      <c r="AE20" s="2602"/>
      <c r="AF20" s="2602"/>
      <c r="AG20" s="2602"/>
      <c r="AH20" s="2603"/>
      <c r="AI20" s="2594">
        <f>SUM(AI13:AM19)</f>
        <v>0</v>
      </c>
      <c r="AJ20" s="2602"/>
      <c r="AK20" s="2602"/>
      <c r="AL20" s="2602"/>
      <c r="AM20" s="2603"/>
    </row>
    <row r="21" spans="1:40" ht="12.95" customHeight="1">
      <c r="B21" s="2590" t="s">
        <v>1263</v>
      </c>
      <c r="C21" s="2591"/>
      <c r="D21" s="2591"/>
      <c r="E21" s="2591"/>
      <c r="F21" s="2591"/>
      <c r="G21" s="2591"/>
      <c r="H21" s="2591"/>
      <c r="I21" s="2591"/>
      <c r="J21" s="2591"/>
      <c r="K21" s="2591"/>
      <c r="L21" s="2591"/>
      <c r="M21" s="2591"/>
      <c r="N21" s="2591"/>
      <c r="O21" s="2591"/>
      <c r="P21" s="2591"/>
      <c r="Q21" s="2591"/>
      <c r="R21" s="2591"/>
      <c r="S21" s="2592"/>
      <c r="T21" s="2612"/>
      <c r="U21" s="2613"/>
      <c r="V21" s="2613"/>
      <c r="W21" s="2613"/>
      <c r="X21" s="2613"/>
      <c r="Y21" s="2612"/>
      <c r="Z21" s="2613"/>
      <c r="AA21" s="2613"/>
      <c r="AB21" s="2613"/>
      <c r="AC21" s="2613"/>
      <c r="AD21" s="2619"/>
      <c r="AE21" s="2620"/>
      <c r="AF21" s="2620"/>
      <c r="AG21" s="2620"/>
      <c r="AH21" s="2621"/>
      <c r="AI21" s="2619"/>
      <c r="AJ21" s="2620"/>
      <c r="AK21" s="2620"/>
      <c r="AL21" s="2620"/>
      <c r="AM21" s="2621"/>
    </row>
    <row r="22" spans="1:40" ht="12.95" customHeight="1">
      <c r="B22" s="2590" t="s">
        <v>503</v>
      </c>
      <c r="C22" s="2591"/>
      <c r="D22" s="2591"/>
      <c r="E22" s="2591"/>
      <c r="F22" s="2591"/>
      <c r="G22" s="2591"/>
      <c r="H22" s="2591"/>
      <c r="I22" s="2591"/>
      <c r="J22" s="2591"/>
      <c r="K22" s="2591"/>
      <c r="L22" s="2591"/>
      <c r="M22" s="2591"/>
      <c r="N22" s="2591"/>
      <c r="O22" s="2591"/>
      <c r="P22" s="2591"/>
      <c r="Q22" s="2591"/>
      <c r="R22" s="2591"/>
      <c r="S22" s="2592"/>
      <c r="T22" s="2608">
        <f>(ABS(T20)+ABS(T21))*-1</f>
        <v>0</v>
      </c>
      <c r="U22" s="2609"/>
      <c r="V22" s="2609"/>
      <c r="W22" s="2609"/>
      <c r="X22" s="2609"/>
      <c r="Y22" s="2608">
        <f>(Y20+Y21)*-1</f>
        <v>0</v>
      </c>
      <c r="Z22" s="2609"/>
      <c r="AA22" s="2609"/>
      <c r="AB22" s="2609"/>
      <c r="AC22" s="2609"/>
      <c r="AD22" s="2610">
        <f>(AD20)*-1</f>
        <v>0</v>
      </c>
      <c r="AE22" s="2611"/>
      <c r="AF22" s="2611"/>
      <c r="AG22" s="2611"/>
      <c r="AH22" s="2608"/>
      <c r="AI22" s="2610">
        <f>(AI20)*-1</f>
        <v>0</v>
      </c>
      <c r="AJ22" s="2611"/>
      <c r="AK22" s="2611"/>
      <c r="AL22" s="2611"/>
      <c r="AM22" s="2608"/>
    </row>
    <row r="23" spans="1:40" ht="12.95" customHeight="1">
      <c r="B23" s="2590" t="s">
        <v>504</v>
      </c>
      <c r="C23" s="2591"/>
      <c r="D23" s="2591"/>
      <c r="E23" s="2591"/>
      <c r="F23" s="2591"/>
      <c r="G23" s="2591"/>
      <c r="H23" s="2591"/>
      <c r="I23" s="2591"/>
      <c r="J23" s="2591"/>
      <c r="K23" s="2591"/>
      <c r="L23" s="2591"/>
      <c r="M23" s="2591"/>
      <c r="N23" s="2591"/>
      <c r="O23" s="2591"/>
      <c r="P23" s="2591"/>
      <c r="Q23" s="2591"/>
      <c r="R23" s="2591"/>
      <c r="S23" s="2592"/>
      <c r="T23" s="2603">
        <f>T11+T22</f>
        <v>43308886</v>
      </c>
      <c r="U23" s="2584"/>
      <c r="V23" s="2584"/>
      <c r="W23" s="2584"/>
      <c r="X23" s="2584"/>
      <c r="Y23" s="2603">
        <f>Y11+Y22</f>
        <v>0</v>
      </c>
      <c r="Z23" s="2584"/>
      <c r="AA23" s="2584"/>
      <c r="AB23" s="2584"/>
      <c r="AC23" s="2584"/>
      <c r="AD23" s="2603">
        <f>AD11+AD22</f>
        <v>0</v>
      </c>
      <c r="AE23" s="2584"/>
      <c r="AF23" s="2584"/>
      <c r="AG23" s="2584"/>
      <c r="AH23" s="2584"/>
      <c r="AI23" s="2603">
        <f>AI11+AI22</f>
        <v>0</v>
      </c>
      <c r="AJ23" s="2584"/>
      <c r="AK23" s="2584"/>
      <c r="AL23" s="2584"/>
      <c r="AM23" s="2584"/>
    </row>
    <row r="24" spans="1:40" ht="12.95" customHeight="1">
      <c r="B24" s="2590" t="s">
        <v>961</v>
      </c>
      <c r="C24" s="2591"/>
      <c r="D24" s="2591"/>
      <c r="E24" s="2591"/>
      <c r="F24" s="2591"/>
      <c r="G24" s="2591"/>
      <c r="H24" s="2591"/>
      <c r="I24" s="2591"/>
      <c r="J24" s="2591"/>
      <c r="K24" s="2591"/>
      <c r="L24" s="2591"/>
      <c r="M24" s="2591"/>
      <c r="N24" s="2591"/>
      <c r="O24" s="2591"/>
      <c r="P24" s="2591"/>
      <c r="Q24" s="2591"/>
      <c r="R24" s="2591"/>
      <c r="S24" s="2592"/>
      <c r="T24" s="2594">
        <f>Application!AJ1062</f>
        <v>96745348</v>
      </c>
      <c r="U24" s="2602"/>
      <c r="V24" s="2602"/>
      <c r="W24" s="2602"/>
      <c r="X24" s="2602"/>
      <c r="Y24" s="2602"/>
      <c r="Z24" s="2602"/>
      <c r="AA24" s="2602"/>
      <c r="AB24" s="2602"/>
      <c r="AC24" s="2602"/>
      <c r="AD24" s="2602"/>
      <c r="AE24" s="2602"/>
      <c r="AF24" s="2602"/>
      <c r="AG24" s="2602"/>
      <c r="AH24" s="2602"/>
      <c r="AI24" s="2602"/>
      <c r="AJ24" s="2602"/>
      <c r="AK24" s="2602"/>
      <c r="AL24" s="2602"/>
      <c r="AM24" s="2603"/>
    </row>
    <row r="25" spans="1:40" ht="12.95" customHeight="1">
      <c r="B25" s="2634" t="s">
        <v>1264</v>
      </c>
      <c r="C25" s="2635"/>
      <c r="D25" s="2635"/>
      <c r="E25" s="2635"/>
      <c r="F25" s="2635"/>
      <c r="G25" s="2635"/>
      <c r="H25" s="2635"/>
      <c r="I25" s="2635"/>
      <c r="J25" s="2635"/>
      <c r="K25" s="2635"/>
      <c r="L25" s="2635"/>
      <c r="M25" s="2635"/>
      <c r="N25" s="2635"/>
      <c r="O25" s="2635"/>
      <c r="P25" s="2635"/>
      <c r="Q25" s="2635"/>
      <c r="R25" s="2635"/>
      <c r="S25" s="2636"/>
      <c r="T25" s="2616">
        <f>IF(OR(Application!T196="yes",Application!T195="yes"),1.3,1)</f>
        <v>1.3</v>
      </c>
      <c r="U25" s="2617"/>
      <c r="V25" s="2617"/>
      <c r="W25" s="2617"/>
      <c r="X25" s="2617"/>
      <c r="Y25" s="2616">
        <v>1</v>
      </c>
      <c r="Z25" s="2617"/>
      <c r="AA25" s="2617"/>
      <c r="AB25" s="2617"/>
      <c r="AC25" s="2617"/>
      <c r="AD25" s="2616">
        <v>1</v>
      </c>
      <c r="AE25" s="2617"/>
      <c r="AF25" s="2617"/>
      <c r="AG25" s="2617"/>
      <c r="AH25" s="2618"/>
      <c r="AI25" s="2616">
        <v>1</v>
      </c>
      <c r="AJ25" s="2617"/>
      <c r="AK25" s="2617"/>
      <c r="AL25" s="2617"/>
      <c r="AM25" s="2618"/>
    </row>
    <row r="26" spans="1:40" ht="12.95" customHeight="1">
      <c r="B26" s="2590" t="s">
        <v>505</v>
      </c>
      <c r="C26" s="2591"/>
      <c r="D26" s="2591"/>
      <c r="E26" s="2591"/>
      <c r="F26" s="2591"/>
      <c r="G26" s="2591"/>
      <c r="H26" s="2591"/>
      <c r="I26" s="2591"/>
      <c r="J26" s="2591"/>
      <c r="K26" s="2591"/>
      <c r="L26" s="2591"/>
      <c r="M26" s="2591"/>
      <c r="N26" s="2591"/>
      <c r="O26" s="2591"/>
      <c r="P26" s="2591"/>
      <c r="Q26" s="2591"/>
      <c r="R26" s="2591"/>
      <c r="S26" s="2592"/>
      <c r="T26" s="2603">
        <f>T23*T25</f>
        <v>56301551.800000004</v>
      </c>
      <c r="U26" s="2584"/>
      <c r="V26" s="2584"/>
      <c r="W26" s="2584"/>
      <c r="X26" s="2584"/>
      <c r="Y26" s="2603">
        <f>Y23*Y25</f>
        <v>0</v>
      </c>
      <c r="Z26" s="2584"/>
      <c r="AA26" s="2584"/>
      <c r="AB26" s="2584"/>
      <c r="AC26" s="2584"/>
      <c r="AD26" s="2603">
        <f>AD23*AD25</f>
        <v>0</v>
      </c>
      <c r="AE26" s="2584"/>
      <c r="AF26" s="2584"/>
      <c r="AG26" s="2584"/>
      <c r="AH26" s="2584"/>
      <c r="AI26" s="2603">
        <f>AI23*AI25</f>
        <v>0</v>
      </c>
      <c r="AJ26" s="2584"/>
      <c r="AK26" s="2584"/>
      <c r="AL26" s="2584"/>
      <c r="AM26" s="2584"/>
    </row>
    <row r="27" spans="1:40" ht="12.95" customHeight="1">
      <c r="A27" s="410"/>
      <c r="B27" s="2637" t="s">
        <v>426</v>
      </c>
      <c r="C27" s="2638"/>
      <c r="D27" s="2638"/>
      <c r="E27" s="2638"/>
      <c r="F27" s="2638"/>
      <c r="G27" s="2638"/>
      <c r="H27" s="2638"/>
      <c r="I27" s="2638"/>
      <c r="J27" s="2638"/>
      <c r="K27" s="2638"/>
      <c r="L27" s="2638"/>
      <c r="M27" s="2638"/>
      <c r="N27" s="2638"/>
      <c r="O27" s="2638"/>
      <c r="P27" s="2638"/>
      <c r="Q27" s="2638"/>
      <c r="R27" s="2638"/>
      <c r="S27" s="2639"/>
      <c r="T27" s="2614">
        <f>Application!$AG$454</f>
        <v>1</v>
      </c>
      <c r="U27" s="2615"/>
      <c r="V27" s="2615"/>
      <c r="W27" s="2615"/>
      <c r="X27" s="2615"/>
      <c r="Y27" s="2614">
        <f>Application!$AG$454</f>
        <v>1</v>
      </c>
      <c r="Z27" s="2615"/>
      <c r="AA27" s="2615"/>
      <c r="AB27" s="2615"/>
      <c r="AC27" s="2615"/>
      <c r="AD27" s="2614">
        <f>Application!$AG$454</f>
        <v>1</v>
      </c>
      <c r="AE27" s="2615"/>
      <c r="AF27" s="2615"/>
      <c r="AG27" s="2615"/>
      <c r="AH27" s="2615"/>
      <c r="AI27" s="2614">
        <f>Application!$AG$454</f>
        <v>1</v>
      </c>
      <c r="AJ27" s="2615"/>
      <c r="AK27" s="2615"/>
      <c r="AL27" s="2615"/>
      <c r="AM27" s="2615"/>
    </row>
    <row r="28" spans="1:40" ht="12.95" customHeight="1">
      <c r="A28" s="404"/>
      <c r="B28" s="2590" t="s">
        <v>506</v>
      </c>
      <c r="C28" s="2591"/>
      <c r="D28" s="2591"/>
      <c r="E28" s="2591"/>
      <c r="F28" s="2591"/>
      <c r="G28" s="2591"/>
      <c r="H28" s="2591"/>
      <c r="I28" s="2591"/>
      <c r="J28" s="2591"/>
      <c r="K28" s="2591"/>
      <c r="L28" s="2591"/>
      <c r="M28" s="2591"/>
      <c r="N28" s="2591"/>
      <c r="O28" s="2591"/>
      <c r="P28" s="2591"/>
      <c r="Q28" s="2591"/>
      <c r="R28" s="2591"/>
      <c r="S28" s="2592"/>
      <c r="T28" s="2603">
        <f>IF(ISERROR((T26*T27)),0,(T26*T27))</f>
        <v>56301551.800000004</v>
      </c>
      <c r="U28" s="2584"/>
      <c r="V28" s="2584"/>
      <c r="W28" s="2584"/>
      <c r="X28" s="2584"/>
      <c r="Y28" s="2603">
        <f>IF(ISERROR((Y26*Y27)),0,(Y26*Y27))</f>
        <v>0</v>
      </c>
      <c r="Z28" s="2584"/>
      <c r="AA28" s="2584"/>
      <c r="AB28" s="2584"/>
      <c r="AC28" s="2584"/>
      <c r="AD28" s="2603">
        <f>IF(ISERROR((AD26*AD27)),0,(AD26*AD27))</f>
        <v>0</v>
      </c>
      <c r="AE28" s="2584"/>
      <c r="AF28" s="2584"/>
      <c r="AG28" s="2584"/>
      <c r="AH28" s="2584"/>
      <c r="AI28" s="2603">
        <f>IF(ISERROR((AI26*AI27)),0,(AI26*AI27))</f>
        <v>0</v>
      </c>
      <c r="AJ28" s="2584"/>
      <c r="AK28" s="2584"/>
      <c r="AL28" s="2584"/>
      <c r="AM28" s="2584"/>
    </row>
    <row r="29" spans="1:40" ht="12.95" customHeight="1">
      <c r="B29" s="2590" t="s">
        <v>523</v>
      </c>
      <c r="C29" s="2591"/>
      <c r="D29" s="2591"/>
      <c r="E29" s="2591"/>
      <c r="F29" s="2591"/>
      <c r="G29" s="2591"/>
      <c r="H29" s="2591"/>
      <c r="I29" s="2591"/>
      <c r="J29" s="2591"/>
      <c r="K29" s="2591"/>
      <c r="L29" s="2591"/>
      <c r="M29" s="2591"/>
      <c r="N29" s="2591"/>
      <c r="O29" s="2591"/>
      <c r="P29" s="2591"/>
      <c r="Q29" s="2591"/>
      <c r="R29" s="2591"/>
      <c r="S29" s="2592"/>
      <c r="T29" s="2594">
        <f>T28+Y28+AD28+AI28</f>
        <v>56301551.800000004</v>
      </c>
      <c r="U29" s="2602"/>
      <c r="V29" s="2602"/>
      <c r="W29" s="2602"/>
      <c r="X29" s="2602"/>
      <c r="Y29" s="2602"/>
      <c r="Z29" s="2602"/>
      <c r="AA29" s="2602"/>
      <c r="AB29" s="2602"/>
      <c r="AC29" s="2602"/>
      <c r="AD29" s="2602"/>
      <c r="AE29" s="2602"/>
      <c r="AF29" s="2602"/>
      <c r="AG29" s="2602"/>
      <c r="AH29" s="2602"/>
      <c r="AI29" s="2602"/>
      <c r="AJ29" s="2602"/>
      <c r="AK29" s="2602"/>
      <c r="AL29" s="2602"/>
      <c r="AM29" s="2603"/>
    </row>
    <row r="30" spans="1:40" ht="12.95" customHeight="1">
      <c r="B30" s="2607" t="s">
        <v>1266</v>
      </c>
      <c r="C30" s="2607"/>
      <c r="D30" s="2607"/>
      <c r="E30" s="2607"/>
      <c r="F30" s="2607"/>
      <c r="G30" s="2607"/>
      <c r="H30" s="2607"/>
      <c r="I30" s="2607"/>
      <c r="J30" s="2607"/>
      <c r="K30" s="2607"/>
      <c r="L30" s="2607"/>
      <c r="M30" s="2607"/>
      <c r="N30" s="2607"/>
      <c r="O30" s="2607"/>
      <c r="P30" s="2607"/>
      <c r="Q30" s="2607"/>
      <c r="R30" s="2607"/>
      <c r="S30" s="2607"/>
      <c r="T30" s="2607"/>
      <c r="U30" s="2607"/>
      <c r="V30" s="2607"/>
      <c r="W30" s="2607"/>
      <c r="X30" s="2607"/>
      <c r="Y30" s="2607"/>
      <c r="Z30" s="2607"/>
      <c r="AA30" s="2607"/>
      <c r="AB30" s="2607"/>
      <c r="AC30" s="2607"/>
      <c r="AD30" s="2607"/>
      <c r="AE30" s="2607"/>
      <c r="AF30" s="2607"/>
      <c r="AG30" s="2607"/>
      <c r="AH30" s="2607"/>
      <c r="AI30" s="2607"/>
      <c r="AJ30" s="2607"/>
      <c r="AK30" s="2607"/>
      <c r="AL30" s="2607"/>
      <c r="AM30" s="2607"/>
    </row>
    <row r="31" spans="1:40" ht="12.95" customHeight="1">
      <c r="B31" s="2607" t="s">
        <v>1265</v>
      </c>
      <c r="C31" s="2607"/>
      <c r="D31" s="2607"/>
      <c r="E31" s="2607"/>
      <c r="F31" s="2607"/>
      <c r="G31" s="2607"/>
      <c r="H31" s="2607"/>
      <c r="I31" s="2607"/>
      <c r="J31" s="2607"/>
      <c r="K31" s="2607"/>
      <c r="L31" s="2607"/>
      <c r="M31" s="2607"/>
      <c r="N31" s="2607"/>
      <c r="O31" s="2607"/>
      <c r="P31" s="2607"/>
      <c r="Q31" s="2607"/>
      <c r="R31" s="2607"/>
      <c r="S31" s="2607"/>
      <c r="T31" s="2607"/>
      <c r="U31" s="2607"/>
      <c r="V31" s="2607"/>
      <c r="W31" s="2607"/>
      <c r="X31" s="2607"/>
      <c r="Y31" s="2607"/>
      <c r="Z31" s="2607"/>
      <c r="AA31" s="2607"/>
      <c r="AB31" s="2607"/>
      <c r="AC31" s="2607"/>
      <c r="AD31" s="2607"/>
      <c r="AE31" s="2607"/>
      <c r="AF31" s="2607"/>
      <c r="AG31" s="2607"/>
      <c r="AH31" s="2607"/>
      <c r="AI31" s="2607"/>
      <c r="AJ31" s="2607"/>
      <c r="AK31" s="2607"/>
      <c r="AL31" s="2607"/>
      <c r="AM31" s="2607"/>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604" t="s">
        <v>1154</v>
      </c>
      <c r="Z35" s="2604"/>
      <c r="AA35" s="2604"/>
      <c r="AB35" s="2604"/>
      <c r="AC35" s="2604"/>
      <c r="AD35" s="2605" t="s">
        <v>369</v>
      </c>
      <c r="AE35" s="2605"/>
      <c r="AF35" s="2605"/>
      <c r="AG35" s="2605"/>
      <c r="AH35" s="2605"/>
    </row>
    <row r="36" spans="1:76" ht="12.95" customHeight="1">
      <c r="B36" s="407"/>
      <c r="X36" s="412"/>
      <c r="Y36" s="2604"/>
      <c r="Z36" s="2604"/>
      <c r="AA36" s="2604"/>
      <c r="AB36" s="2604"/>
      <c r="AC36" s="2604"/>
      <c r="AD36" s="2605"/>
      <c r="AE36" s="2605"/>
      <c r="AF36" s="2605"/>
      <c r="AG36" s="2605"/>
      <c r="AH36" s="2605"/>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604"/>
      <c r="Z37" s="2604"/>
      <c r="AA37" s="2604"/>
      <c r="AB37" s="2604"/>
      <c r="AC37" s="2604"/>
      <c r="AD37" s="2605"/>
      <c r="AE37" s="2605"/>
      <c r="AF37" s="2605"/>
      <c r="AG37" s="2605"/>
      <c r="AH37" s="2605"/>
    </row>
    <row r="38" spans="1:76" ht="12.95" customHeight="1">
      <c r="A38" s="404"/>
      <c r="B38" s="2590" t="s">
        <v>506</v>
      </c>
      <c r="C38" s="2591"/>
      <c r="D38" s="2591"/>
      <c r="E38" s="2591"/>
      <c r="F38" s="2591"/>
      <c r="G38" s="2591"/>
      <c r="H38" s="2591"/>
      <c r="I38" s="2591"/>
      <c r="J38" s="2591"/>
      <c r="K38" s="2591"/>
      <c r="L38" s="2591"/>
      <c r="M38" s="2591"/>
      <c r="N38" s="2591"/>
      <c r="O38" s="2591"/>
      <c r="P38" s="2591"/>
      <c r="Q38" s="2591"/>
      <c r="R38" s="2591"/>
      <c r="S38" s="2591"/>
      <c r="T38" s="2591"/>
      <c r="U38" s="2591"/>
      <c r="V38" s="2591"/>
      <c r="W38" s="2591"/>
      <c r="X38" s="2592"/>
      <c r="Y38" s="2584">
        <f>IF(T24&gt;=(T23+Y23+AD23+AI23),T28+Y28,0)</f>
        <v>56301551.800000004</v>
      </c>
      <c r="Z38" s="2584"/>
      <c r="AA38" s="2584"/>
      <c r="AB38" s="2584"/>
      <c r="AC38" s="2584"/>
      <c r="AD38" s="2584">
        <f>IF(T24&gt;=(T23+Y23+AD23+AI23),AD28+AI28,0)</f>
        <v>0</v>
      </c>
      <c r="AE38" s="2584"/>
      <c r="AF38" s="2584"/>
      <c r="AG38" s="2584"/>
      <c r="AH38" s="2584"/>
    </row>
    <row r="39" spans="1:76" ht="12.95" customHeight="1">
      <c r="B39" s="2590" t="s">
        <v>1680</v>
      </c>
      <c r="C39" s="2591"/>
      <c r="D39" s="2591"/>
      <c r="E39" s="2591"/>
      <c r="F39" s="2591"/>
      <c r="G39" s="2591"/>
      <c r="H39" s="2591"/>
      <c r="I39" s="2591"/>
      <c r="J39" s="2591"/>
      <c r="K39" s="2591"/>
      <c r="L39" s="2591"/>
      <c r="M39" s="2591"/>
      <c r="N39" s="2591"/>
      <c r="O39" s="2591"/>
      <c r="P39" s="2591"/>
      <c r="Q39" s="2591"/>
      <c r="R39" s="2591"/>
      <c r="S39" s="2591"/>
      <c r="T39" s="2591"/>
      <c r="U39" s="2591"/>
      <c r="V39" s="2591"/>
      <c r="W39" s="2591"/>
      <c r="X39" s="2592"/>
      <c r="Y39" s="2606">
        <v>0.04</v>
      </c>
      <c r="Z39" s="2606"/>
      <c r="AA39" s="2606"/>
      <c r="AB39" s="2606"/>
      <c r="AC39" s="2606"/>
      <c r="AD39" s="2606">
        <v>0.04</v>
      </c>
      <c r="AE39" s="2606"/>
      <c r="AF39" s="2606"/>
      <c r="AG39" s="2606"/>
      <c r="AH39" s="2606"/>
    </row>
    <row r="40" spans="1:76" ht="12.95" customHeight="1">
      <c r="A40" s="404"/>
      <c r="B40" s="2590" t="s">
        <v>642</v>
      </c>
      <c r="C40" s="2591"/>
      <c r="D40" s="2591"/>
      <c r="E40" s="2591"/>
      <c r="F40" s="2591"/>
      <c r="G40" s="2591"/>
      <c r="H40" s="2591"/>
      <c r="I40" s="2591"/>
      <c r="J40" s="2591"/>
      <c r="K40" s="2591"/>
      <c r="L40" s="2591"/>
      <c r="M40" s="2591"/>
      <c r="N40" s="2591"/>
      <c r="O40" s="2591"/>
      <c r="P40" s="2591"/>
      <c r="Q40" s="2591"/>
      <c r="R40" s="2591"/>
      <c r="S40" s="2591"/>
      <c r="T40" s="2591"/>
      <c r="U40" s="2591"/>
      <c r="V40" s="2591"/>
      <c r="W40" s="2591"/>
      <c r="X40" s="2592"/>
      <c r="Y40" s="2584">
        <f>ROUND(Y38*Y39,0)</f>
        <v>2252062</v>
      </c>
      <c r="Z40" s="2584"/>
      <c r="AA40" s="2584"/>
      <c r="AB40" s="2584"/>
      <c r="AC40" s="2584"/>
      <c r="AD40" s="2603">
        <f>ROUND(AD38*AD39,0)</f>
        <v>0</v>
      </c>
      <c r="AE40" s="2584"/>
      <c r="AF40" s="2584"/>
      <c r="AG40" s="2584"/>
      <c r="AH40" s="2584"/>
    </row>
    <row r="41" spans="1:76" ht="12.95" customHeight="1">
      <c r="B41" s="2590" t="s">
        <v>643</v>
      </c>
      <c r="C41" s="2591"/>
      <c r="D41" s="2591"/>
      <c r="E41" s="2591"/>
      <c r="F41" s="2591"/>
      <c r="G41" s="2591"/>
      <c r="H41" s="2591"/>
      <c r="I41" s="2591"/>
      <c r="J41" s="2591"/>
      <c r="K41" s="2591"/>
      <c r="L41" s="2591"/>
      <c r="M41" s="2591"/>
      <c r="N41" s="2591"/>
      <c r="O41" s="2591"/>
      <c r="P41" s="2591"/>
      <c r="Q41" s="2591"/>
      <c r="R41" s="2591"/>
      <c r="S41" s="2591"/>
      <c r="T41" s="2591"/>
      <c r="U41" s="2591"/>
      <c r="V41" s="2591"/>
      <c r="W41" s="2591"/>
      <c r="X41" s="2592"/>
      <c r="Y41" s="2594">
        <f>Y40+AD40</f>
        <v>2252062</v>
      </c>
      <c r="Z41" s="2602"/>
      <c r="AA41" s="2602"/>
      <c r="AB41" s="2602"/>
      <c r="AC41" s="2602"/>
      <c r="AD41" s="2602"/>
      <c r="AE41" s="2602"/>
      <c r="AF41" s="2602"/>
      <c r="AG41" s="2602"/>
      <c r="AH41" s="2603"/>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601" t="s">
        <v>1276</v>
      </c>
      <c r="B44" s="2601"/>
      <c r="C44" s="2601"/>
      <c r="D44" s="2601"/>
      <c r="E44" s="2601"/>
      <c r="F44" s="2601"/>
      <c r="G44" s="2601"/>
      <c r="H44" s="2601"/>
      <c r="I44" s="2601"/>
      <c r="J44" s="2601"/>
      <c r="K44" s="2601"/>
      <c r="L44" s="2601"/>
      <c r="M44" s="2601"/>
      <c r="N44" s="2601"/>
      <c r="O44" s="2601"/>
      <c r="P44" s="2601"/>
      <c r="Q44" s="2601"/>
      <c r="R44" s="2601"/>
      <c r="S44" s="2601"/>
      <c r="T44" s="2601"/>
      <c r="U44" s="2601"/>
      <c r="V44" s="2601"/>
      <c r="W44" s="2601"/>
      <c r="X44" s="2601"/>
      <c r="Y44" s="2601"/>
      <c r="Z44" s="2601"/>
      <c r="AA44" s="2601"/>
      <c r="AB44" s="2601"/>
      <c r="AC44" s="2601"/>
      <c r="AD44" s="2601"/>
      <c r="AE44" s="2601"/>
      <c r="AF44" s="2601"/>
      <c r="AG44" s="2601"/>
      <c r="AH44" s="2601"/>
      <c r="AI44" s="2601"/>
      <c r="AJ44" s="2601"/>
      <c r="AK44" s="2601"/>
      <c r="AL44" s="2601"/>
      <c r="AM44" s="2601"/>
      <c r="AN44" s="2601"/>
      <c r="AO44" s="2601"/>
      <c r="AP44" s="2601"/>
      <c r="AQ44" s="2601"/>
      <c r="AR44" s="2601"/>
      <c r="AS44" s="2601"/>
      <c r="AT44" s="2601"/>
      <c r="AU44" s="2601"/>
      <c r="AV44" s="2601"/>
      <c r="AW44" s="2601"/>
      <c r="AX44" s="2601"/>
      <c r="AY44" s="2601"/>
      <c r="AZ44" s="2601"/>
      <c r="BA44" s="2601"/>
      <c r="BB44" s="2601"/>
      <c r="BC44" s="2601"/>
      <c r="BD44" s="2601"/>
      <c r="BE44" s="2601"/>
      <c r="BF44" s="2601"/>
      <c r="BG44" s="2601"/>
      <c r="BH44" s="2601"/>
      <c r="BI44" s="2601"/>
      <c r="BJ44" s="2601"/>
      <c r="BK44" s="2601"/>
      <c r="BL44" s="2601"/>
      <c r="BM44" s="2601"/>
      <c r="BN44" s="2601"/>
      <c r="BO44" s="2601"/>
      <c r="BP44" s="2601"/>
      <c r="BQ44" s="2601"/>
      <c r="BR44" s="2601"/>
      <c r="BS44" s="2601"/>
      <c r="BT44" s="2601"/>
      <c r="BU44" s="2601"/>
      <c r="BV44" s="2601"/>
      <c r="BW44" s="2601"/>
      <c r="BX44" s="2601"/>
    </row>
    <row r="45" spans="1:76" s="204" customFormat="1" ht="12.95" customHeight="1" thickTop="1"/>
    <row r="46" spans="1:76" ht="12.95" customHeight="1">
      <c r="A46" s="404" t="s">
        <v>586</v>
      </c>
      <c r="C46" s="404" t="s">
        <v>282</v>
      </c>
    </row>
    <row r="47" spans="1:76" ht="12.95" customHeight="1">
      <c r="D47" s="404" t="s">
        <v>283</v>
      </c>
      <c r="AB47" s="2598">
        <f>'Sources and Uses Budget'!B105-MAX(IF('Sources and Uses Budget'!B15="",0,'Sources and Uses Budget'!B15),IF(Application!AG403="",0,Application!AG403))</f>
        <v>45701904</v>
      </c>
      <c r="AC47" s="2599"/>
      <c r="AD47" s="2599"/>
      <c r="AE47" s="2599"/>
      <c r="AF47" s="2600"/>
    </row>
    <row r="48" spans="1:76" ht="12.95" customHeight="1">
      <c r="D48" s="404" t="s">
        <v>21</v>
      </c>
      <c r="AB48" s="2598">
        <f>Application!AO647-MAX(IF('Sources and Uses Budget'!B15="",0,'Sources and Uses Budget'!B15),IF(Application!AG403="",0,Application!AG403))</f>
        <v>17813799</v>
      </c>
      <c r="AC48" s="2599"/>
      <c r="AD48" s="2599"/>
      <c r="AE48" s="2599"/>
      <c r="AF48" s="2600"/>
    </row>
    <row r="49" spans="1:76" ht="12.95" customHeight="1">
      <c r="D49" s="404" t="s">
        <v>91</v>
      </c>
      <c r="AB49" s="2598">
        <f>AB47-AB48</f>
        <v>27888105</v>
      </c>
      <c r="AC49" s="2599"/>
      <c r="AD49" s="2599"/>
      <c r="AE49" s="2599"/>
      <c r="AF49" s="2600"/>
    </row>
    <row r="50" spans="1:76" ht="12.95" customHeight="1">
      <c r="D50" s="404" t="s">
        <v>681</v>
      </c>
      <c r="AA50" s="415"/>
      <c r="AB50" s="2586">
        <f>18465062/SUM(Y41*10)</f>
        <v>0.81991801291438693</v>
      </c>
      <c r="AC50" s="2587"/>
      <c r="AD50" s="2587"/>
      <c r="AE50" s="2587"/>
      <c r="AF50" s="2588"/>
    </row>
    <row r="51" spans="1:76" s="417" customFormat="1" ht="12.95" customHeight="1">
      <c r="A51" s="402"/>
      <c r="B51" s="402"/>
      <c r="C51" s="402"/>
      <c r="D51" s="402"/>
      <c r="E51" s="2597" t="s">
        <v>2536</v>
      </c>
      <c r="F51" s="2597"/>
      <c r="G51" s="2597"/>
      <c r="H51" s="2597"/>
      <c r="I51" s="2597"/>
      <c r="J51" s="2597"/>
      <c r="K51" s="2597"/>
      <c r="L51" s="2597"/>
      <c r="M51" s="2597"/>
      <c r="N51" s="2597"/>
      <c r="O51" s="2597"/>
      <c r="P51" s="2597"/>
      <c r="Q51" s="2597"/>
      <c r="R51" s="2597"/>
      <c r="S51" s="2597"/>
      <c r="T51" s="2597"/>
      <c r="U51" s="2597"/>
      <c r="V51" s="2597"/>
      <c r="W51" s="2597"/>
      <c r="X51" s="2597"/>
      <c r="Y51" s="2597"/>
      <c r="Z51" s="2597"/>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597"/>
      <c r="F52" s="2597"/>
      <c r="G52" s="2597"/>
      <c r="H52" s="2597"/>
      <c r="I52" s="2597"/>
      <c r="J52" s="2597"/>
      <c r="K52" s="2597"/>
      <c r="L52" s="2597"/>
      <c r="M52" s="2597"/>
      <c r="N52" s="2597"/>
      <c r="O52" s="2597"/>
      <c r="P52" s="2597"/>
      <c r="Q52" s="2597"/>
      <c r="R52" s="2597"/>
      <c r="S52" s="2597"/>
      <c r="T52" s="2597"/>
      <c r="U52" s="2597"/>
      <c r="V52" s="2597"/>
      <c r="W52" s="2597"/>
      <c r="X52" s="2597"/>
      <c r="Y52" s="2597"/>
      <c r="Z52" s="2597"/>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598">
        <f>ROUND(IF(ISERROR((AB49/AB50)),0,(AB49/AB50)),0)</f>
        <v>34013285</v>
      </c>
      <c r="AC54" s="2599"/>
      <c r="AD54" s="2599"/>
      <c r="AE54" s="2599"/>
      <c r="AF54" s="2600"/>
    </row>
    <row r="55" spans="1:76" ht="12.95" customHeight="1">
      <c r="D55" s="404" t="s">
        <v>333</v>
      </c>
      <c r="AB55" s="2598">
        <f>(AB54/10)</f>
        <v>3401328.5</v>
      </c>
      <c r="AC55" s="2599"/>
      <c r="AD55" s="2599"/>
      <c r="AE55" s="2599"/>
      <c r="AF55" s="2600"/>
    </row>
    <row r="56" spans="1:76" ht="12.95" customHeight="1">
      <c r="D56" s="404" t="s">
        <v>756</v>
      </c>
      <c r="AB56" s="2598">
        <f>ROUND((IF((Y41&lt;AB55),Y41,AB55)),0)</f>
        <v>2252062</v>
      </c>
      <c r="AC56" s="2599"/>
      <c r="AD56" s="2599"/>
      <c r="AE56" s="2599"/>
      <c r="AF56" s="2600"/>
    </row>
    <row r="57" spans="1:76" ht="12.95" customHeight="1">
      <c r="D57" s="404" t="s">
        <v>755</v>
      </c>
      <c r="AB57" s="2598">
        <f>ROUND((10*AB56*AB50),0)</f>
        <v>18465062</v>
      </c>
      <c r="AC57" s="2599"/>
      <c r="AD57" s="2599"/>
      <c r="AE57" s="2599"/>
      <c r="AF57" s="2600"/>
    </row>
    <row r="58" spans="1:76" ht="12.95" customHeight="1">
      <c r="D58" s="404"/>
      <c r="AB58" s="423"/>
      <c r="AC58" s="423"/>
      <c r="AD58" s="423"/>
      <c r="AE58" s="423"/>
      <c r="AF58" s="423"/>
    </row>
    <row r="59" spans="1:76" ht="12.95" customHeight="1">
      <c r="D59" s="404" t="s">
        <v>754</v>
      </c>
      <c r="AB59" s="2582">
        <f>AB49-AB57</f>
        <v>9423043</v>
      </c>
      <c r="AC59" s="2582"/>
      <c r="AD59" s="2582"/>
      <c r="AE59" s="2582"/>
      <c r="AF59" s="2582"/>
    </row>
    <row r="60" spans="1:76" ht="12.95" customHeight="1">
      <c r="D60" s="404"/>
      <c r="AB60" s="423"/>
      <c r="AC60" s="423"/>
      <c r="AD60" s="423"/>
      <c r="AE60" s="423"/>
      <c r="AF60" s="423"/>
    </row>
    <row r="61" spans="1:76" s="204" customFormat="1" ht="12.95" customHeight="1" thickBot="1">
      <c r="A61" s="2601" t="str">
        <f>IF(Application!AP205="yes","Farmworker State Credit", "State Credit" )</f>
        <v>State Credit</v>
      </c>
      <c r="B61" s="2601"/>
      <c r="C61" s="2601"/>
      <c r="D61" s="2601"/>
      <c r="E61" s="2601"/>
      <c r="F61" s="2601"/>
      <c r="G61" s="2601"/>
      <c r="H61" s="2601"/>
      <c r="I61" s="2601"/>
      <c r="J61" s="2601"/>
      <c r="K61" s="2601"/>
      <c r="L61" s="2601"/>
      <c r="M61" s="2601"/>
      <c r="N61" s="2601"/>
      <c r="O61" s="2601"/>
      <c r="P61" s="2601"/>
      <c r="Q61" s="2601"/>
      <c r="R61" s="2601"/>
      <c r="S61" s="2601"/>
      <c r="T61" s="2601"/>
      <c r="U61" s="2601"/>
      <c r="V61" s="2601"/>
      <c r="W61" s="2601"/>
      <c r="X61" s="2601"/>
      <c r="Y61" s="2601"/>
      <c r="Z61" s="2601"/>
      <c r="AA61" s="2601"/>
      <c r="AB61" s="2601"/>
      <c r="AC61" s="2601"/>
      <c r="AD61" s="2601"/>
      <c r="AE61" s="2601"/>
      <c r="AF61" s="2601"/>
      <c r="AG61" s="2601"/>
      <c r="AH61" s="2601"/>
      <c r="AI61" s="2601"/>
      <c r="AJ61" s="2601"/>
      <c r="AK61" s="2601"/>
      <c r="AL61" s="2601"/>
      <c r="AM61" s="2601"/>
      <c r="AN61" s="2601"/>
      <c r="AO61" s="2601"/>
      <c r="AP61" s="2601"/>
      <c r="AQ61" s="2601"/>
      <c r="AR61" s="2601"/>
      <c r="AS61" s="2601"/>
      <c r="AT61" s="2601"/>
      <c r="AU61" s="2601"/>
      <c r="AV61" s="2601"/>
      <c r="AW61" s="2601"/>
      <c r="AX61" s="2601"/>
      <c r="AY61" s="2601"/>
      <c r="AZ61" s="2601"/>
      <c r="BA61" s="2601"/>
      <c r="BB61" s="2601"/>
      <c r="BC61" s="2601"/>
      <c r="BD61" s="2601"/>
      <c r="BE61" s="2601"/>
      <c r="BF61" s="2601"/>
      <c r="BG61" s="2601"/>
      <c r="BH61" s="2601"/>
      <c r="BI61" s="2601"/>
      <c r="BJ61" s="2601"/>
      <c r="BK61" s="2601"/>
      <c r="BL61" s="2601"/>
      <c r="BM61" s="2601"/>
      <c r="BN61" s="2601"/>
      <c r="BO61" s="2601"/>
      <c r="BP61" s="2601"/>
      <c r="BQ61" s="2601"/>
      <c r="BR61" s="2601"/>
      <c r="BS61" s="2601"/>
      <c r="BT61" s="2601"/>
      <c r="BU61" s="2601"/>
      <c r="BV61" s="2601"/>
      <c r="BW61" s="2601"/>
      <c r="BX61" s="2601"/>
    </row>
    <row r="62" spans="1:76" s="204" customFormat="1" ht="12.95" customHeight="1" thickTop="1"/>
    <row r="63" spans="1:76" ht="12.95" customHeight="1">
      <c r="A63" s="404" t="s">
        <v>589</v>
      </c>
      <c r="C63" s="205" t="s">
        <v>1248</v>
      </c>
      <c r="Y63" s="2593" t="s">
        <v>984</v>
      </c>
      <c r="Z63" s="2593"/>
      <c r="AA63" s="2593"/>
      <c r="AB63" s="2593"/>
      <c r="AC63" s="2593"/>
      <c r="AD63" s="2593" t="s">
        <v>369</v>
      </c>
      <c r="AE63" s="2593"/>
      <c r="AF63" s="2593"/>
      <c r="AG63" s="2593"/>
      <c r="AH63" s="2593"/>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594">
        <f>IF(Application!$Z$205="(select)",0,((T23*T27)+Y28))</f>
        <v>43308886</v>
      </c>
      <c r="Z64" s="2595"/>
      <c r="AA64" s="2595"/>
      <c r="AB64" s="2595"/>
      <c r="AC64" s="2596"/>
      <c r="AD64" s="2594">
        <f>IF(AND(OR(Application!D211="At-Risk",Application!D211="At-Risk and Special Needs"),Application!M367="yes"),AD28+AI28,0)</f>
        <v>0</v>
      </c>
      <c r="AE64" s="2595"/>
      <c r="AF64" s="2595"/>
      <c r="AG64" s="2595"/>
      <c r="AH64" s="2596"/>
    </row>
    <row r="65" spans="1:37" ht="12.95" customHeight="1">
      <c r="C65" s="404"/>
      <c r="E65" s="1012" t="s">
        <v>1825</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1826</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583">
        <f>IF(OR(Application!Z205="State Farmworker Credit",Application!Z205="$500M (Farmworker Housing)"),0.75,IF(Application!Z205="15% set-aside",0.13,IF(Application!Z205="15% set-aside with qualifying low value rehab",0.95,IF(Application!Z205="$500M",0.3,0))))</f>
        <v>0.3</v>
      </c>
      <c r="Z67" s="2583"/>
      <c r="AA67" s="2583"/>
      <c r="AB67" s="2583"/>
      <c r="AC67" s="2583"/>
      <c r="AD67" s="2583">
        <f>IF(Application!Z205="15% set-aside with qualifying low value rehab", 0.95,IF(OR(Application!D211="At-Risk",'Points System'!B26="Yes"),0.13,0))</f>
        <v>0</v>
      </c>
      <c r="AE67" s="2583"/>
      <c r="AF67" s="2583"/>
      <c r="AG67" s="2583"/>
      <c r="AH67" s="2583"/>
    </row>
    <row r="68" spans="1:37" ht="12.95" customHeight="1">
      <c r="C68" s="404"/>
      <c r="D68" s="205" t="s">
        <v>2179</v>
      </c>
      <c r="Y68" s="2584">
        <f>IF(AND(T25=1.3,OR(Y67=0.13,Y67=0.95),NOT(Application!T212&gt;=50%)),0,ROUND(Y64*Y67,0))</f>
        <v>12992666</v>
      </c>
      <c r="Z68" s="2585"/>
      <c r="AA68" s="2585"/>
      <c r="AB68" s="2585"/>
      <c r="AC68" s="2585"/>
      <c r="AD68" s="2584">
        <f>IF(AND(T25=1.3,AD67&gt;0,NOT(Application!T212&gt;=50%)),0,ROUND(AD64*AD67,0))</f>
        <v>0</v>
      </c>
      <c r="AE68" s="2585"/>
      <c r="AF68" s="2585"/>
      <c r="AG68" s="2585"/>
      <c r="AH68" s="2585"/>
      <c r="AK68" s="1192"/>
    </row>
    <row r="69" spans="1:37" ht="12.95" customHeight="1">
      <c r="C69" s="404"/>
      <c r="D69" s="205" t="s">
        <v>2180</v>
      </c>
      <c r="Y69" s="2584">
        <f>IF(OR(Application!Z205="State Farmworker Credit",Application!Z205="$500M (Farmworker Housing)"),Y68+AD68,MIN(Y68+AD68,200000*(Application!G761+Application!O785)))</f>
        <v>12992666</v>
      </c>
      <c r="Z69" s="2584"/>
      <c r="AA69" s="2584"/>
      <c r="AB69" s="2584"/>
      <c r="AC69" s="2584"/>
      <c r="AD69" s="2584"/>
      <c r="AE69" s="2584"/>
      <c r="AF69" s="2584"/>
      <c r="AG69" s="2584"/>
      <c r="AH69" s="2584"/>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1250</v>
      </c>
      <c r="AB72" s="2586">
        <f>AB59/11492666</f>
        <v>0.81991793723057815</v>
      </c>
      <c r="AC72" s="2587"/>
      <c r="AD72" s="2587"/>
      <c r="AE72" s="2587"/>
      <c r="AF72" s="2588"/>
    </row>
    <row r="73" spans="1:37" ht="12.95" customHeight="1">
      <c r="A73" s="404"/>
      <c r="C73" s="404"/>
      <c r="D73" s="404"/>
      <c r="E73" s="2589" t="s">
        <v>1251</v>
      </c>
      <c r="F73" s="2589"/>
      <c r="G73" s="2589"/>
      <c r="H73" s="2589"/>
      <c r="I73" s="2589"/>
      <c r="J73" s="2589"/>
      <c r="K73" s="2589"/>
      <c r="L73" s="2589"/>
      <c r="M73" s="2589"/>
      <c r="N73" s="2589"/>
      <c r="O73" s="2589"/>
      <c r="P73" s="2589"/>
      <c r="Q73" s="2589"/>
      <c r="R73" s="2589"/>
      <c r="S73" s="2589"/>
      <c r="T73" s="2589"/>
      <c r="U73" s="2589"/>
      <c r="V73" s="2589"/>
      <c r="W73" s="2589"/>
      <c r="X73" s="2589"/>
      <c r="Y73" s="2589"/>
      <c r="Z73" s="2589"/>
      <c r="AA73" s="2589"/>
      <c r="AB73" s="438"/>
      <c r="AC73" s="438"/>
    </row>
    <row r="74" spans="1:37" ht="12.95" customHeight="1">
      <c r="A74" s="404"/>
      <c r="C74" s="404"/>
      <c r="D74" s="404"/>
      <c r="E74" s="2589"/>
      <c r="F74" s="2589"/>
      <c r="G74" s="2589"/>
      <c r="H74" s="2589"/>
      <c r="I74" s="2589"/>
      <c r="J74" s="2589"/>
      <c r="K74" s="2589"/>
      <c r="L74" s="2589"/>
      <c r="M74" s="2589"/>
      <c r="N74" s="2589"/>
      <c r="O74" s="2589"/>
      <c r="P74" s="2589"/>
      <c r="Q74" s="2589"/>
      <c r="R74" s="2589"/>
      <c r="S74" s="2589"/>
      <c r="T74" s="2589"/>
      <c r="U74" s="2589"/>
      <c r="V74" s="2589"/>
      <c r="W74" s="2589"/>
      <c r="X74" s="2589"/>
      <c r="Y74" s="2589"/>
      <c r="Z74" s="2589"/>
      <c r="AA74" s="2589"/>
      <c r="AB74" s="438"/>
      <c r="AC74" s="438"/>
    </row>
    <row r="75" spans="1:37" ht="12.95" customHeight="1">
      <c r="A75" s="404"/>
      <c r="C75" s="404"/>
      <c r="D75" s="404"/>
      <c r="E75" s="2589"/>
      <c r="F75" s="2589"/>
      <c r="G75" s="2589"/>
      <c r="H75" s="2589"/>
      <c r="I75" s="2589"/>
      <c r="J75" s="2589"/>
      <c r="K75" s="2589"/>
      <c r="L75" s="2589"/>
      <c r="M75" s="2589"/>
      <c r="N75" s="2589"/>
      <c r="O75" s="2589"/>
      <c r="P75" s="2589"/>
      <c r="Q75" s="2589"/>
      <c r="R75" s="2589"/>
      <c r="S75" s="2589"/>
      <c r="T75" s="2589"/>
      <c r="U75" s="2589"/>
      <c r="V75" s="2589"/>
      <c r="W75" s="2589"/>
      <c r="X75" s="2589"/>
      <c r="Y75" s="2589"/>
      <c r="Z75" s="2589"/>
      <c r="AA75" s="2589"/>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1252</v>
      </c>
      <c r="AB77" s="2577">
        <f>ROUND(IF(ISERROR((AB59/AB72)),0,(AB59/AB72)),0)</f>
        <v>11492666</v>
      </c>
      <c r="AC77" s="2577"/>
      <c r="AD77" s="2577"/>
      <c r="AE77" s="2577"/>
      <c r="AF77" s="2577"/>
    </row>
    <row r="78" spans="1:37" ht="12.95" customHeight="1">
      <c r="C78" s="404"/>
      <c r="D78" s="205" t="s">
        <v>1253</v>
      </c>
      <c r="AB78" s="2578">
        <f>ROUNDUP(MIN(Y69,AB77),0)</f>
        <v>11492666</v>
      </c>
      <c r="AC78" s="2579"/>
      <c r="AD78" s="2579"/>
      <c r="AE78" s="2579"/>
      <c r="AF78" s="2580"/>
    </row>
    <row r="79" spans="1:37" ht="12.95" customHeight="1">
      <c r="C79" s="404"/>
      <c r="D79" s="205" t="s">
        <v>1254</v>
      </c>
      <c r="AB79" s="2581">
        <f>AB78*AB72</f>
        <v>9423043</v>
      </c>
      <c r="AC79" s="2581"/>
      <c r="AD79" s="2581"/>
      <c r="AE79" s="2581"/>
      <c r="AF79" s="2581"/>
    </row>
    <row r="80" spans="1:37" ht="12.95" customHeight="1">
      <c r="C80" s="404"/>
      <c r="D80" s="404"/>
      <c r="AB80" s="425"/>
      <c r="AC80" s="425"/>
      <c r="AD80" s="425"/>
      <c r="AE80" s="425"/>
      <c r="AF80" s="425"/>
    </row>
    <row r="81" spans="1:78" ht="12.95" customHeight="1">
      <c r="D81" s="404" t="s">
        <v>754</v>
      </c>
      <c r="AB81" s="2582">
        <f>AB49-(AB57+AB79)</f>
        <v>0</v>
      </c>
      <c r="AC81" s="2582"/>
      <c r="AD81" s="2582"/>
      <c r="AE81" s="2582"/>
      <c r="AF81" s="2582"/>
    </row>
    <row r="82" spans="1:78" ht="12.95" customHeight="1">
      <c r="F82" s="522"/>
      <c r="J82" s="522" t="str">
        <f>IF(AB81&gt;0,"FUNDING GAP MUST NOT EXCEED ZERO","")</f>
        <v/>
      </c>
    </row>
    <row r="83" spans="1:78" ht="12.95" customHeight="1">
      <c r="D83" s="523"/>
    </row>
    <row r="84" spans="1:78" ht="12.95" customHeight="1" thickBot="1">
      <c r="A84" s="2601"/>
      <c r="B84" s="2601"/>
      <c r="C84" s="2601"/>
      <c r="D84" s="2601"/>
      <c r="E84" s="2601"/>
      <c r="F84" s="2601"/>
      <c r="G84" s="2601"/>
      <c r="H84" s="2601"/>
      <c r="I84" s="2601"/>
      <c r="J84" s="2601"/>
      <c r="K84" s="2601"/>
      <c r="L84" s="2601"/>
      <c r="M84" s="2601"/>
      <c r="N84" s="2601"/>
      <c r="O84" s="2601"/>
      <c r="P84" s="2601"/>
      <c r="Q84" s="2601"/>
      <c r="R84" s="2601"/>
      <c r="S84" s="2601"/>
      <c r="T84" s="2601"/>
      <c r="U84" s="2601"/>
      <c r="V84" s="2601"/>
      <c r="W84" s="2601"/>
      <c r="X84" s="2601"/>
      <c r="Y84" s="2601"/>
      <c r="Z84" s="2601"/>
      <c r="AA84" s="2601"/>
      <c r="AB84" s="2601"/>
      <c r="AC84" s="2601"/>
      <c r="AD84" s="2601"/>
      <c r="AE84" s="2601"/>
      <c r="AF84" s="2601"/>
      <c r="AG84" s="2601"/>
      <c r="AH84" s="2601"/>
      <c r="AI84" s="2601"/>
      <c r="AJ84" s="2601"/>
      <c r="AK84" s="2601"/>
      <c r="AL84" s="2601"/>
      <c r="AM84" s="2601"/>
      <c r="AN84" s="2601"/>
      <c r="AO84" s="2601"/>
      <c r="AP84" s="2601"/>
      <c r="AQ84" s="2601"/>
      <c r="AR84" s="2601"/>
      <c r="AS84" s="2601"/>
      <c r="AT84" s="2601"/>
      <c r="AU84" s="2601"/>
      <c r="AV84" s="2601"/>
      <c r="AW84" s="2601"/>
      <c r="AX84" s="2601"/>
      <c r="AY84" s="2601"/>
      <c r="AZ84" s="2601"/>
      <c r="BA84" s="2601"/>
      <c r="BB84" s="2601"/>
      <c r="BC84" s="2601"/>
      <c r="BD84" s="2601"/>
      <c r="BE84" s="2601"/>
      <c r="BF84" s="2601"/>
      <c r="BG84" s="2601"/>
      <c r="BH84" s="2601"/>
      <c r="BI84" s="2601"/>
      <c r="BJ84" s="2601"/>
      <c r="BK84" s="2601"/>
      <c r="BL84" s="2601"/>
      <c r="BM84" s="2601"/>
      <c r="BN84" s="2601"/>
      <c r="BO84" s="2601"/>
      <c r="BP84" s="2601"/>
      <c r="BQ84" s="2601"/>
      <c r="BR84" s="2601"/>
      <c r="BS84" s="2601"/>
      <c r="BT84" s="2601"/>
      <c r="BU84" s="2601"/>
      <c r="BV84" s="2601"/>
      <c r="BW84" s="2601"/>
      <c r="BX84" s="2601"/>
    </row>
    <row r="85" spans="1:78" ht="12.95" customHeight="1" thickTop="1"/>
    <row r="86" spans="1:78" ht="12.95" hidden="1" customHeight="1">
      <c r="A86" s="404"/>
      <c r="C86" s="205"/>
    </row>
    <row r="87" spans="1:78" ht="12.95" hidden="1" customHeight="1">
      <c r="D87" s="205"/>
      <c r="AB87" s="2633"/>
      <c r="AC87" s="2633"/>
      <c r="AD87" s="2633"/>
      <c r="AE87" s="2633"/>
      <c r="AF87" s="2633"/>
    </row>
    <row r="88" spans="1:78" ht="12.95" hidden="1" customHeight="1" thickBot="1">
      <c r="D88" s="205"/>
      <c r="AB88" s="2632"/>
      <c r="AC88" s="2632"/>
      <c r="AD88" s="2632"/>
      <c r="AE88" s="2632"/>
      <c r="AF88" s="2632"/>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643" zoomScale="115" zoomScaleNormal="115" workbookViewId="0">
      <selection activeCell="AE159" sqref="AE159"/>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1302" t="s">
        <v>1299</v>
      </c>
      <c r="B1" s="1302"/>
      <c r="C1" s="1302"/>
      <c r="D1" s="1302"/>
      <c r="E1" s="1302"/>
      <c r="F1" s="1302"/>
      <c r="G1" s="1302"/>
      <c r="H1" s="1302"/>
      <c r="I1" s="1302"/>
      <c r="J1" s="1302"/>
      <c r="K1" s="1302"/>
      <c r="L1" s="1302"/>
      <c r="M1" s="1302"/>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c r="AL1" s="1302"/>
      <c r="AM1" s="1302"/>
    </row>
    <row r="2" spans="1:41" s="536" customFormat="1" ht="12.75" customHeight="1" thickBot="1">
      <c r="A2" s="1303"/>
      <c r="B2" s="1303"/>
      <c r="C2" s="1303"/>
      <c r="D2" s="1303"/>
      <c r="E2" s="1303"/>
      <c r="F2" s="1303"/>
      <c r="G2" s="1303"/>
      <c r="H2" s="1303"/>
      <c r="I2" s="1303"/>
      <c r="J2" s="1303"/>
      <c r="K2" s="1303"/>
      <c r="L2" s="1303"/>
      <c r="M2" s="1303"/>
      <c r="N2" s="1303"/>
      <c r="O2" s="1303"/>
      <c r="P2" s="1303"/>
      <c r="Q2" s="1303"/>
      <c r="R2" s="1303"/>
      <c r="S2" s="1303"/>
      <c r="T2" s="1303"/>
      <c r="U2" s="1303"/>
      <c r="V2" s="1303"/>
      <c r="W2" s="1303"/>
      <c r="X2" s="1303"/>
      <c r="Y2" s="1303"/>
      <c r="Z2" s="1303"/>
      <c r="AA2" s="1303"/>
      <c r="AB2" s="1303"/>
      <c r="AC2" s="1303"/>
      <c r="AD2" s="1303"/>
      <c r="AE2" s="1303"/>
      <c r="AF2" s="1303"/>
      <c r="AG2" s="1303"/>
      <c r="AH2" s="1303"/>
      <c r="AI2" s="1303"/>
      <c r="AJ2" s="1303"/>
      <c r="AK2" s="1303"/>
      <c r="AL2" s="1303"/>
      <c r="AM2" s="1303"/>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2549</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1295" t="s">
        <v>1303</v>
      </c>
      <c r="AF7" s="1295"/>
      <c r="AG7" s="1295"/>
      <c r="AH7" s="1295"/>
      <c r="AI7" s="1295"/>
      <c r="AJ7" s="1295"/>
      <c r="AK7" s="1295"/>
      <c r="AL7" s="540"/>
      <c r="AM7" s="540"/>
      <c r="AN7" s="535"/>
    </row>
    <row r="8" spans="1:41" s="536" customFormat="1" ht="12.75" customHeight="1">
      <c r="A8" s="538"/>
      <c r="B8" s="539" t="s">
        <v>1718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2552</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1267" t="s">
        <v>591</v>
      </c>
      <c r="C12" s="1267"/>
      <c r="D12" s="540"/>
      <c r="E12" s="1283" t="s">
        <v>2550</v>
      </c>
      <c r="F12" s="1284"/>
      <c r="G12" s="1284"/>
      <c r="H12" s="1284"/>
      <c r="I12" s="1284"/>
      <c r="J12" s="1284"/>
      <c r="K12" s="1284"/>
      <c r="L12" s="1284"/>
      <c r="M12" s="1284"/>
      <c r="N12" s="1284"/>
      <c r="O12" s="1284"/>
      <c r="P12" s="1284"/>
      <c r="Q12" s="1284"/>
      <c r="R12" s="1284"/>
      <c r="S12" s="1284"/>
      <c r="T12" s="1284"/>
      <c r="U12" s="1284"/>
      <c r="V12" s="1284"/>
      <c r="W12" s="1284"/>
      <c r="X12" s="1284"/>
      <c r="Y12" s="1284"/>
      <c r="Z12" s="1284"/>
      <c r="AA12" s="1284"/>
      <c r="AB12" s="1284"/>
      <c r="AC12" s="1284"/>
      <c r="AD12" s="1284"/>
      <c r="AE12" s="1284"/>
      <c r="AF12" s="1284"/>
      <c r="AG12" s="1284"/>
      <c r="AH12" s="1284"/>
      <c r="AI12" s="1284"/>
      <c r="AJ12" s="1285"/>
      <c r="AK12" s="540"/>
      <c r="AL12" s="540"/>
      <c r="AM12" s="540"/>
      <c r="AN12" s="535"/>
      <c r="AO12" s="557"/>
    </row>
    <row r="13" spans="1:41" s="536" customFormat="1" ht="12.75" customHeight="1">
      <c r="A13" s="540"/>
      <c r="D13" s="546"/>
      <c r="E13" s="1312"/>
      <c r="F13" s="1313"/>
      <c r="G13" s="1313"/>
      <c r="H13" s="1313"/>
      <c r="I13" s="1313"/>
      <c r="J13" s="1313"/>
      <c r="K13" s="1313"/>
      <c r="L13" s="1313"/>
      <c r="M13" s="1313"/>
      <c r="N13" s="1313"/>
      <c r="O13" s="1313"/>
      <c r="P13" s="1313"/>
      <c r="Q13" s="1313"/>
      <c r="R13" s="1313"/>
      <c r="S13" s="1313"/>
      <c r="T13" s="1313"/>
      <c r="U13" s="1313"/>
      <c r="V13" s="1313"/>
      <c r="W13" s="1313"/>
      <c r="X13" s="1313"/>
      <c r="Y13" s="1313"/>
      <c r="Z13" s="1313"/>
      <c r="AA13" s="1313"/>
      <c r="AB13" s="1313"/>
      <c r="AC13" s="1313"/>
      <c r="AD13" s="1313"/>
      <c r="AE13" s="1313"/>
      <c r="AF13" s="1313"/>
      <c r="AG13" s="1313"/>
      <c r="AH13" s="1313"/>
      <c r="AI13" s="1313"/>
      <c r="AJ13" s="1314"/>
      <c r="AK13" s="540"/>
      <c r="AL13" s="540"/>
      <c r="AM13" s="540"/>
      <c r="AN13" s="535"/>
      <c r="AO13" s="557"/>
    </row>
    <row r="14" spans="1:41" s="536" customFormat="1" ht="12.75" customHeight="1">
      <c r="A14" s="540"/>
      <c r="D14" s="540"/>
      <c r="E14" s="1286"/>
      <c r="F14" s="1287"/>
      <c r="G14" s="1287"/>
      <c r="H14" s="1287"/>
      <c r="I14" s="1287"/>
      <c r="J14" s="1287"/>
      <c r="K14" s="1287"/>
      <c r="L14" s="1287"/>
      <c r="M14" s="1287"/>
      <c r="N14" s="1287"/>
      <c r="O14" s="1287"/>
      <c r="P14" s="1287"/>
      <c r="Q14" s="1287"/>
      <c r="R14" s="1287"/>
      <c r="S14" s="1287"/>
      <c r="T14" s="1287"/>
      <c r="U14" s="1287"/>
      <c r="V14" s="1287"/>
      <c r="W14" s="1287"/>
      <c r="X14" s="1287"/>
      <c r="Y14" s="1287"/>
      <c r="Z14" s="1287"/>
      <c r="AA14" s="1287"/>
      <c r="AB14" s="1287"/>
      <c r="AC14" s="1287"/>
      <c r="AD14" s="1287"/>
      <c r="AE14" s="1287"/>
      <c r="AF14" s="1287"/>
      <c r="AG14" s="1287"/>
      <c r="AH14" s="1287"/>
      <c r="AI14" s="1287"/>
      <c r="AJ14" s="1288"/>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1267" t="s">
        <v>591</v>
      </c>
      <c r="C16" s="1267"/>
      <c r="D16" s="540"/>
      <c r="E16" s="1283" t="s">
        <v>2551</v>
      </c>
      <c r="F16" s="1284"/>
      <c r="G16" s="1284"/>
      <c r="H16" s="1284"/>
      <c r="I16" s="1284"/>
      <c r="J16" s="1284"/>
      <c r="K16" s="1284"/>
      <c r="L16" s="1284"/>
      <c r="M16" s="1284"/>
      <c r="N16" s="1284"/>
      <c r="O16" s="1284"/>
      <c r="P16" s="1284"/>
      <c r="Q16" s="1284"/>
      <c r="R16" s="1284"/>
      <c r="S16" s="1284"/>
      <c r="T16" s="1284"/>
      <c r="U16" s="1284"/>
      <c r="V16" s="1284"/>
      <c r="W16" s="1284"/>
      <c r="X16" s="1284"/>
      <c r="Y16" s="1284"/>
      <c r="Z16" s="1284"/>
      <c r="AA16" s="1284"/>
      <c r="AB16" s="1284"/>
      <c r="AC16" s="1284"/>
      <c r="AD16" s="1284"/>
      <c r="AE16" s="1284"/>
      <c r="AF16" s="1284"/>
      <c r="AG16" s="1284"/>
      <c r="AH16" s="1284"/>
      <c r="AI16" s="1284"/>
      <c r="AJ16" s="1285"/>
      <c r="AK16" s="540"/>
      <c r="AL16" s="540"/>
      <c r="AM16" s="540"/>
      <c r="AN16" s="535"/>
    </row>
    <row r="17" spans="1:50" s="536" customFormat="1" ht="12.75" customHeight="1">
      <c r="A17" s="540"/>
      <c r="B17" s="540"/>
      <c r="C17" s="540"/>
      <c r="D17" s="540"/>
      <c r="E17" s="1312"/>
      <c r="F17" s="1313"/>
      <c r="G17" s="1313"/>
      <c r="H17" s="1313"/>
      <c r="I17" s="1313"/>
      <c r="J17" s="1313"/>
      <c r="K17" s="1313"/>
      <c r="L17" s="1313"/>
      <c r="M17" s="1313"/>
      <c r="N17" s="1313"/>
      <c r="O17" s="1313"/>
      <c r="P17" s="1313"/>
      <c r="Q17" s="1313"/>
      <c r="R17" s="1313"/>
      <c r="S17" s="1313"/>
      <c r="T17" s="1313"/>
      <c r="U17" s="1313"/>
      <c r="V17" s="1313"/>
      <c r="W17" s="1313"/>
      <c r="X17" s="1313"/>
      <c r="Y17" s="1313"/>
      <c r="Z17" s="1313"/>
      <c r="AA17" s="1313"/>
      <c r="AB17" s="1313"/>
      <c r="AC17" s="1313"/>
      <c r="AD17" s="1313"/>
      <c r="AE17" s="1313"/>
      <c r="AF17" s="1313"/>
      <c r="AG17" s="1313"/>
      <c r="AH17" s="1313"/>
      <c r="AI17" s="1313"/>
      <c r="AJ17" s="1314"/>
      <c r="AK17" s="540"/>
      <c r="AL17" s="540"/>
      <c r="AM17" s="540"/>
      <c r="AN17" s="535"/>
    </row>
    <row r="18" spans="1:50" s="536" customFormat="1" ht="12.75" customHeight="1">
      <c r="A18" s="540"/>
      <c r="B18" s="540"/>
      <c r="C18" s="1135"/>
      <c r="D18" s="540"/>
      <c r="E18" s="1286"/>
      <c r="F18" s="1287"/>
      <c r="G18" s="1287"/>
      <c r="H18" s="1287"/>
      <c r="I18" s="1287"/>
      <c r="J18" s="1287"/>
      <c r="K18" s="1287"/>
      <c r="L18" s="1287"/>
      <c r="M18" s="1287"/>
      <c r="N18" s="1287"/>
      <c r="O18" s="1287"/>
      <c r="P18" s="1287"/>
      <c r="Q18" s="1287"/>
      <c r="R18" s="1287"/>
      <c r="S18" s="1287"/>
      <c r="T18" s="1287"/>
      <c r="U18" s="1287"/>
      <c r="V18" s="1287"/>
      <c r="W18" s="1287"/>
      <c r="X18" s="1287"/>
      <c r="Y18" s="1287"/>
      <c r="Z18" s="1287"/>
      <c r="AA18" s="1287"/>
      <c r="AB18" s="1287"/>
      <c r="AC18" s="1287"/>
      <c r="AD18" s="1287"/>
      <c r="AE18" s="1287"/>
      <c r="AF18" s="1287"/>
      <c r="AG18" s="1287"/>
      <c r="AH18" s="1287"/>
      <c r="AI18" s="1287"/>
      <c r="AJ18" s="1288"/>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1267" t="s">
        <v>591</v>
      </c>
      <c r="C20" s="1267"/>
      <c r="D20" s="540"/>
      <c r="E20" s="1283" t="s">
        <v>1980</v>
      </c>
      <c r="F20" s="1284"/>
      <c r="G20" s="1284"/>
      <c r="H20" s="1284"/>
      <c r="I20" s="1284"/>
      <c r="J20" s="1284"/>
      <c r="K20" s="1284"/>
      <c r="L20" s="1284"/>
      <c r="M20" s="1284"/>
      <c r="N20" s="1284"/>
      <c r="O20" s="1284"/>
      <c r="P20" s="1284"/>
      <c r="Q20" s="1284"/>
      <c r="R20" s="1284"/>
      <c r="S20" s="1284"/>
      <c r="T20" s="1284"/>
      <c r="U20" s="1284"/>
      <c r="V20" s="1284"/>
      <c r="W20" s="1284"/>
      <c r="X20" s="1284"/>
      <c r="Y20" s="1284"/>
      <c r="Z20" s="1284"/>
      <c r="AA20" s="1284"/>
      <c r="AB20" s="1284"/>
      <c r="AC20" s="1284"/>
      <c r="AD20" s="1284"/>
      <c r="AE20" s="1284"/>
      <c r="AF20" s="1284"/>
      <c r="AG20" s="1284"/>
      <c r="AH20" s="1284"/>
      <c r="AI20" s="1284"/>
      <c r="AJ20" s="1285"/>
      <c r="AK20" s="540"/>
      <c r="AL20" s="540"/>
      <c r="AM20" s="540"/>
      <c r="AN20" s="535"/>
    </row>
    <row r="21" spans="1:50" s="536" customFormat="1" ht="12.75" customHeight="1">
      <c r="A21" s="540"/>
      <c r="B21" s="546"/>
      <c r="C21" s="546"/>
      <c r="D21" s="546"/>
      <c r="E21" s="1286"/>
      <c r="F21" s="1287"/>
      <c r="G21" s="1287"/>
      <c r="H21" s="1287"/>
      <c r="I21" s="1287"/>
      <c r="J21" s="1287"/>
      <c r="K21" s="1287"/>
      <c r="L21" s="1287"/>
      <c r="M21" s="1287"/>
      <c r="N21" s="1287"/>
      <c r="O21" s="1287"/>
      <c r="P21" s="1287"/>
      <c r="Q21" s="1287"/>
      <c r="R21" s="1287"/>
      <c r="S21" s="1287"/>
      <c r="T21" s="1287"/>
      <c r="U21" s="1287"/>
      <c r="V21" s="1287"/>
      <c r="W21" s="1287"/>
      <c r="X21" s="1287"/>
      <c r="Y21" s="1287"/>
      <c r="Z21" s="1287"/>
      <c r="AA21" s="1287"/>
      <c r="AB21" s="1287"/>
      <c r="AC21" s="1287"/>
      <c r="AD21" s="1287"/>
      <c r="AE21" s="1287"/>
      <c r="AF21" s="1287"/>
      <c r="AG21" s="1287"/>
      <c r="AH21" s="1287"/>
      <c r="AI21" s="1287"/>
      <c r="AJ21" s="1288"/>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2553</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2554</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1267" t="s">
        <v>591</v>
      </c>
      <c r="C26" s="1267"/>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1304"/>
      <c r="AH26" s="1304"/>
      <c r="AI26" s="1304"/>
      <c r="AJ26" s="1305"/>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2555</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1267" t="s">
        <v>591</v>
      </c>
      <c r="C30" s="1267"/>
      <c r="D30" s="546"/>
      <c r="E30" s="1268" t="s">
        <v>2558</v>
      </c>
      <c r="F30" s="1269"/>
      <c r="G30" s="1269"/>
      <c r="H30" s="1269"/>
      <c r="I30" s="1269"/>
      <c r="J30" s="1269"/>
      <c r="K30" s="1269"/>
      <c r="L30" s="1269"/>
      <c r="M30" s="1269"/>
      <c r="N30" s="1269"/>
      <c r="O30" s="1269"/>
      <c r="P30" s="1269"/>
      <c r="Q30" s="1269"/>
      <c r="R30" s="1269"/>
      <c r="S30" s="1269"/>
      <c r="T30" s="1269"/>
      <c r="U30" s="1269"/>
      <c r="V30" s="1269"/>
      <c r="W30" s="1269"/>
      <c r="X30" s="1269"/>
      <c r="Y30" s="1269"/>
      <c r="Z30" s="1269"/>
      <c r="AA30" s="1269"/>
      <c r="AB30" s="1269"/>
      <c r="AC30" s="1269"/>
      <c r="AD30" s="1269"/>
      <c r="AE30" s="1269"/>
      <c r="AF30" s="1269"/>
      <c r="AG30" s="1269"/>
      <c r="AH30" s="1269"/>
      <c r="AI30" s="1269"/>
      <c r="AJ30" s="1270"/>
      <c r="AK30" s="540"/>
      <c r="AL30" s="540"/>
      <c r="AM30" s="540"/>
      <c r="AN30" s="535"/>
      <c r="AO30" s="549">
        <f>IF($B30="yes",9,0)</f>
        <v>0</v>
      </c>
    </row>
    <row r="31" spans="1:50" s="536" customFormat="1" ht="12.75" customHeight="1">
      <c r="A31" s="540"/>
      <c r="B31" s="540"/>
      <c r="C31" s="540"/>
      <c r="E31" s="1271"/>
      <c r="F31" s="1272"/>
      <c r="G31" s="1272"/>
      <c r="H31" s="1272"/>
      <c r="I31" s="1272"/>
      <c r="J31" s="1272"/>
      <c r="K31" s="1272"/>
      <c r="L31" s="1272"/>
      <c r="M31" s="1272"/>
      <c r="N31" s="1272"/>
      <c r="O31" s="1272"/>
      <c r="P31" s="1272"/>
      <c r="Q31" s="1272"/>
      <c r="R31" s="1272"/>
      <c r="S31" s="1272"/>
      <c r="T31" s="1272"/>
      <c r="U31" s="1272"/>
      <c r="V31" s="1272"/>
      <c r="W31" s="1272"/>
      <c r="X31" s="1272"/>
      <c r="Y31" s="1272"/>
      <c r="Z31" s="1272"/>
      <c r="AA31" s="1272"/>
      <c r="AB31" s="1272"/>
      <c r="AC31" s="1272"/>
      <c r="AD31" s="1272"/>
      <c r="AE31" s="1272"/>
      <c r="AF31" s="1272"/>
      <c r="AG31" s="1272"/>
      <c r="AH31" s="1272"/>
      <c r="AI31" s="1272"/>
      <c r="AJ31" s="1273"/>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1267" t="s">
        <v>591</v>
      </c>
      <c r="C33" s="1267"/>
      <c r="D33" s="546"/>
      <c r="E33" s="1268" t="s">
        <v>2559</v>
      </c>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70"/>
      <c r="AK33" s="540"/>
      <c r="AL33" s="540"/>
      <c r="AM33" s="540"/>
      <c r="AN33" s="535"/>
      <c r="AO33" s="549">
        <f>IF($B39="yes",9,0)</f>
        <v>0</v>
      </c>
    </row>
    <row r="34" spans="1:43" s="536" customFormat="1" ht="12.75" customHeight="1">
      <c r="A34" s="540"/>
      <c r="B34" s="540"/>
      <c r="C34" s="540"/>
      <c r="D34" s="546"/>
      <c r="E34" s="1309"/>
      <c r="F34" s="1310"/>
      <c r="G34" s="1310"/>
      <c r="H34" s="1310"/>
      <c r="I34" s="1310"/>
      <c r="J34" s="1310"/>
      <c r="K34" s="1310"/>
      <c r="L34" s="1310"/>
      <c r="M34" s="1310"/>
      <c r="N34" s="1310"/>
      <c r="O34" s="1310"/>
      <c r="P34" s="1310"/>
      <c r="Q34" s="1310"/>
      <c r="R34" s="1310"/>
      <c r="S34" s="1310"/>
      <c r="T34" s="1310"/>
      <c r="U34" s="1310"/>
      <c r="V34" s="1310"/>
      <c r="W34" s="1310"/>
      <c r="X34" s="1310"/>
      <c r="Y34" s="1310"/>
      <c r="Z34" s="1310"/>
      <c r="AA34" s="1310"/>
      <c r="AB34" s="1310"/>
      <c r="AC34" s="1310"/>
      <c r="AD34" s="1310"/>
      <c r="AE34" s="1310"/>
      <c r="AF34" s="1310"/>
      <c r="AG34" s="1310"/>
      <c r="AH34" s="1310"/>
      <c r="AI34" s="1310"/>
      <c r="AJ34" s="1311"/>
      <c r="AK34" s="540"/>
      <c r="AL34" s="540"/>
      <c r="AM34" s="540"/>
      <c r="AN34" s="535"/>
      <c r="AO34" s="536">
        <f>MAX(AO30,AO31,AO32,AO33)</f>
        <v>0</v>
      </c>
      <c r="AP34" s="536" t="s">
        <v>1305</v>
      </c>
    </row>
    <row r="35" spans="1:43" s="536" customFormat="1" ht="12.75" customHeight="1">
      <c r="A35" s="540"/>
      <c r="B35" s="540"/>
      <c r="C35" s="540"/>
      <c r="E35" s="1271"/>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3"/>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1267" t="s">
        <v>591</v>
      </c>
      <c r="C37" s="1267"/>
      <c r="D37" s="1136"/>
      <c r="E37" s="1274" t="s">
        <v>2563</v>
      </c>
      <c r="F37" s="1275"/>
      <c r="G37" s="1275"/>
      <c r="H37" s="1275"/>
      <c r="I37" s="1275"/>
      <c r="J37" s="1275"/>
      <c r="K37" s="1275"/>
      <c r="L37" s="1275"/>
      <c r="M37" s="1275"/>
      <c r="N37" s="1275"/>
      <c r="O37" s="1275"/>
      <c r="P37" s="1275"/>
      <c r="Q37" s="1275"/>
      <c r="R37" s="1275"/>
      <c r="S37" s="1275"/>
      <c r="T37" s="1275"/>
      <c r="U37" s="1275"/>
      <c r="V37" s="1275"/>
      <c r="W37" s="1275"/>
      <c r="X37" s="1275"/>
      <c r="Y37" s="1275"/>
      <c r="Z37" s="1275"/>
      <c r="AA37" s="1275"/>
      <c r="AB37" s="1275"/>
      <c r="AC37" s="1275"/>
      <c r="AD37" s="1275"/>
      <c r="AE37" s="1275"/>
      <c r="AF37" s="1275"/>
      <c r="AG37" s="1275"/>
      <c r="AH37" s="1275"/>
      <c r="AI37" s="1275"/>
      <c r="AJ37" s="1276"/>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1267" t="s">
        <v>591</v>
      </c>
      <c r="C39" s="1267"/>
      <c r="D39" s="1136"/>
      <c r="E39" s="1274" t="s">
        <v>2560</v>
      </c>
      <c r="F39" s="1275"/>
      <c r="G39" s="1275"/>
      <c r="H39" s="1275"/>
      <c r="I39" s="1275"/>
      <c r="J39" s="1275"/>
      <c r="K39" s="1275"/>
      <c r="L39" s="1275"/>
      <c r="M39" s="1275"/>
      <c r="N39" s="1275"/>
      <c r="O39" s="1275"/>
      <c r="P39" s="1275"/>
      <c r="Q39" s="1275"/>
      <c r="R39" s="1275"/>
      <c r="S39" s="1275"/>
      <c r="T39" s="1275"/>
      <c r="U39" s="1275"/>
      <c r="V39" s="1275"/>
      <c r="W39" s="1275"/>
      <c r="X39" s="1275"/>
      <c r="Y39" s="1275"/>
      <c r="Z39" s="1275"/>
      <c r="AA39" s="1275"/>
      <c r="AB39" s="1275"/>
      <c r="AC39" s="1275"/>
      <c r="AD39" s="1275"/>
      <c r="AE39" s="1275"/>
      <c r="AF39" s="1275"/>
      <c r="AG39" s="1275"/>
      <c r="AH39" s="1275"/>
      <c r="AI39" s="1275"/>
      <c r="AJ39" s="1276"/>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2556</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1267" t="s">
        <v>591</v>
      </c>
      <c r="C43" s="1267"/>
      <c r="D43" s="546"/>
      <c r="E43" s="1277" t="s">
        <v>2562</v>
      </c>
      <c r="F43" s="1278"/>
      <c r="G43" s="1278"/>
      <c r="H43" s="1278"/>
      <c r="I43" s="1278"/>
      <c r="J43" s="1278"/>
      <c r="K43" s="1278"/>
      <c r="L43" s="1278"/>
      <c r="M43" s="1278"/>
      <c r="N43" s="1278"/>
      <c r="O43" s="1278"/>
      <c r="P43" s="1278"/>
      <c r="Q43" s="1278"/>
      <c r="R43" s="1278"/>
      <c r="S43" s="1278"/>
      <c r="T43" s="1278"/>
      <c r="U43" s="1278"/>
      <c r="V43" s="1278"/>
      <c r="W43" s="1278"/>
      <c r="X43" s="1278"/>
      <c r="Y43" s="1278"/>
      <c r="Z43" s="1278"/>
      <c r="AA43" s="1278"/>
      <c r="AB43" s="1278"/>
      <c r="AC43" s="1278"/>
      <c r="AD43" s="1278"/>
      <c r="AE43" s="1278"/>
      <c r="AF43" s="1278"/>
      <c r="AG43" s="1278"/>
      <c r="AH43" s="1278"/>
      <c r="AI43" s="1278"/>
      <c r="AJ43" s="1279"/>
      <c r="AK43" s="540"/>
      <c r="AL43" s="540"/>
      <c r="AM43" s="540"/>
      <c r="AN43" s="535"/>
      <c r="AO43" s="549">
        <f>IF($B43="yes",8,0)</f>
        <v>0</v>
      </c>
      <c r="AP43" s="14"/>
    </row>
    <row r="44" spans="1:43" s="536" customFormat="1" ht="12.75" customHeight="1">
      <c r="A44" s="540"/>
      <c r="B44" s="540"/>
      <c r="C44" s="540"/>
      <c r="D44" s="550"/>
      <c r="E44" s="1280"/>
      <c r="F44" s="1281"/>
      <c r="G44" s="1281"/>
      <c r="H44" s="1281"/>
      <c r="I44" s="1281"/>
      <c r="J44" s="1281"/>
      <c r="K44" s="1281"/>
      <c r="L44" s="1281"/>
      <c r="M44" s="1281"/>
      <c r="N44" s="1281"/>
      <c r="O44" s="1281"/>
      <c r="P44" s="1281"/>
      <c r="Q44" s="1281"/>
      <c r="R44" s="1281"/>
      <c r="S44" s="1281"/>
      <c r="T44" s="1281"/>
      <c r="U44" s="1281"/>
      <c r="V44" s="1281"/>
      <c r="W44" s="1281"/>
      <c r="X44" s="1281"/>
      <c r="Y44" s="1281"/>
      <c r="Z44" s="1281"/>
      <c r="AA44" s="1281"/>
      <c r="AB44" s="1281"/>
      <c r="AC44" s="1281"/>
      <c r="AD44" s="1281"/>
      <c r="AE44" s="1281"/>
      <c r="AF44" s="1281"/>
      <c r="AG44" s="1281"/>
      <c r="AH44" s="1281"/>
      <c r="AI44" s="1281"/>
      <c r="AJ44" s="1282"/>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1267" t="s">
        <v>591</v>
      </c>
      <c r="C46" s="1267"/>
      <c r="D46" s="546"/>
      <c r="E46" s="1268" t="s">
        <v>2561</v>
      </c>
      <c r="F46" s="1269"/>
      <c r="G46" s="1269"/>
      <c r="H46" s="1269"/>
      <c r="I46" s="1269"/>
      <c r="J46" s="1269"/>
      <c r="K46" s="1269"/>
      <c r="L46" s="1269"/>
      <c r="M46" s="1269"/>
      <c r="N46" s="1269"/>
      <c r="O46" s="1269"/>
      <c r="P46" s="1269"/>
      <c r="Q46" s="1269"/>
      <c r="R46" s="1269"/>
      <c r="S46" s="1269"/>
      <c r="T46" s="1269"/>
      <c r="U46" s="1269"/>
      <c r="V46" s="1269"/>
      <c r="W46" s="1269"/>
      <c r="X46" s="1269"/>
      <c r="Y46" s="1269"/>
      <c r="Z46" s="1269"/>
      <c r="AA46" s="1269"/>
      <c r="AB46" s="1269"/>
      <c r="AC46" s="1269"/>
      <c r="AD46" s="1269"/>
      <c r="AE46" s="1269"/>
      <c r="AF46" s="1269"/>
      <c r="AG46" s="1269"/>
      <c r="AH46" s="1269"/>
      <c r="AI46" s="1269"/>
      <c r="AJ46" s="1270"/>
      <c r="AK46" s="540"/>
      <c r="AL46" s="540"/>
      <c r="AM46" s="540"/>
      <c r="AN46" s="535"/>
      <c r="AO46" s="549">
        <f>IF($B52="yes",8,0)</f>
        <v>0</v>
      </c>
    </row>
    <row r="47" spans="1:43" s="536" customFormat="1" ht="12.75" customHeight="1">
      <c r="A47" s="540"/>
      <c r="B47" s="540"/>
      <c r="C47" s="540"/>
      <c r="D47" s="549"/>
      <c r="E47" s="1271"/>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3"/>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1267" t="s">
        <v>591</v>
      </c>
      <c r="C49" s="1267"/>
      <c r="D49" s="546"/>
      <c r="E49" s="1283" t="s">
        <v>2641</v>
      </c>
      <c r="F49" s="1284"/>
      <c r="G49" s="1284"/>
      <c r="H49" s="1284"/>
      <c r="I49" s="1284"/>
      <c r="J49" s="1284"/>
      <c r="K49" s="1284"/>
      <c r="L49" s="1284"/>
      <c r="M49" s="1284"/>
      <c r="N49" s="1284"/>
      <c r="O49" s="1284"/>
      <c r="P49" s="1284"/>
      <c r="Q49" s="1284"/>
      <c r="R49" s="1284"/>
      <c r="S49" s="1284"/>
      <c r="T49" s="1284"/>
      <c r="U49" s="1284"/>
      <c r="V49" s="1284"/>
      <c r="W49" s="1284"/>
      <c r="X49" s="1284"/>
      <c r="Y49" s="1284"/>
      <c r="Z49" s="1284"/>
      <c r="AA49" s="1284"/>
      <c r="AB49" s="1284"/>
      <c r="AC49" s="1284"/>
      <c r="AD49" s="1284"/>
      <c r="AE49" s="1284"/>
      <c r="AF49" s="1284"/>
      <c r="AG49" s="1284"/>
      <c r="AH49" s="1284"/>
      <c r="AI49" s="1284"/>
      <c r="AJ49" s="1285"/>
      <c r="AK49" s="540"/>
      <c r="AL49" s="540"/>
      <c r="AM49" s="540"/>
      <c r="AN49" s="535"/>
      <c r="AO49" s="549"/>
    </row>
    <row r="50" spans="1:42" s="536" customFormat="1" ht="12.75" customHeight="1">
      <c r="A50" s="540"/>
      <c r="B50" s="540"/>
      <c r="C50" s="540"/>
      <c r="D50" s="549"/>
      <c r="E50" s="1286"/>
      <c r="F50" s="1287"/>
      <c r="G50" s="1287"/>
      <c r="H50" s="1287"/>
      <c r="I50" s="1287"/>
      <c r="J50" s="1287"/>
      <c r="K50" s="1287"/>
      <c r="L50" s="1287"/>
      <c r="M50" s="1287"/>
      <c r="N50" s="1287"/>
      <c r="O50" s="1287"/>
      <c r="P50" s="1287"/>
      <c r="Q50" s="1287"/>
      <c r="R50" s="1287"/>
      <c r="S50" s="1287"/>
      <c r="T50" s="1287"/>
      <c r="U50" s="1287"/>
      <c r="V50" s="1287"/>
      <c r="W50" s="1287"/>
      <c r="X50" s="1287"/>
      <c r="Y50" s="1287"/>
      <c r="Z50" s="1287"/>
      <c r="AA50" s="1287"/>
      <c r="AB50" s="1287"/>
      <c r="AC50" s="1287"/>
      <c r="AD50" s="1287"/>
      <c r="AE50" s="1287"/>
      <c r="AF50" s="1287"/>
      <c r="AG50" s="1287"/>
      <c r="AH50" s="1287"/>
      <c r="AI50" s="1287"/>
      <c r="AJ50" s="1288"/>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1267" t="s">
        <v>591</v>
      </c>
      <c r="C52" s="1267"/>
      <c r="D52" s="546"/>
      <c r="E52" s="1274" t="s">
        <v>2642</v>
      </c>
      <c r="F52" s="1275"/>
      <c r="G52" s="1275"/>
      <c r="H52" s="1275"/>
      <c r="I52" s="1275"/>
      <c r="J52" s="1275"/>
      <c r="K52" s="1275"/>
      <c r="L52" s="1275"/>
      <c r="M52" s="1275"/>
      <c r="N52" s="1275"/>
      <c r="O52" s="1275"/>
      <c r="P52" s="1275"/>
      <c r="Q52" s="1275"/>
      <c r="R52" s="1275"/>
      <c r="S52" s="1275"/>
      <c r="T52" s="1275"/>
      <c r="U52" s="1275"/>
      <c r="V52" s="1275"/>
      <c r="W52" s="1275"/>
      <c r="X52" s="1275"/>
      <c r="Y52" s="1275"/>
      <c r="Z52" s="1275"/>
      <c r="AA52" s="1275"/>
      <c r="AB52" s="1275"/>
      <c r="AC52" s="1275"/>
      <c r="AD52" s="1275"/>
      <c r="AE52" s="1275"/>
      <c r="AF52" s="1275"/>
      <c r="AG52" s="1275"/>
      <c r="AH52" s="1275"/>
      <c r="AI52" s="1275"/>
      <c r="AJ52" s="1276"/>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2557</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1267" t="s">
        <v>591</v>
      </c>
      <c r="C56" s="1267"/>
      <c r="D56" s="546"/>
      <c r="E56" s="1283" t="s">
        <v>2564</v>
      </c>
      <c r="F56" s="1284"/>
      <c r="G56" s="1284"/>
      <c r="H56" s="1284"/>
      <c r="I56" s="1284"/>
      <c r="J56" s="1284"/>
      <c r="K56" s="1284"/>
      <c r="L56" s="1284"/>
      <c r="M56" s="1284"/>
      <c r="N56" s="1284"/>
      <c r="O56" s="1284"/>
      <c r="P56" s="1284"/>
      <c r="Q56" s="1284"/>
      <c r="R56" s="1284"/>
      <c r="S56" s="1284"/>
      <c r="T56" s="1284"/>
      <c r="U56" s="1284"/>
      <c r="V56" s="1284"/>
      <c r="W56" s="1284"/>
      <c r="X56" s="1284"/>
      <c r="Y56" s="1284"/>
      <c r="Z56" s="1284"/>
      <c r="AA56" s="1284"/>
      <c r="AB56" s="1284"/>
      <c r="AC56" s="1284"/>
      <c r="AD56" s="1284"/>
      <c r="AE56" s="1284"/>
      <c r="AF56" s="1284"/>
      <c r="AG56" s="1284"/>
      <c r="AH56" s="1284"/>
      <c r="AI56" s="1284"/>
      <c r="AJ56" s="1285"/>
      <c r="AK56" s="540"/>
      <c r="AL56" s="540"/>
      <c r="AM56" s="540"/>
      <c r="AN56" s="535"/>
      <c r="AO56" s="549">
        <f>IF($B59="yes",7,0)</f>
        <v>0</v>
      </c>
    </row>
    <row r="57" spans="1:42" s="536" customFormat="1" ht="12.75" customHeight="1">
      <c r="A57" s="540"/>
      <c r="B57" s="540"/>
      <c r="C57" s="540"/>
      <c r="D57" s="549"/>
      <c r="E57" s="1286"/>
      <c r="F57" s="1287"/>
      <c r="G57" s="1287"/>
      <c r="H57" s="1287"/>
      <c r="I57" s="1287"/>
      <c r="J57" s="1287"/>
      <c r="K57" s="1287"/>
      <c r="L57" s="1287"/>
      <c r="M57" s="1287"/>
      <c r="N57" s="1287"/>
      <c r="O57" s="1287"/>
      <c r="P57" s="1287"/>
      <c r="Q57" s="1287"/>
      <c r="R57" s="1287"/>
      <c r="S57" s="1287"/>
      <c r="T57" s="1287"/>
      <c r="U57" s="1287"/>
      <c r="V57" s="1287"/>
      <c r="W57" s="1287"/>
      <c r="X57" s="1287"/>
      <c r="Y57" s="1287"/>
      <c r="Z57" s="1287"/>
      <c r="AA57" s="1287"/>
      <c r="AB57" s="1287"/>
      <c r="AC57" s="1287"/>
      <c r="AD57" s="1287"/>
      <c r="AE57" s="1287"/>
      <c r="AF57" s="1287"/>
      <c r="AG57" s="1287"/>
      <c r="AH57" s="1287"/>
      <c r="AI57" s="1287"/>
      <c r="AJ57" s="1288"/>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1267" t="s">
        <v>591</v>
      </c>
      <c r="C59" s="1267"/>
      <c r="D59" s="546"/>
      <c r="E59" s="1274" t="s">
        <v>2565</v>
      </c>
      <c r="F59" s="1275"/>
      <c r="G59" s="1275"/>
      <c r="H59" s="1275"/>
      <c r="I59" s="1275"/>
      <c r="J59" s="1275"/>
      <c r="K59" s="1275"/>
      <c r="L59" s="1275"/>
      <c r="M59" s="1275"/>
      <c r="N59" s="1275"/>
      <c r="O59" s="1275"/>
      <c r="P59" s="1275"/>
      <c r="Q59" s="1275"/>
      <c r="R59" s="1275"/>
      <c r="S59" s="1275"/>
      <c r="T59" s="1275"/>
      <c r="U59" s="1275"/>
      <c r="V59" s="1275"/>
      <c r="W59" s="1275"/>
      <c r="X59" s="1275"/>
      <c r="Y59" s="1275"/>
      <c r="Z59" s="1275"/>
      <c r="AA59" s="1275"/>
      <c r="AB59" s="1275"/>
      <c r="AC59" s="1275"/>
      <c r="AD59" s="1275"/>
      <c r="AE59" s="1275"/>
      <c r="AF59" s="1275"/>
      <c r="AG59" s="1275"/>
      <c r="AH59" s="1275"/>
      <c r="AI59" s="1275"/>
      <c r="AJ59" s="1276"/>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IF(AO26&gt;0,AO26,SUM(AO21,MAX(AO34,AO47,AO57)))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2566</v>
      </c>
      <c r="AK61" s="1306">
        <f>AO60</f>
        <v>0</v>
      </c>
      <c r="AL61" s="1307"/>
      <c r="AM61" s="1308"/>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1295" t="s">
        <v>1308</v>
      </c>
      <c r="AF64" s="1295"/>
      <c r="AG64" s="1295"/>
      <c r="AH64" s="1295"/>
      <c r="AI64" s="1295"/>
      <c r="AJ64" s="1295"/>
      <c r="AK64" s="1295"/>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1267" t="s">
        <v>545</v>
      </c>
      <c r="C67" s="1267"/>
      <c r="D67" s="546" t="s">
        <v>1309</v>
      </c>
      <c r="E67" s="1277" t="s">
        <v>1981</v>
      </c>
      <c r="F67" s="1278"/>
      <c r="G67" s="1278"/>
      <c r="H67" s="1278"/>
      <c r="I67" s="1278"/>
      <c r="J67" s="1278"/>
      <c r="K67" s="1278"/>
      <c r="L67" s="1278"/>
      <c r="M67" s="1278"/>
      <c r="N67" s="1278"/>
      <c r="O67" s="1278"/>
      <c r="P67" s="1278"/>
      <c r="Q67" s="1278"/>
      <c r="R67" s="1278"/>
      <c r="S67" s="1278"/>
      <c r="T67" s="1278"/>
      <c r="U67" s="1278"/>
      <c r="V67" s="1278"/>
      <c r="W67" s="1278"/>
      <c r="X67" s="1278"/>
      <c r="Y67" s="1278"/>
      <c r="Z67" s="1278"/>
      <c r="AA67" s="1278"/>
      <c r="AB67" s="1278"/>
      <c r="AC67" s="1278"/>
      <c r="AD67" s="1278"/>
      <c r="AE67" s="1278"/>
      <c r="AF67" s="1278"/>
      <c r="AG67" s="1278"/>
      <c r="AH67" s="1278"/>
      <c r="AI67" s="1278"/>
      <c r="AJ67" s="1279"/>
      <c r="AK67" s="543"/>
      <c r="AL67" s="540"/>
      <c r="AM67" s="540"/>
      <c r="AN67" s="535"/>
      <c r="AO67" s="549">
        <f>IF($B67="yes",10,0)</f>
        <v>10</v>
      </c>
    </row>
    <row r="68" spans="1:42" s="536" customFormat="1" ht="12.75" customHeight="1">
      <c r="A68" s="538"/>
      <c r="B68" s="540"/>
      <c r="C68" s="540"/>
      <c r="D68" s="550"/>
      <c r="E68" s="1296"/>
      <c r="F68" s="1297"/>
      <c r="G68" s="1297"/>
      <c r="H68" s="1297"/>
      <c r="I68" s="1297"/>
      <c r="J68" s="1297"/>
      <c r="K68" s="1297"/>
      <c r="L68" s="1297"/>
      <c r="M68" s="1297"/>
      <c r="N68" s="1297"/>
      <c r="O68" s="1297"/>
      <c r="P68" s="1297"/>
      <c r="Q68" s="1297"/>
      <c r="R68" s="1297"/>
      <c r="S68" s="1297"/>
      <c r="T68" s="1297"/>
      <c r="U68" s="1297"/>
      <c r="V68" s="1297"/>
      <c r="W68" s="1297"/>
      <c r="X68" s="1297"/>
      <c r="Y68" s="1297"/>
      <c r="Z68" s="1297"/>
      <c r="AA68" s="1297"/>
      <c r="AB68" s="1297"/>
      <c r="AC68" s="1297"/>
      <c r="AD68" s="1297"/>
      <c r="AE68" s="1297"/>
      <c r="AF68" s="1297"/>
      <c r="AG68" s="1297"/>
      <c r="AH68" s="1297"/>
      <c r="AI68" s="1297"/>
      <c r="AJ68" s="1298"/>
      <c r="AK68" s="543"/>
      <c r="AL68" s="540"/>
      <c r="AM68" s="540"/>
      <c r="AN68" s="535"/>
      <c r="AO68" s="549">
        <f>IF(AND($B73="yes",OR(E74="Yes",E75="Yes",E76="Yes")),10,0)</f>
        <v>0</v>
      </c>
    </row>
    <row r="69" spans="1:42" s="536" customFormat="1" ht="12.75" customHeight="1">
      <c r="A69" s="538"/>
      <c r="B69" s="540"/>
      <c r="C69" s="540"/>
      <c r="D69" s="550"/>
      <c r="E69" s="1296"/>
      <c r="F69" s="1297"/>
      <c r="G69" s="1297"/>
      <c r="H69" s="1297"/>
      <c r="I69" s="1297"/>
      <c r="J69" s="1297"/>
      <c r="K69" s="1297"/>
      <c r="L69" s="1297"/>
      <c r="M69" s="1297"/>
      <c r="N69" s="1297"/>
      <c r="O69" s="1297"/>
      <c r="P69" s="1297"/>
      <c r="Q69" s="1297"/>
      <c r="R69" s="1297"/>
      <c r="S69" s="1297"/>
      <c r="T69" s="1297"/>
      <c r="U69" s="1297"/>
      <c r="V69" s="1297"/>
      <c r="W69" s="1297"/>
      <c r="X69" s="1297"/>
      <c r="Y69" s="1297"/>
      <c r="Z69" s="1297"/>
      <c r="AA69" s="1297"/>
      <c r="AB69" s="1297"/>
      <c r="AC69" s="1297"/>
      <c r="AD69" s="1297"/>
      <c r="AE69" s="1297"/>
      <c r="AF69" s="1297"/>
      <c r="AG69" s="1297"/>
      <c r="AH69" s="1297"/>
      <c r="AI69" s="1297"/>
      <c r="AJ69" s="1298"/>
      <c r="AK69" s="543"/>
      <c r="AL69" s="540"/>
      <c r="AM69" s="540"/>
      <c r="AN69" s="535"/>
      <c r="AO69" s="549">
        <f>IF($B78="yes",10,0)</f>
        <v>0</v>
      </c>
    </row>
    <row r="70" spans="1:42" s="536" customFormat="1" ht="12.75" customHeight="1">
      <c r="A70" s="538"/>
      <c r="B70" s="540"/>
      <c r="C70" s="540"/>
      <c r="D70" s="550"/>
      <c r="E70" s="1296"/>
      <c r="F70" s="1297"/>
      <c r="G70" s="1297"/>
      <c r="H70" s="1297"/>
      <c r="I70" s="1297"/>
      <c r="J70" s="1297"/>
      <c r="K70" s="1297"/>
      <c r="L70" s="1297"/>
      <c r="M70" s="1297"/>
      <c r="N70" s="1297"/>
      <c r="O70" s="1297"/>
      <c r="P70" s="1297"/>
      <c r="Q70" s="1297"/>
      <c r="R70" s="1297"/>
      <c r="S70" s="1297"/>
      <c r="T70" s="1297"/>
      <c r="U70" s="1297"/>
      <c r="V70" s="1297"/>
      <c r="W70" s="1297"/>
      <c r="X70" s="1297"/>
      <c r="Y70" s="1297"/>
      <c r="Z70" s="1297"/>
      <c r="AA70" s="1297"/>
      <c r="AB70" s="1297"/>
      <c r="AC70" s="1297"/>
      <c r="AD70" s="1297"/>
      <c r="AE70" s="1297"/>
      <c r="AF70" s="1297"/>
      <c r="AG70" s="1297"/>
      <c r="AH70" s="1297"/>
      <c r="AI70" s="1297"/>
      <c r="AJ70" s="1298"/>
      <c r="AK70" s="543"/>
      <c r="AL70" s="540"/>
      <c r="AM70" s="540"/>
      <c r="AN70" s="535"/>
      <c r="AO70" s="549">
        <f>IF($B81="yes",10,0)</f>
        <v>0</v>
      </c>
    </row>
    <row r="71" spans="1:42" s="536" customFormat="1" ht="12.75" customHeight="1">
      <c r="A71" s="538"/>
      <c r="B71" s="540"/>
      <c r="C71" s="540"/>
      <c r="D71" s="550"/>
      <c r="E71" s="1280"/>
      <c r="F71" s="1281"/>
      <c r="G71" s="1281"/>
      <c r="H71" s="1281"/>
      <c r="I71" s="1281"/>
      <c r="J71" s="1281"/>
      <c r="K71" s="1281"/>
      <c r="L71" s="1281"/>
      <c r="M71" s="1281"/>
      <c r="N71" s="1281"/>
      <c r="O71" s="1281"/>
      <c r="P71" s="1281"/>
      <c r="Q71" s="1281"/>
      <c r="R71" s="1281"/>
      <c r="S71" s="1281"/>
      <c r="T71" s="1281"/>
      <c r="U71" s="1281"/>
      <c r="V71" s="1281"/>
      <c r="W71" s="1281"/>
      <c r="X71" s="1281"/>
      <c r="Y71" s="1281"/>
      <c r="Z71" s="1281"/>
      <c r="AA71" s="1281"/>
      <c r="AB71" s="1281"/>
      <c r="AC71" s="1281"/>
      <c r="AD71" s="1281"/>
      <c r="AE71" s="1281"/>
      <c r="AF71" s="1281"/>
      <c r="AG71" s="1281"/>
      <c r="AH71" s="1281"/>
      <c r="AI71" s="1281"/>
      <c r="AJ71" s="1282"/>
      <c r="AK71" s="543"/>
      <c r="AL71" s="540"/>
      <c r="AM71" s="540"/>
      <c r="AN71" s="535"/>
      <c r="AO71" s="536">
        <f>IF(SUM(AO67:AO69)&gt;10,10,(SUM(AO67:AO69)))</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1267" t="s">
        <v>591</v>
      </c>
      <c r="C73" s="1267"/>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1299" t="s">
        <v>591</v>
      </c>
      <c r="F74" s="1267"/>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1293" t="s">
        <v>591</v>
      </c>
      <c r="F75" s="1294"/>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1293" t="s">
        <v>591</v>
      </c>
      <c r="F76" s="1294"/>
      <c r="G76" s="902"/>
      <c r="H76" s="1199" t="s">
        <v>1728</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1267" t="s">
        <v>591</v>
      </c>
      <c r="C78" s="1267"/>
      <c r="D78" s="546" t="s">
        <v>1314</v>
      </c>
      <c r="E78" s="1283" t="s">
        <v>1729</v>
      </c>
      <c r="F78" s="1284"/>
      <c r="G78" s="1284"/>
      <c r="H78" s="1284"/>
      <c r="I78" s="1284"/>
      <c r="J78" s="1284"/>
      <c r="K78" s="1284"/>
      <c r="L78" s="1284"/>
      <c r="M78" s="1284"/>
      <c r="N78" s="1284"/>
      <c r="O78" s="1284"/>
      <c r="P78" s="1284"/>
      <c r="Q78" s="1284"/>
      <c r="R78" s="1284"/>
      <c r="S78" s="1284"/>
      <c r="T78" s="1284"/>
      <c r="U78" s="1284"/>
      <c r="V78" s="1284"/>
      <c r="W78" s="1284"/>
      <c r="X78" s="1284"/>
      <c r="Y78" s="1284"/>
      <c r="Z78" s="1284"/>
      <c r="AA78" s="1284"/>
      <c r="AB78" s="1284"/>
      <c r="AC78" s="1284"/>
      <c r="AD78" s="1284"/>
      <c r="AE78" s="1284"/>
      <c r="AF78" s="1284"/>
      <c r="AG78" s="1284"/>
      <c r="AH78" s="1284"/>
      <c r="AI78" s="1284"/>
      <c r="AJ78" s="1285"/>
      <c r="AK78" s="543"/>
      <c r="AL78" s="540"/>
      <c r="AM78" s="540"/>
      <c r="AN78" s="535"/>
    </row>
    <row r="79" spans="1:42" s="536" customFormat="1" ht="12.75" customHeight="1">
      <c r="A79" s="538"/>
      <c r="B79" s="540"/>
      <c r="C79" s="540"/>
      <c r="E79" s="1286"/>
      <c r="F79" s="1287"/>
      <c r="G79" s="1287"/>
      <c r="H79" s="1287"/>
      <c r="I79" s="1287"/>
      <c r="J79" s="1287"/>
      <c r="K79" s="1287"/>
      <c r="L79" s="1287"/>
      <c r="M79" s="1287"/>
      <c r="N79" s="1287"/>
      <c r="O79" s="1287"/>
      <c r="P79" s="1287"/>
      <c r="Q79" s="1287"/>
      <c r="R79" s="1287"/>
      <c r="S79" s="1287"/>
      <c r="T79" s="1287"/>
      <c r="U79" s="1287"/>
      <c r="V79" s="1287"/>
      <c r="W79" s="1287"/>
      <c r="X79" s="1287"/>
      <c r="Y79" s="1287"/>
      <c r="Z79" s="1287"/>
      <c r="AA79" s="1287"/>
      <c r="AB79" s="1287"/>
      <c r="AC79" s="1287"/>
      <c r="AD79" s="1287"/>
      <c r="AE79" s="1287"/>
      <c r="AF79" s="1287"/>
      <c r="AG79" s="1287"/>
      <c r="AH79" s="1287"/>
      <c r="AI79" s="1287"/>
      <c r="AJ79" s="1288"/>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1267" t="s">
        <v>591</v>
      </c>
      <c r="C81" s="1267"/>
      <c r="D81" s="546" t="s">
        <v>1461</v>
      </c>
      <c r="E81" s="1274" t="s">
        <v>1727</v>
      </c>
      <c r="F81" s="1275"/>
      <c r="G81" s="1275"/>
      <c r="H81" s="1275"/>
      <c r="I81" s="1275"/>
      <c r="J81" s="1275"/>
      <c r="K81" s="1275"/>
      <c r="L81" s="1275"/>
      <c r="M81" s="1275"/>
      <c r="N81" s="1275"/>
      <c r="O81" s="1275"/>
      <c r="P81" s="1275"/>
      <c r="Q81" s="1275"/>
      <c r="R81" s="1275"/>
      <c r="S81" s="1275"/>
      <c r="T81" s="1275"/>
      <c r="U81" s="1275"/>
      <c r="V81" s="1275"/>
      <c r="W81" s="1275"/>
      <c r="X81" s="1275"/>
      <c r="Y81" s="1275"/>
      <c r="Z81" s="1275"/>
      <c r="AA81" s="1275"/>
      <c r="AB81" s="1275"/>
      <c r="AC81" s="1275"/>
      <c r="AD81" s="1275"/>
      <c r="AE81" s="1275"/>
      <c r="AF81" s="1275"/>
      <c r="AG81" s="1275"/>
      <c r="AH81" s="1275"/>
      <c r="AI81" s="1275"/>
      <c r="AJ81" s="1276"/>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1306">
        <f>IF(AK61&gt;0,0,AO71)</f>
        <v>10</v>
      </c>
      <c r="AL83" s="1307"/>
      <c r="AM83" s="1308"/>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1295" t="s">
        <v>1303</v>
      </c>
      <c r="AF86" s="1295"/>
      <c r="AG86" s="1295"/>
      <c r="AH86" s="1295"/>
      <c r="AI86" s="1295"/>
      <c r="AJ86" s="1295"/>
      <c r="AK86" s="1295"/>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1267" t="s">
        <v>591</v>
      </c>
      <c r="C89" s="1267"/>
      <c r="D89" s="546" t="s">
        <v>1309</v>
      </c>
      <c r="E89" s="1277" t="s">
        <v>1319</v>
      </c>
      <c r="F89" s="1278"/>
      <c r="G89" s="1278"/>
      <c r="H89" s="1278"/>
      <c r="I89" s="1278"/>
      <c r="J89" s="1278"/>
      <c r="K89" s="1278"/>
      <c r="L89" s="1278"/>
      <c r="M89" s="1278"/>
      <c r="N89" s="1278"/>
      <c r="O89" s="1278"/>
      <c r="P89" s="1278"/>
      <c r="Q89" s="1278"/>
      <c r="R89" s="1278"/>
      <c r="S89" s="1278"/>
      <c r="T89" s="1278"/>
      <c r="U89" s="1278"/>
      <c r="V89" s="1278"/>
      <c r="W89" s="1278"/>
      <c r="X89" s="1278"/>
      <c r="Y89" s="1278"/>
      <c r="Z89" s="1278"/>
      <c r="AA89" s="1278"/>
      <c r="AB89" s="1278"/>
      <c r="AC89" s="1278"/>
      <c r="AD89" s="1278"/>
      <c r="AE89" s="1278"/>
      <c r="AF89" s="1278"/>
      <c r="AG89" s="1278"/>
      <c r="AH89" s="1278"/>
      <c r="AI89" s="1278"/>
      <c r="AJ89" s="1279"/>
      <c r="AK89" s="543"/>
      <c r="AL89" s="540"/>
      <c r="AM89" s="540"/>
      <c r="AN89" s="535"/>
    </row>
    <row r="90" spans="1:43" s="536" customFormat="1" ht="12.75" customHeight="1">
      <c r="A90" s="538"/>
      <c r="B90" s="539"/>
      <c r="C90" s="539"/>
      <c r="D90" s="539"/>
      <c r="E90" s="1296"/>
      <c r="F90" s="1297"/>
      <c r="G90" s="1297"/>
      <c r="H90" s="1297"/>
      <c r="I90" s="1297"/>
      <c r="J90" s="1297"/>
      <c r="K90" s="1297"/>
      <c r="L90" s="1297"/>
      <c r="M90" s="1297"/>
      <c r="N90" s="1297"/>
      <c r="O90" s="1297"/>
      <c r="P90" s="1297"/>
      <c r="Q90" s="1297"/>
      <c r="R90" s="1297"/>
      <c r="S90" s="1297"/>
      <c r="T90" s="1297"/>
      <c r="U90" s="1297"/>
      <c r="V90" s="1297"/>
      <c r="W90" s="1297"/>
      <c r="X90" s="1297"/>
      <c r="Y90" s="1297"/>
      <c r="Z90" s="1297"/>
      <c r="AA90" s="1297"/>
      <c r="AB90" s="1297"/>
      <c r="AC90" s="1297"/>
      <c r="AD90" s="1297"/>
      <c r="AE90" s="1297"/>
      <c r="AF90" s="1297"/>
      <c r="AG90" s="1297"/>
      <c r="AH90" s="1297"/>
      <c r="AI90" s="1297"/>
      <c r="AJ90" s="1298"/>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1289">
        <f>Application!AC761</f>
        <v>0.58173076923076916</v>
      </c>
      <c r="F92" s="1290"/>
      <c r="G92" s="1290"/>
      <c r="H92" s="1290"/>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1291">
        <f>0.6-ROUNDUP(E92,2)</f>
        <v>1.0000000000000009E-2</v>
      </c>
      <c r="F93" s="1292"/>
      <c r="G93" s="1292"/>
      <c r="H93" s="1292"/>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1318">
        <f>IF(E93*200&gt;20,20,E93*200)</f>
        <v>2.0000000000000018</v>
      </c>
      <c r="F94" s="1319"/>
      <c r="G94" s="1319"/>
      <c r="H94" s="1319"/>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1267" t="s">
        <v>545</v>
      </c>
      <c r="C97" s="1267"/>
      <c r="D97" s="546" t="s">
        <v>1311</v>
      </c>
      <c r="E97" s="1277" t="s">
        <v>1714</v>
      </c>
      <c r="F97" s="1278"/>
      <c r="G97" s="1278"/>
      <c r="H97" s="1278"/>
      <c r="I97" s="1278"/>
      <c r="J97" s="1278"/>
      <c r="K97" s="1278"/>
      <c r="L97" s="1278"/>
      <c r="M97" s="1278"/>
      <c r="N97" s="1278"/>
      <c r="O97" s="1278"/>
      <c r="P97" s="1278"/>
      <c r="Q97" s="1278"/>
      <c r="R97" s="1278"/>
      <c r="S97" s="1278"/>
      <c r="T97" s="1278"/>
      <c r="U97" s="1278"/>
      <c r="V97" s="1278"/>
      <c r="W97" s="1278"/>
      <c r="X97" s="1278"/>
      <c r="Y97" s="1278"/>
      <c r="Z97" s="1278"/>
      <c r="AA97" s="1278"/>
      <c r="AB97" s="1278"/>
      <c r="AC97" s="1278"/>
      <c r="AD97" s="1278"/>
      <c r="AE97" s="1278"/>
      <c r="AF97" s="1278"/>
      <c r="AG97" s="1278"/>
      <c r="AH97" s="1278"/>
      <c r="AI97" s="1278"/>
      <c r="AJ97" s="1279"/>
      <c r="AK97" s="543"/>
      <c r="AL97" s="540"/>
      <c r="AM97" s="540"/>
      <c r="AN97" s="535"/>
    </row>
    <row r="98" spans="1:47" s="536" customFormat="1" ht="12.75" customHeight="1">
      <c r="A98" s="538"/>
      <c r="B98" s="539"/>
      <c r="C98" s="539"/>
      <c r="D98" s="539"/>
      <c r="E98" s="1296"/>
      <c r="F98" s="1297"/>
      <c r="G98" s="1297"/>
      <c r="H98" s="1297"/>
      <c r="I98" s="1297"/>
      <c r="J98" s="1297"/>
      <c r="K98" s="1297"/>
      <c r="L98" s="1297"/>
      <c r="M98" s="1297"/>
      <c r="N98" s="1297"/>
      <c r="O98" s="1297"/>
      <c r="P98" s="1297"/>
      <c r="Q98" s="1297"/>
      <c r="R98" s="1297"/>
      <c r="S98" s="1297"/>
      <c r="T98" s="1297"/>
      <c r="U98" s="1297"/>
      <c r="V98" s="1297"/>
      <c r="W98" s="1297"/>
      <c r="X98" s="1297"/>
      <c r="Y98" s="1297"/>
      <c r="Z98" s="1297"/>
      <c r="AA98" s="1297"/>
      <c r="AB98" s="1297"/>
      <c r="AC98" s="1297"/>
      <c r="AD98" s="1297"/>
      <c r="AE98" s="1297"/>
      <c r="AF98" s="1297"/>
      <c r="AG98" s="1297"/>
      <c r="AH98" s="1297"/>
      <c r="AI98" s="1297"/>
      <c r="AJ98" s="1298"/>
      <c r="AK98" s="543"/>
      <c r="AL98" s="540"/>
      <c r="AM98" s="540"/>
      <c r="AN98" s="535"/>
    </row>
    <row r="99" spans="1:47" s="536" customFormat="1" ht="12.75" customHeight="1">
      <c r="A99" s="538"/>
      <c r="B99" s="539"/>
      <c r="C99" s="539"/>
      <c r="D99" s="539"/>
      <c r="E99" s="1296"/>
      <c r="F99" s="1297"/>
      <c r="G99" s="1297"/>
      <c r="H99" s="1297"/>
      <c r="I99" s="1297"/>
      <c r="J99" s="1297"/>
      <c r="K99" s="1297"/>
      <c r="L99" s="1297"/>
      <c r="M99" s="1297"/>
      <c r="N99" s="1297"/>
      <c r="O99" s="1297"/>
      <c r="P99" s="1297"/>
      <c r="Q99" s="1297"/>
      <c r="R99" s="1297"/>
      <c r="S99" s="1297"/>
      <c r="T99" s="1297"/>
      <c r="U99" s="1297"/>
      <c r="V99" s="1297"/>
      <c r="W99" s="1297"/>
      <c r="X99" s="1297"/>
      <c r="Y99" s="1297"/>
      <c r="Z99" s="1297"/>
      <c r="AA99" s="1297"/>
      <c r="AB99" s="1297"/>
      <c r="AC99" s="1297"/>
      <c r="AD99" s="1297"/>
      <c r="AE99" s="1297"/>
      <c r="AF99" s="1297"/>
      <c r="AG99" s="1297"/>
      <c r="AH99" s="1297"/>
      <c r="AI99" s="1297"/>
      <c r="AJ99" s="1298"/>
      <c r="AK99" s="543"/>
      <c r="AL99" s="540"/>
      <c r="AM99" s="540"/>
      <c r="AN99" s="535"/>
    </row>
    <row r="100" spans="1:47" s="536" customFormat="1" ht="12.75" customHeight="1">
      <c r="A100" s="538"/>
      <c r="B100" s="539"/>
      <c r="C100" s="539"/>
      <c r="D100" s="539"/>
      <c r="E100" s="1296"/>
      <c r="F100" s="1297"/>
      <c r="G100" s="1297"/>
      <c r="H100" s="1297"/>
      <c r="I100" s="1297"/>
      <c r="J100" s="1297"/>
      <c r="K100" s="1297"/>
      <c r="L100" s="1297"/>
      <c r="M100" s="1297"/>
      <c r="N100" s="1297"/>
      <c r="O100" s="1297"/>
      <c r="P100" s="1297"/>
      <c r="Q100" s="1297"/>
      <c r="R100" s="1297"/>
      <c r="S100" s="1297"/>
      <c r="T100" s="1297"/>
      <c r="U100" s="1297"/>
      <c r="V100" s="1297"/>
      <c r="W100" s="1297"/>
      <c r="X100" s="1297"/>
      <c r="Y100" s="1297"/>
      <c r="Z100" s="1297"/>
      <c r="AA100" s="1297"/>
      <c r="AB100" s="1297"/>
      <c r="AC100" s="1297"/>
      <c r="AD100" s="1297"/>
      <c r="AE100" s="1297"/>
      <c r="AF100" s="1297"/>
      <c r="AG100" s="1297"/>
      <c r="AH100" s="1297"/>
      <c r="AI100" s="1297"/>
      <c r="AJ100" s="1298"/>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1289">
        <f>Application!AC761</f>
        <v>0.58173076923076916</v>
      </c>
      <c r="F102" s="1290"/>
      <c r="G102" s="1290"/>
      <c r="H102" s="1290"/>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1289">
        <f ca="1">SUMIF(Application!AC726:AG760,0.2,Application!G726:J760)/Application!G761+SUMIF(Application!AC726:AG760,0.25,Application!G726:J760)/Application!G761+SUMIF(Application!AC726:AG760,0.3,Application!G726:J760)/Application!G761</f>
        <v>0.11538461538461539</v>
      </c>
      <c r="F103" s="1290"/>
      <c r="G103" s="1290"/>
      <c r="H103" s="1290"/>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1289">
        <f ca="1">SUMIF(Application!AC726:AG760,0.35,Application!G726:J760)/Application!G761+SUMIF(Application!AC726:AG760,0.4,Application!G726:J760)/Application!G761+SUMIF(Application!AC726:AG760,0.45,Application!G726:J760)/Application!G761+SUMIF(Application!AC726:AG760,0.5,Application!G726:J760)/Application!G761</f>
        <v>0.33653846153846151</v>
      </c>
      <c r="F104" s="1290"/>
      <c r="G104" s="1290"/>
      <c r="H104" s="1290"/>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1324">
        <f ca="1">IF(AND(E102&lt;=0.6,OR(AND(E103&gt;=0.1,E104&gt;=0.1),AND(E103&gt;0.1,(E103+E104)&gt;=0.2))),20,0)</f>
        <v>20</v>
      </c>
      <c r="F105" s="1325"/>
      <c r="G105" s="1325"/>
      <c r="H105" s="1325"/>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1306">
        <f ca="1">MAX(AP94,AP105)</f>
        <v>20</v>
      </c>
      <c r="AL108" s="1307"/>
      <c r="AM108" s="1308"/>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1295" t="s">
        <v>1308</v>
      </c>
      <c r="AF111" s="1295"/>
      <c r="AG111" s="1295"/>
      <c r="AH111" s="1295"/>
      <c r="AI111" s="1295"/>
      <c r="AJ111" s="1295"/>
      <c r="AK111" s="1295"/>
      <c r="AL111" s="540"/>
      <c r="AM111" s="540"/>
      <c r="AN111" s="535"/>
      <c r="AO111" s="536" t="str">
        <f>Application!B726</f>
        <v>1 Bedroom</v>
      </c>
      <c r="AQ111" s="536">
        <f>Application!O726</f>
        <v>629.4</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629.4</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1049</v>
      </c>
    </row>
    <row r="114" spans="1:52" s="536" customFormat="1" ht="12.75" customHeight="1">
      <c r="A114" s="540"/>
      <c r="B114" s="1267" t="s">
        <v>545</v>
      </c>
      <c r="C114" s="1267"/>
      <c r="D114" s="546" t="s">
        <v>1309</v>
      </c>
      <c r="E114" s="1277" t="s">
        <v>2567</v>
      </c>
      <c r="F114" s="1278"/>
      <c r="G114" s="1278"/>
      <c r="H114" s="1278"/>
      <c r="I114" s="1278"/>
      <c r="J114" s="1278"/>
      <c r="K114" s="1278"/>
      <c r="L114" s="1278"/>
      <c r="M114" s="1278"/>
      <c r="N114" s="1278"/>
      <c r="O114" s="1278"/>
      <c r="P114" s="1278"/>
      <c r="Q114" s="1278"/>
      <c r="R114" s="1278"/>
      <c r="S114" s="1278"/>
      <c r="T114" s="1278"/>
      <c r="U114" s="1278"/>
      <c r="V114" s="1278"/>
      <c r="W114" s="1278"/>
      <c r="X114" s="1278"/>
      <c r="Y114" s="1278"/>
      <c r="Z114" s="1278"/>
      <c r="AA114" s="1278"/>
      <c r="AB114" s="1278"/>
      <c r="AC114" s="1278"/>
      <c r="AD114" s="1278"/>
      <c r="AE114" s="1278"/>
      <c r="AF114" s="1278"/>
      <c r="AG114" s="1278"/>
      <c r="AH114" s="1278"/>
      <c r="AI114" s="1278"/>
      <c r="AJ114" s="1279"/>
      <c r="AK114" s="540"/>
      <c r="AL114" s="540"/>
      <c r="AM114" s="540"/>
      <c r="AN114" s="535"/>
      <c r="AO114" s="536" t="str">
        <f>Application!B729</f>
        <v>1 Bedroom</v>
      </c>
      <c r="AQ114" s="536">
        <f>Application!O729</f>
        <v>1469</v>
      </c>
      <c r="AU114" s="536" t="s">
        <v>1817</v>
      </c>
      <c r="AV114" s="593" t="s">
        <v>1818</v>
      </c>
      <c r="AW114" s="536" t="s">
        <v>1819</v>
      </c>
    </row>
    <row r="115" spans="1:52" s="536" customFormat="1" ht="12.75" customHeight="1">
      <c r="A115" s="540"/>
      <c r="B115" s="539"/>
      <c r="C115" s="539"/>
      <c r="D115" s="539"/>
      <c r="E115" s="1296"/>
      <c r="F115" s="1297"/>
      <c r="G115" s="1297"/>
      <c r="H115" s="1297"/>
      <c r="I115" s="1297"/>
      <c r="J115" s="1297"/>
      <c r="K115" s="1297"/>
      <c r="L115" s="1297"/>
      <c r="M115" s="1297"/>
      <c r="N115" s="1297"/>
      <c r="O115" s="1297"/>
      <c r="P115" s="1297"/>
      <c r="Q115" s="1297"/>
      <c r="R115" s="1297"/>
      <c r="S115" s="1297"/>
      <c r="T115" s="1297"/>
      <c r="U115" s="1297"/>
      <c r="V115" s="1297"/>
      <c r="W115" s="1297"/>
      <c r="X115" s="1297"/>
      <c r="Y115" s="1297"/>
      <c r="Z115" s="1297"/>
      <c r="AA115" s="1297"/>
      <c r="AB115" s="1297"/>
      <c r="AC115" s="1297"/>
      <c r="AD115" s="1297"/>
      <c r="AE115" s="1297"/>
      <c r="AF115" s="1297"/>
      <c r="AG115" s="1297"/>
      <c r="AH115" s="1297"/>
      <c r="AI115" s="1297"/>
      <c r="AJ115" s="1298"/>
      <c r="AK115" s="540"/>
      <c r="AL115" s="540"/>
      <c r="AM115" s="540"/>
      <c r="AN115" s="535"/>
      <c r="AO115" s="536" t="str">
        <f>Application!B730</f>
        <v>2 Bedrooms</v>
      </c>
      <c r="AQ115" s="536">
        <f>Application!O730</f>
        <v>755</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1296"/>
      <c r="F116" s="1297"/>
      <c r="G116" s="1297"/>
      <c r="H116" s="1297"/>
      <c r="I116" s="1297"/>
      <c r="J116" s="1297"/>
      <c r="K116" s="1297"/>
      <c r="L116" s="1297"/>
      <c r="M116" s="1297"/>
      <c r="N116" s="1297"/>
      <c r="O116" s="1297"/>
      <c r="P116" s="1297"/>
      <c r="Q116" s="1297"/>
      <c r="R116" s="1297"/>
      <c r="S116" s="1297"/>
      <c r="T116" s="1297"/>
      <c r="U116" s="1297"/>
      <c r="V116" s="1297"/>
      <c r="W116" s="1297"/>
      <c r="X116" s="1297"/>
      <c r="Y116" s="1297"/>
      <c r="Z116" s="1297"/>
      <c r="AA116" s="1297"/>
      <c r="AB116" s="1297"/>
      <c r="AC116" s="1297"/>
      <c r="AD116" s="1297"/>
      <c r="AE116" s="1297"/>
      <c r="AF116" s="1297"/>
      <c r="AG116" s="1297"/>
      <c r="AH116" s="1297"/>
      <c r="AI116" s="1297"/>
      <c r="AJ116" s="1298"/>
      <c r="AK116" s="540"/>
      <c r="AL116" s="540"/>
      <c r="AM116" s="540"/>
      <c r="AN116" s="535"/>
      <c r="AO116" s="536" t="str">
        <f>Application!B731</f>
        <v>2 Bedrooms</v>
      </c>
      <c r="AQ116" s="536">
        <f>Application!O731</f>
        <v>1006.6</v>
      </c>
      <c r="AU116" s="852" t="str">
        <f>J123</f>
        <v>1-bedroom</v>
      </c>
      <c r="AV116" s="536">
        <f t="array" ref="AV116">SUM(IF(Application!B726:F760="1 Bedroom",Application!G726:J760))</f>
        <v>48</v>
      </c>
      <c r="AW116" s="1006">
        <f>AV116/AV121</f>
        <v>0.46153846153846156</v>
      </c>
    </row>
    <row r="117" spans="1:52" s="536" customFormat="1" ht="12.75" customHeight="1">
      <c r="A117" s="540"/>
      <c r="B117" s="539"/>
      <c r="C117" s="539"/>
      <c r="D117" s="539"/>
      <c r="E117" s="1296"/>
      <c r="F117" s="1297"/>
      <c r="G117" s="1297"/>
      <c r="H117" s="1297"/>
      <c r="I117" s="1297"/>
      <c r="J117" s="1297"/>
      <c r="K117" s="1297"/>
      <c r="L117" s="1297"/>
      <c r="M117" s="1297"/>
      <c r="N117" s="1297"/>
      <c r="O117" s="1297"/>
      <c r="P117" s="1297"/>
      <c r="Q117" s="1297"/>
      <c r="R117" s="1297"/>
      <c r="S117" s="1297"/>
      <c r="T117" s="1297"/>
      <c r="U117" s="1297"/>
      <c r="V117" s="1297"/>
      <c r="W117" s="1297"/>
      <c r="X117" s="1297"/>
      <c r="Y117" s="1297"/>
      <c r="Z117" s="1297"/>
      <c r="AA117" s="1297"/>
      <c r="AB117" s="1297"/>
      <c r="AC117" s="1297"/>
      <c r="AD117" s="1297"/>
      <c r="AE117" s="1297"/>
      <c r="AF117" s="1297"/>
      <c r="AG117" s="1297"/>
      <c r="AH117" s="1297"/>
      <c r="AI117" s="1297"/>
      <c r="AJ117" s="1298"/>
      <c r="AK117" s="540"/>
      <c r="AL117" s="540"/>
      <c r="AM117" s="540"/>
      <c r="AN117" s="535"/>
      <c r="AO117" s="536" t="str">
        <f>Application!B732</f>
        <v>2 Bedrooms</v>
      </c>
      <c r="AQ117" s="536">
        <f>Application!O732</f>
        <v>1258</v>
      </c>
      <c r="AU117" s="852" t="str">
        <f>O123</f>
        <v>2-bedroom</v>
      </c>
      <c r="AV117" s="536">
        <f t="array" ref="AV117">SUM(IF(Application!B726:F760="2 Bedrooms",Application!G726:J760))</f>
        <v>30</v>
      </c>
      <c r="AW117" s="1006">
        <f>AV117/AV121</f>
        <v>0.28846153846153844</v>
      </c>
    </row>
    <row r="118" spans="1:52" s="536" customFormat="1" ht="12.75" customHeight="1">
      <c r="A118" s="540"/>
      <c r="B118" s="539"/>
      <c r="C118" s="539"/>
      <c r="D118" s="539"/>
      <c r="E118" s="1296"/>
      <c r="F118" s="1297"/>
      <c r="G118" s="1297"/>
      <c r="H118" s="1297"/>
      <c r="I118" s="1297"/>
      <c r="J118" s="1297"/>
      <c r="K118" s="1297"/>
      <c r="L118" s="1297"/>
      <c r="M118" s="1297"/>
      <c r="N118" s="1297"/>
      <c r="O118" s="1297"/>
      <c r="P118" s="1297"/>
      <c r="Q118" s="1297"/>
      <c r="R118" s="1297"/>
      <c r="S118" s="1297"/>
      <c r="T118" s="1297"/>
      <c r="U118" s="1297"/>
      <c r="V118" s="1297"/>
      <c r="W118" s="1297"/>
      <c r="X118" s="1297"/>
      <c r="Y118" s="1297"/>
      <c r="Z118" s="1297"/>
      <c r="AA118" s="1297"/>
      <c r="AB118" s="1297"/>
      <c r="AC118" s="1297"/>
      <c r="AD118" s="1297"/>
      <c r="AE118" s="1297"/>
      <c r="AF118" s="1297"/>
      <c r="AG118" s="1297"/>
      <c r="AH118" s="1297"/>
      <c r="AI118" s="1297"/>
      <c r="AJ118" s="1298"/>
      <c r="AK118" s="540"/>
      <c r="AL118" s="540"/>
      <c r="AM118" s="540"/>
      <c r="AN118" s="535"/>
      <c r="AO118" s="536" t="str">
        <f>Application!B733</f>
        <v>2 Bedrooms</v>
      </c>
      <c r="AQ118" s="536">
        <f>Application!O733</f>
        <v>1509.6</v>
      </c>
      <c r="AU118" s="852" t="str">
        <f>T123</f>
        <v>3-bedroom</v>
      </c>
      <c r="AV118" s="536">
        <f t="array" ref="AV118">SUM(IF(Application!B726:F760="3 Bedrooms",Application!G726:J760))</f>
        <v>26</v>
      </c>
      <c r="AW118" s="1006">
        <f>AV118/AV121</f>
        <v>0.25</v>
      </c>
    </row>
    <row r="119" spans="1:52" s="536" customFormat="1" ht="12.75" customHeight="1">
      <c r="A119" s="540"/>
      <c r="B119" s="539"/>
      <c r="C119" s="539"/>
      <c r="D119" s="539"/>
      <c r="E119" s="1296"/>
      <c r="F119" s="1297"/>
      <c r="G119" s="1297"/>
      <c r="H119" s="1297"/>
      <c r="I119" s="1297"/>
      <c r="J119" s="1297"/>
      <c r="K119" s="1297"/>
      <c r="L119" s="1297"/>
      <c r="M119" s="1297"/>
      <c r="N119" s="1297"/>
      <c r="O119" s="1297"/>
      <c r="P119" s="1297"/>
      <c r="Q119" s="1297"/>
      <c r="R119" s="1297"/>
      <c r="S119" s="1297"/>
      <c r="T119" s="1297"/>
      <c r="U119" s="1297"/>
      <c r="V119" s="1297"/>
      <c r="W119" s="1297"/>
      <c r="X119" s="1297"/>
      <c r="Y119" s="1297"/>
      <c r="Z119" s="1297"/>
      <c r="AA119" s="1297"/>
      <c r="AB119" s="1297"/>
      <c r="AC119" s="1297"/>
      <c r="AD119" s="1297"/>
      <c r="AE119" s="1297"/>
      <c r="AF119" s="1297"/>
      <c r="AG119" s="1297"/>
      <c r="AH119" s="1297"/>
      <c r="AI119" s="1297"/>
      <c r="AJ119" s="1298"/>
      <c r="AK119" s="540"/>
      <c r="AL119" s="540"/>
      <c r="AM119" s="540"/>
      <c r="AN119" s="535"/>
      <c r="AO119" s="536" t="str">
        <f>Application!B734</f>
        <v>3 Bedrooms</v>
      </c>
      <c r="AQ119" s="536">
        <f>Application!O734</f>
        <v>873</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1296"/>
      <c r="F120" s="1297"/>
      <c r="G120" s="1297"/>
      <c r="H120" s="1297"/>
      <c r="I120" s="1297"/>
      <c r="J120" s="1297"/>
      <c r="K120" s="1297"/>
      <c r="L120" s="1297"/>
      <c r="M120" s="1297"/>
      <c r="N120" s="1297"/>
      <c r="O120" s="1297"/>
      <c r="P120" s="1297"/>
      <c r="Q120" s="1297"/>
      <c r="R120" s="1297"/>
      <c r="S120" s="1297"/>
      <c r="T120" s="1297"/>
      <c r="U120" s="1297"/>
      <c r="V120" s="1297"/>
      <c r="W120" s="1297"/>
      <c r="X120" s="1297"/>
      <c r="Y120" s="1297"/>
      <c r="Z120" s="1297"/>
      <c r="AA120" s="1297"/>
      <c r="AB120" s="1297"/>
      <c r="AC120" s="1297"/>
      <c r="AD120" s="1297"/>
      <c r="AE120" s="1297"/>
      <c r="AF120" s="1297"/>
      <c r="AG120" s="1297"/>
      <c r="AH120" s="1297"/>
      <c r="AI120" s="1297"/>
      <c r="AJ120" s="1298"/>
      <c r="AK120" s="540"/>
      <c r="AL120" s="540"/>
      <c r="AM120" s="540"/>
      <c r="AN120" s="535"/>
      <c r="AO120" s="536" t="str">
        <f>Application!B735</f>
        <v>3 Bedrooms</v>
      </c>
      <c r="AQ120" s="536">
        <f>Application!O735</f>
        <v>1746</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1296"/>
      <c r="F121" s="1297"/>
      <c r="G121" s="1297"/>
      <c r="H121" s="1297"/>
      <c r="I121" s="1297"/>
      <c r="J121" s="1297"/>
      <c r="K121" s="1297"/>
      <c r="L121" s="1297"/>
      <c r="M121" s="1297"/>
      <c r="N121" s="1297"/>
      <c r="O121" s="1297"/>
      <c r="P121" s="1297"/>
      <c r="Q121" s="1297"/>
      <c r="R121" s="1297"/>
      <c r="S121" s="1297"/>
      <c r="T121" s="1297"/>
      <c r="U121" s="1297"/>
      <c r="V121" s="1297"/>
      <c r="W121" s="1297"/>
      <c r="X121" s="1297"/>
      <c r="Y121" s="1297"/>
      <c r="Z121" s="1297"/>
      <c r="AA121" s="1297"/>
      <c r="AB121" s="1297"/>
      <c r="AC121" s="1297"/>
      <c r="AD121" s="1297"/>
      <c r="AE121" s="1297"/>
      <c r="AF121" s="1297"/>
      <c r="AG121" s="1297"/>
      <c r="AH121" s="1297"/>
      <c r="AI121" s="1297"/>
      <c r="AJ121" s="1298"/>
      <c r="AK121" s="540"/>
      <c r="AL121" s="540"/>
      <c r="AM121" s="540"/>
      <c r="AN121" s="535"/>
      <c r="AO121" s="536" t="str">
        <f>Application!B736</f>
        <v>3 Bedrooms</v>
      </c>
      <c r="AQ121" s="536">
        <f>Application!O736</f>
        <v>2328</v>
      </c>
      <c r="AV121" s="536">
        <f>SUM(AV115:AV120)</f>
        <v>104</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1289" t="s">
        <v>1577</v>
      </c>
      <c r="F123" s="1290"/>
      <c r="G123" s="1290"/>
      <c r="H123" s="1290"/>
      <c r="I123" s="575"/>
      <c r="J123" s="1290" t="s">
        <v>1620</v>
      </c>
      <c r="K123" s="1290"/>
      <c r="L123" s="1290"/>
      <c r="M123" s="1290"/>
      <c r="N123" s="575"/>
      <c r="O123" s="1290" t="s">
        <v>1621</v>
      </c>
      <c r="P123" s="1290"/>
      <c r="Q123" s="1290"/>
      <c r="R123" s="1290"/>
      <c r="S123" s="575"/>
      <c r="T123" s="1290" t="s">
        <v>1328</v>
      </c>
      <c r="U123" s="1290"/>
      <c r="V123" s="1290"/>
      <c r="W123" s="1290"/>
      <c r="X123" s="575"/>
      <c r="Y123" s="1290" t="s">
        <v>1622</v>
      </c>
      <c r="Z123" s="1290"/>
      <c r="AA123" s="1290"/>
      <c r="AB123" s="1290"/>
      <c r="AC123" s="575"/>
      <c r="AD123" s="1290" t="s">
        <v>1623</v>
      </c>
      <c r="AE123" s="1290"/>
      <c r="AF123" s="1290"/>
      <c r="AG123" s="1290"/>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1326"/>
      <c r="F126" s="1327"/>
      <c r="G126" s="1327"/>
      <c r="H126" s="1327"/>
      <c r="I126" s="860"/>
      <c r="J126" s="1327">
        <v>2233</v>
      </c>
      <c r="K126" s="1327"/>
      <c r="L126" s="1327"/>
      <c r="M126" s="1327"/>
      <c r="N126" s="860"/>
      <c r="O126" s="1327">
        <v>2222</v>
      </c>
      <c r="P126" s="1327"/>
      <c r="Q126" s="1327"/>
      <c r="R126" s="1327"/>
      <c r="S126" s="860"/>
      <c r="T126" s="1327">
        <v>4675</v>
      </c>
      <c r="U126" s="1327"/>
      <c r="V126" s="1327"/>
      <c r="W126" s="1327"/>
      <c r="X126" s="860"/>
      <c r="Y126" s="1327"/>
      <c r="Z126" s="1327"/>
      <c r="AA126" s="1327"/>
      <c r="AB126" s="1327"/>
      <c r="AC126" s="860"/>
      <c r="AD126" s="1327"/>
      <c r="AE126" s="1327"/>
      <c r="AF126" s="1327"/>
      <c r="AG126" s="1327"/>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1821</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1300">
        <f>Application!DX678</f>
        <v>0</v>
      </c>
      <c r="F129" s="1301"/>
      <c r="G129" s="1301"/>
      <c r="H129" s="1301"/>
      <c r="I129" s="860"/>
      <c r="J129" s="1301">
        <f>Application!EC678</f>
        <v>1189.0583333333334</v>
      </c>
      <c r="K129" s="1301"/>
      <c r="L129" s="1301"/>
      <c r="M129" s="1301"/>
      <c r="N129" s="860"/>
      <c r="O129" s="1301">
        <f>Application!EH678</f>
        <v>1232.9066666666668</v>
      </c>
      <c r="P129" s="1301"/>
      <c r="Q129" s="1301"/>
      <c r="R129" s="1301"/>
      <c r="S129" s="864"/>
      <c r="T129" s="1301">
        <f>Application!EM678</f>
        <v>2081.7692307692305</v>
      </c>
      <c r="U129" s="1301"/>
      <c r="V129" s="1301"/>
      <c r="W129" s="1301"/>
      <c r="X129" s="864"/>
      <c r="Y129" s="1301">
        <f>Application!ER678</f>
        <v>0</v>
      </c>
      <c r="Z129" s="1301"/>
      <c r="AA129" s="1301"/>
      <c r="AB129" s="1301"/>
      <c r="AC129" s="864"/>
      <c r="AD129" s="1301">
        <f>Application!EW678</f>
        <v>0</v>
      </c>
      <c r="AE129" s="1301"/>
      <c r="AF129" s="1301"/>
      <c r="AG129" s="1301"/>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1822</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1500" t="e">
        <f>(E126-E129)/E126</f>
        <v>#DIV/0!</v>
      </c>
      <c r="F132" s="1292"/>
      <c r="G132" s="1292"/>
      <c r="H132" s="1501"/>
      <c r="I132" s="575"/>
      <c r="J132" s="1500">
        <f>(J126-J129)/J126</f>
        <v>0.46750634423048215</v>
      </c>
      <c r="K132" s="1292"/>
      <c r="L132" s="1292"/>
      <c r="M132" s="1501"/>
      <c r="N132" s="575"/>
      <c r="O132" s="1500">
        <f>(O126-O129)/O126</f>
        <v>0.44513651365136508</v>
      </c>
      <c r="P132" s="1292"/>
      <c r="Q132" s="1292"/>
      <c r="R132" s="1501"/>
      <c r="S132" s="575"/>
      <c r="T132" s="1500">
        <f>(T126-T129)/T126</f>
        <v>0.55470176881941591</v>
      </c>
      <c r="U132" s="1292"/>
      <c r="V132" s="1292"/>
      <c r="W132" s="1501"/>
      <c r="X132" s="575"/>
      <c r="Y132" s="1500" t="e">
        <f>(Y126-Y129)/Y126</f>
        <v>#DIV/0!</v>
      </c>
      <c r="Z132" s="1292"/>
      <c r="AA132" s="1292"/>
      <c r="AB132" s="1501"/>
      <c r="AC132" s="575"/>
      <c r="AD132" s="1500" t="e">
        <f>(AD126-AD129)/AD126</f>
        <v>#DIV/0!</v>
      </c>
      <c r="AE132" s="1292"/>
      <c r="AF132" s="1292"/>
      <c r="AG132" s="1501"/>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1823</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1315" t="e">
        <f>IF(((E132-0.1)*AW115)&gt;0,((E132-0.1)*AW115),0)</f>
        <v>#DIV/0!</v>
      </c>
      <c r="F135" s="1316"/>
      <c r="G135" s="1316"/>
      <c r="H135" s="1317"/>
      <c r="I135" s="575"/>
      <c r="J135" s="1315">
        <f>IF(((J132-0.1)*AW116)&gt;0,((J132-0.1)*AW116),0)</f>
        <v>0.16961831272176098</v>
      </c>
      <c r="K135" s="1316"/>
      <c r="L135" s="1316"/>
      <c r="M135" s="1317"/>
      <c r="N135" s="575"/>
      <c r="O135" s="1315">
        <f>IF(((O132-0.1)*AW117)&gt;0,((O132-0.1)*AW117),0)</f>
        <v>9.9558609707124546E-2</v>
      </c>
      <c r="P135" s="1316"/>
      <c r="Q135" s="1316"/>
      <c r="R135" s="1317"/>
      <c r="S135" s="575"/>
      <c r="T135" s="1315">
        <f>IF(((T132-0.1)*AW118)&gt;0,((T132-0.1)*AW118),0)</f>
        <v>0.11367544220485398</v>
      </c>
      <c r="U135" s="1316"/>
      <c r="V135" s="1316"/>
      <c r="W135" s="1317"/>
      <c r="X135" s="575"/>
      <c r="Y135" s="1315" t="e">
        <f>IF(((Y132-0.1)*AW119)&gt;0,((Y132-0.1)*AW119),0)</f>
        <v>#DIV/0!</v>
      </c>
      <c r="Z135" s="1316"/>
      <c r="AA135" s="1316"/>
      <c r="AB135" s="1317"/>
      <c r="AC135" s="575"/>
      <c r="AD135" s="1315" t="e">
        <f>IF(((AD132-0.1)*AW120)&gt;0,((AD132-0.1)*AW120),0)</f>
        <v>#DIV/0!</v>
      </c>
      <c r="AE135" s="1316"/>
      <c r="AF135" s="1316"/>
      <c r="AG135" s="1317"/>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1500">
        <f>ROUNDDOWN(SUMIF(E135:AG135,"&gt;0"),2)</f>
        <v>0.38</v>
      </c>
      <c r="F137" s="1292"/>
      <c r="G137" s="1292"/>
      <c r="H137" s="1501"/>
      <c r="I137" s="575"/>
      <c r="J137" s="578" t="s">
        <v>1824</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1306">
        <f>IF((E137*100)&gt;10,10,E137*100)</f>
        <v>10</v>
      </c>
      <c r="F138" s="1307"/>
      <c r="G138" s="1307"/>
      <c r="H138" s="1308"/>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1306">
        <f>E138</f>
        <v>10</v>
      </c>
      <c r="AL142" s="1307"/>
      <c r="AM142" s="1308"/>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1295" t="s">
        <v>1308</v>
      </c>
      <c r="AF145" s="1295"/>
      <c r="AG145" s="1295"/>
      <c r="AH145" s="1295"/>
      <c r="AI145" s="1295"/>
      <c r="AJ145" s="1295"/>
      <c r="AK145" s="1295"/>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1328" t="s">
        <v>1332</v>
      </c>
      <c r="AG147" s="1328"/>
      <c r="AH147" s="1328"/>
      <c r="AI147" s="1328"/>
      <c r="AJ147" s="1328"/>
      <c r="AK147" s="1328"/>
      <c r="AL147" s="1328"/>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1338" t="s">
        <v>2769</v>
      </c>
      <c r="C149" s="1338"/>
      <c r="D149" s="1338"/>
      <c r="E149" s="1338"/>
      <c r="F149" s="1338"/>
      <c r="G149" s="1338"/>
      <c r="H149" s="1338"/>
      <c r="I149" s="1338"/>
      <c r="J149" s="1338"/>
      <c r="K149" s="1338"/>
      <c r="L149" s="1338"/>
      <c r="M149" s="1338"/>
      <c r="N149" s="1338"/>
      <c r="O149" s="1338"/>
      <c r="P149" s="1338"/>
      <c r="Q149" s="1338"/>
      <c r="R149" s="1338"/>
      <c r="S149" s="1338"/>
      <c r="T149" s="1338"/>
      <c r="U149" s="1338"/>
      <c r="V149" s="1338"/>
      <c r="W149" s="1338"/>
      <c r="X149" s="1338"/>
      <c r="Y149" s="1338"/>
      <c r="Z149" s="1338"/>
      <c r="AA149" s="1338"/>
      <c r="AB149" s="1338"/>
      <c r="AC149" s="1338"/>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1339" t="s">
        <v>1335</v>
      </c>
      <c r="C152" s="1339"/>
      <c r="D152" s="1339"/>
      <c r="E152" s="1339"/>
      <c r="F152" s="1339"/>
      <c r="G152" s="1339"/>
      <c r="H152" s="1339"/>
      <c r="I152" s="1339"/>
      <c r="J152" s="1339"/>
      <c r="K152" s="1339"/>
      <c r="L152" s="1339"/>
      <c r="M152" s="1339"/>
      <c r="N152" s="1339"/>
      <c r="O152" s="1339"/>
      <c r="P152" s="1339"/>
      <c r="Q152" s="1339"/>
      <c r="R152" s="1339"/>
      <c r="S152" s="1339"/>
      <c r="T152" s="1339"/>
      <c r="U152" s="1339"/>
      <c r="V152" s="1339"/>
      <c r="W152" s="1339"/>
      <c r="X152" s="1339"/>
      <c r="Y152" s="1339"/>
      <c r="Z152" s="1339"/>
      <c r="AA152" s="1339"/>
      <c r="AB152" s="1339"/>
      <c r="AC152" s="1339"/>
      <c r="AD152" s="1339"/>
      <c r="AE152" s="1339"/>
      <c r="AF152" s="1339"/>
      <c r="AG152" s="1339"/>
      <c r="AH152" s="1339"/>
      <c r="AI152" s="1339"/>
      <c r="AM152" s="539"/>
      <c r="AN152" s="535"/>
      <c r="AO152" s="476" t="s">
        <v>1335</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2626</v>
      </c>
      <c r="AP153" s="489">
        <v>7</v>
      </c>
    </row>
    <row r="154" spans="1:42" s="536" customFormat="1" ht="12.75" customHeight="1">
      <c r="A154" s="538"/>
      <c r="B154" s="539" t="s">
        <v>1336</v>
      </c>
      <c r="AB154" s="1340" t="s">
        <v>591</v>
      </c>
      <c r="AC154" s="1340"/>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1339" t="s">
        <v>1337</v>
      </c>
      <c r="C157" s="1339"/>
      <c r="D157" s="1339"/>
      <c r="E157" s="1339"/>
      <c r="F157" s="1339"/>
      <c r="G157" s="1339"/>
      <c r="H157" s="1339"/>
      <c r="I157" s="1339"/>
      <c r="J157" s="1339"/>
      <c r="K157" s="1339"/>
      <c r="L157" s="1339"/>
      <c r="M157" s="1339"/>
      <c r="N157" s="1339"/>
      <c r="O157" s="1339"/>
      <c r="P157" s="1339"/>
      <c r="Q157" s="1339"/>
      <c r="R157" s="1339"/>
      <c r="S157" s="1339"/>
      <c r="T157" s="1339"/>
      <c r="U157" s="1339"/>
      <c r="V157" s="1339"/>
      <c r="W157" s="1339"/>
      <c r="X157" s="1339"/>
      <c r="Y157" s="1339"/>
      <c r="Z157" s="1339"/>
      <c r="AA157" s="1339"/>
      <c r="AB157" s="1339"/>
      <c r="AC157" s="1339"/>
      <c r="AD157" s="1339"/>
      <c r="AE157" s="1339"/>
      <c r="AF157" s="1339"/>
      <c r="AG157" s="1339"/>
      <c r="AH157" s="1339"/>
      <c r="AI157" s="1339"/>
      <c r="AJ157" s="1339"/>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1505" t="s">
        <v>2406</v>
      </c>
      <c r="C160" s="1505"/>
      <c r="D160" s="1505"/>
      <c r="E160" s="1505"/>
      <c r="F160" s="1505"/>
      <c r="G160" s="1505"/>
      <c r="H160" s="1505"/>
      <c r="I160" s="1505"/>
      <c r="J160" s="1505"/>
      <c r="K160" s="1505"/>
      <c r="L160" s="1505"/>
      <c r="M160" s="1505"/>
      <c r="N160" s="1505"/>
      <c r="O160" s="1505"/>
      <c r="P160" s="1505"/>
      <c r="Q160" s="1505"/>
      <c r="R160" s="1505"/>
      <c r="S160" s="1505"/>
      <c r="T160" s="1505"/>
      <c r="U160" s="1505"/>
      <c r="V160" s="1505"/>
      <c r="W160" s="1505"/>
      <c r="X160" s="1505"/>
      <c r="Y160" s="1505"/>
      <c r="Z160" s="1505"/>
      <c r="AA160" s="1505"/>
      <c r="AB160" s="1505"/>
      <c r="AC160" s="1505"/>
      <c r="AD160" s="1505"/>
      <c r="AE160" s="1505"/>
      <c r="AF160" s="1505"/>
      <c r="AG160" s="1505"/>
      <c r="AH160" s="1505"/>
      <c r="AI160" s="1505"/>
      <c r="AJ160" s="1505"/>
      <c r="AK160" s="1173"/>
      <c r="AM160" s="539"/>
      <c r="AN160" s="535"/>
      <c r="AO160" s="476"/>
      <c r="AP160" s="489"/>
    </row>
    <row r="161" spans="1:42" s="536" customFormat="1" ht="12.75" customHeight="1">
      <c r="B161" s="1505"/>
      <c r="C161" s="1505"/>
      <c r="D161" s="1505"/>
      <c r="E161" s="1505"/>
      <c r="F161" s="1505"/>
      <c r="G161" s="1505"/>
      <c r="H161" s="1505"/>
      <c r="I161" s="1505"/>
      <c r="J161" s="1505"/>
      <c r="K161" s="1505"/>
      <c r="L161" s="1505"/>
      <c r="M161" s="1505"/>
      <c r="N161" s="1505"/>
      <c r="O161" s="1505"/>
      <c r="P161" s="1505"/>
      <c r="Q161" s="1505"/>
      <c r="R161" s="1505"/>
      <c r="S161" s="1505"/>
      <c r="T161" s="1505"/>
      <c r="U161" s="1505"/>
      <c r="V161" s="1505"/>
      <c r="W161" s="1505"/>
      <c r="X161" s="1505"/>
      <c r="Y161" s="1505"/>
      <c r="Z161" s="1505"/>
      <c r="AA161" s="1505"/>
      <c r="AB161" s="1505"/>
      <c r="AC161" s="1505"/>
      <c r="AD161" s="1505"/>
      <c r="AE161" s="1505"/>
      <c r="AF161" s="1505"/>
      <c r="AG161" s="1505"/>
      <c r="AH161" s="1505"/>
      <c r="AI161" s="1505"/>
      <c r="AJ161" s="1505"/>
      <c r="AK161" s="1173"/>
      <c r="AM161" s="539"/>
      <c r="AN161" s="535"/>
      <c r="AO161" s="476"/>
      <c r="AP161" s="489"/>
    </row>
    <row r="162" spans="1:42" s="536" customFormat="1" ht="12.75" customHeight="1">
      <c r="C162" s="1416" t="s">
        <v>2407</v>
      </c>
      <c r="D162" s="1416"/>
      <c r="E162" s="1416"/>
      <c r="F162" s="1416"/>
      <c r="G162" s="1416"/>
      <c r="H162" s="1416"/>
      <c r="I162" s="1416"/>
      <c r="J162" s="1416"/>
      <c r="K162" s="1416"/>
      <c r="L162" s="1416"/>
      <c r="M162" s="1416"/>
      <c r="N162" s="1416"/>
      <c r="O162" s="1416"/>
      <c r="P162" s="1416"/>
      <c r="Q162" s="1416"/>
      <c r="R162" s="1416"/>
      <c r="S162" s="1416"/>
      <c r="T162" s="1416"/>
      <c r="U162" s="1416"/>
      <c r="V162" s="1416"/>
      <c r="W162" s="1416"/>
      <c r="X162" s="1416"/>
      <c r="Y162" s="1416"/>
      <c r="Z162" s="1416"/>
      <c r="AA162" s="1416"/>
      <c r="AB162" s="1416"/>
      <c r="AC162" s="1416"/>
      <c r="AD162" s="1416"/>
      <c r="AE162" s="1416"/>
      <c r="AF162" s="1416"/>
      <c r="AG162" s="1416"/>
      <c r="AH162" s="1416"/>
      <c r="AI162" s="1416"/>
      <c r="AJ162" s="1416"/>
      <c r="AK162" s="1173"/>
      <c r="AM162" s="539"/>
      <c r="AN162" s="535"/>
      <c r="AO162" s="476"/>
      <c r="AP162" s="489"/>
    </row>
    <row r="163" spans="1:42" s="536" customFormat="1" ht="12.75" customHeight="1">
      <c r="B163" s="1173"/>
      <c r="C163" s="1337" t="s">
        <v>2405</v>
      </c>
      <c r="D163" s="1337"/>
      <c r="E163" s="1337"/>
      <c r="F163" s="1337"/>
      <c r="G163" s="1337"/>
      <c r="H163" s="1337"/>
      <c r="I163" s="1337"/>
      <c r="J163" s="1337"/>
      <c r="K163" s="1337"/>
      <c r="L163" s="1337"/>
      <c r="M163" s="1337"/>
      <c r="N163" s="1337"/>
      <c r="O163" s="1337"/>
      <c r="P163" s="1337"/>
      <c r="Q163" s="1337"/>
      <c r="R163" s="1337"/>
      <c r="S163" s="1337"/>
      <c r="T163" s="1337"/>
      <c r="U163" s="1337"/>
      <c r="V163" s="1337"/>
      <c r="W163" s="1337"/>
      <c r="X163" s="1337"/>
      <c r="Y163" s="1337"/>
      <c r="Z163" s="1337"/>
      <c r="AA163" s="1163"/>
      <c r="AB163" s="1163"/>
      <c r="AC163" s="1163"/>
      <c r="AD163" s="1163"/>
      <c r="AE163" s="1163"/>
      <c r="AF163" s="1163"/>
      <c r="AG163" s="1163"/>
      <c r="AH163" s="1163"/>
      <c r="AJ163" s="1340" t="s">
        <v>591</v>
      </c>
      <c r="AK163" s="1340"/>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1343">
        <f>IF($AB$154="N/A",VLOOKUP($B$152,$AO$150:$AP$153,2,FALSE),VLOOKUP($B$157,$AO$155:$AP$157,2,FALSE))</f>
        <v>7</v>
      </c>
      <c r="AK165" s="1343"/>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1328" t="s">
        <v>1346</v>
      </c>
      <c r="AG167" s="1328"/>
      <c r="AH167" s="1328"/>
      <c r="AI167" s="1328"/>
      <c r="AJ167" s="1328"/>
      <c r="AK167" s="1328"/>
      <c r="AL167" s="1328"/>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1339" t="s">
        <v>1344</v>
      </c>
      <c r="D169" s="1339"/>
      <c r="E169" s="1339"/>
      <c r="F169" s="1339"/>
      <c r="G169" s="1339"/>
      <c r="H169" s="1339"/>
      <c r="I169" s="1339"/>
      <c r="J169" s="1339"/>
      <c r="K169" s="1339"/>
      <c r="L169" s="1339"/>
      <c r="M169" s="1339"/>
      <c r="N169" s="1339"/>
      <c r="O169" s="1339"/>
      <c r="P169" s="1339"/>
      <c r="Q169" s="1339"/>
      <c r="R169" s="1339"/>
      <c r="S169" s="1339"/>
      <c r="T169" s="1339"/>
      <c r="U169" s="1339"/>
      <c r="V169" s="1339"/>
      <c r="W169" s="1339"/>
      <c r="X169" s="1339"/>
      <c r="Y169" s="1339"/>
      <c r="Z169" s="1339"/>
      <c r="AA169" s="1339"/>
      <c r="AB169" s="1339"/>
      <c r="AC169" s="1339"/>
      <c r="AD169" s="1339"/>
      <c r="AE169" s="1339"/>
      <c r="AF169" s="1339"/>
      <c r="AG169" s="1339"/>
      <c r="AH169" s="1339"/>
      <c r="AI169" s="1339"/>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1340" t="s">
        <v>591</v>
      </c>
      <c r="AG171" s="1340"/>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2123</v>
      </c>
      <c r="AP172" s="597">
        <v>3</v>
      </c>
    </row>
    <row r="173" spans="1:42" s="549" customFormat="1" ht="12.75" customHeight="1">
      <c r="A173" s="536"/>
      <c r="B173" s="536"/>
      <c r="C173" s="1339" t="s">
        <v>1337</v>
      </c>
      <c r="D173" s="1339"/>
      <c r="E173" s="1339"/>
      <c r="F173" s="1339"/>
      <c r="G173" s="1339"/>
      <c r="H173" s="1339"/>
      <c r="I173" s="1339"/>
      <c r="J173" s="1339"/>
      <c r="K173" s="1339"/>
      <c r="L173" s="1339"/>
      <c r="M173" s="1339"/>
      <c r="N173" s="1339"/>
      <c r="O173" s="1339"/>
      <c r="P173" s="1339"/>
      <c r="Q173" s="1339"/>
      <c r="R173" s="1339"/>
      <c r="S173" s="1339"/>
      <c r="T173" s="1339"/>
      <c r="U173" s="1339"/>
      <c r="V173" s="1339"/>
      <c r="W173" s="1339"/>
      <c r="X173" s="1339"/>
      <c r="Y173" s="1339"/>
      <c r="Z173" s="1339"/>
      <c r="AA173" s="1339"/>
      <c r="AB173" s="1339"/>
      <c r="AC173" s="1339"/>
      <c r="AD173" s="1339"/>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1341" t="str">
        <f>Application!AA344</f>
        <v>VPM Management, Inc</v>
      </c>
      <c r="D177" s="1341"/>
      <c r="E177" s="1341"/>
      <c r="F177" s="1341"/>
      <c r="G177" s="1341"/>
      <c r="H177" s="1341"/>
      <c r="I177" s="1341"/>
      <c r="J177" s="1341"/>
      <c r="K177" s="1341"/>
      <c r="L177" s="1341"/>
      <c r="M177" s="1341"/>
      <c r="N177" s="1341"/>
      <c r="O177" s="1341"/>
      <c r="P177" s="1341"/>
      <c r="Q177" s="1341"/>
      <c r="R177" s="1341"/>
      <c r="S177" s="1341"/>
      <c r="T177" s="1341"/>
      <c r="U177" s="1341"/>
      <c r="V177" s="1341"/>
      <c r="W177" s="1341"/>
      <c r="X177" s="1341"/>
      <c r="Y177" s="1341"/>
      <c r="Z177" s="1341"/>
      <c r="AA177" s="1341"/>
      <c r="AB177" s="1341"/>
      <c r="AC177" s="1341"/>
      <c r="AD177" s="1341"/>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1342">
        <f>IF($AF$171="N/A",VLOOKUP($C$169,$AO$169:$AP$172,2,FALSE),VLOOKUP($C$173,$AO$176:$AP$178,2,FALSE))</f>
        <v>3</v>
      </c>
      <c r="AK179" s="1342"/>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1306">
        <f>$AJ$165+$AJ$179</f>
        <v>10</v>
      </c>
      <c r="AL182" s="1307"/>
      <c r="AM182" s="1308"/>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1295" t="s">
        <v>1308</v>
      </c>
      <c r="AF185" s="1295"/>
      <c r="AG185" s="1295"/>
      <c r="AH185" s="1295"/>
      <c r="AI185" s="1295"/>
      <c r="AJ185" s="1295"/>
      <c r="AK185" s="1295"/>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1336" t="s">
        <v>1041</v>
      </c>
      <c r="C187" s="1336"/>
      <c r="D187" s="1336"/>
      <c r="E187" s="1336"/>
      <c r="F187" s="1336"/>
      <c r="G187" s="1336"/>
      <c r="H187" s="1336"/>
      <c r="I187" s="1336"/>
      <c r="J187" s="1336"/>
      <c r="K187" s="1336"/>
      <c r="L187" s="1336"/>
      <c r="M187" s="1336"/>
      <c r="N187" s="1336"/>
      <c r="O187" s="1336"/>
      <c r="P187" s="1336"/>
      <c r="Q187" s="1336"/>
      <c r="R187" s="1336"/>
      <c r="S187" s="1336"/>
      <c r="T187" s="1336"/>
      <c r="U187" s="1336"/>
      <c r="V187" s="1336"/>
      <c r="W187" s="1336"/>
      <c r="X187" s="1336"/>
      <c r="Y187" s="1336"/>
      <c r="Z187" s="1336"/>
      <c r="AA187" s="1336"/>
      <c r="AB187" s="1336"/>
      <c r="AC187" s="1336"/>
      <c r="AD187" s="536"/>
      <c r="AE187" s="536"/>
      <c r="AF187" s="1328" t="s">
        <v>1357</v>
      </c>
      <c r="AG187" s="1328"/>
      <c r="AH187" s="1328"/>
      <c r="AI187" s="1328"/>
      <c r="AJ187" s="1328"/>
      <c r="AK187" s="1328"/>
      <c r="AL187" s="1328"/>
      <c r="AN187" s="595"/>
      <c r="AP187" s="549" t="s">
        <v>1043</v>
      </c>
      <c r="AQ187" s="549">
        <v>10</v>
      </c>
    </row>
    <row r="188" spans="1:73" s="549" customFormat="1" ht="12.75" customHeight="1">
      <c r="A188" s="536"/>
      <c r="B188" s="1337" t="s">
        <v>1715</v>
      </c>
      <c r="C188" s="1337"/>
      <c r="D188" s="1337"/>
      <c r="E188" s="1337"/>
      <c r="F188" s="1337"/>
      <c r="G188" s="1337"/>
      <c r="H188" s="1337"/>
      <c r="I188" s="1337"/>
      <c r="J188" s="1337"/>
      <c r="K188" s="1337"/>
      <c r="L188" s="1337"/>
      <c r="M188" s="1337"/>
      <c r="N188" s="1337"/>
      <c r="O188" s="1337"/>
      <c r="P188" s="1337"/>
      <c r="Q188" s="1337"/>
      <c r="R188" s="1337"/>
      <c r="S188" s="1337"/>
      <c r="T188" s="1338" t="s">
        <v>591</v>
      </c>
      <c r="U188" s="1338"/>
      <c r="V188" s="1338"/>
      <c r="W188" s="1338"/>
      <c r="X188" s="1338"/>
      <c r="Y188" s="1338"/>
      <c r="Z188" s="1338"/>
      <c r="AA188" s="1338"/>
      <c r="AB188" s="1338"/>
      <c r="AC188" s="1338"/>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2627</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1353">
        <f>IF(AK83&gt;0,VLOOKUP($B$187,AP184:AQ190,2,FALSE),0)</f>
        <v>10</v>
      </c>
      <c r="AL190" s="1354"/>
      <c r="AM190" s="1355"/>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1295" t="s">
        <v>1365</v>
      </c>
      <c r="AF193" s="1295"/>
      <c r="AG193" s="1295"/>
      <c r="AH193" s="1295"/>
      <c r="AI193" s="1295"/>
      <c r="AJ193" s="1295"/>
      <c r="AK193" s="1295"/>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1330"/>
      <c r="C198" s="1330"/>
      <c r="D198" s="1330"/>
      <c r="E198" s="1330"/>
      <c r="F198" s="1330"/>
      <c r="G198" s="1330"/>
      <c r="H198" s="1330"/>
      <c r="I198" s="1330"/>
      <c r="J198" s="1330"/>
      <c r="K198" s="1330"/>
      <c r="L198" s="1330"/>
      <c r="M198" s="1330"/>
      <c r="N198" s="1330"/>
      <c r="O198" s="1330"/>
      <c r="P198" s="1330"/>
      <c r="Q198" s="1330"/>
      <c r="R198" s="1330"/>
      <c r="S198" s="1330"/>
      <c r="T198" s="1330"/>
      <c r="U198" s="1330"/>
      <c r="V198" s="1330"/>
      <c r="W198" s="1330"/>
      <c r="X198" s="1330"/>
      <c r="Y198" s="1330"/>
      <c r="Z198" s="1330"/>
      <c r="AA198" s="1330"/>
      <c r="AB198" s="1330"/>
      <c r="AC198" s="842"/>
      <c r="AD198" s="1331"/>
      <c r="AE198" s="1331"/>
      <c r="AF198" s="1331"/>
      <c r="AG198" s="1331"/>
      <c r="AH198" s="1331"/>
      <c r="AI198" s="1331"/>
      <c r="AJ198" s="1331"/>
      <c r="AK198" s="608"/>
    </row>
    <row r="199" spans="1:37" hidden="1">
      <c r="A199" s="603"/>
      <c r="B199" s="1330"/>
      <c r="C199" s="1330"/>
      <c r="D199" s="1330"/>
      <c r="E199" s="1330"/>
      <c r="F199" s="1330"/>
      <c r="G199" s="1330"/>
      <c r="H199" s="1330"/>
      <c r="I199" s="1330"/>
      <c r="J199" s="1330"/>
      <c r="K199" s="1330"/>
      <c r="L199" s="1330"/>
      <c r="M199" s="1330"/>
      <c r="N199" s="1330"/>
      <c r="O199" s="1330"/>
      <c r="P199" s="1330"/>
      <c r="Q199" s="1330"/>
      <c r="R199" s="1330"/>
      <c r="S199" s="1330"/>
      <c r="T199" s="1330"/>
      <c r="U199" s="1330"/>
      <c r="V199" s="1330"/>
      <c r="W199" s="1330"/>
      <c r="X199" s="1330"/>
      <c r="Y199" s="1330"/>
      <c r="Z199" s="1330"/>
      <c r="AA199" s="1330"/>
      <c r="AB199" s="1330"/>
      <c r="AC199" s="842"/>
      <c r="AD199" s="1331"/>
      <c r="AE199" s="1331"/>
      <c r="AF199" s="1331"/>
      <c r="AG199" s="1331"/>
      <c r="AH199" s="1331"/>
      <c r="AI199" s="1331"/>
      <c r="AJ199" s="1331"/>
      <c r="AK199" s="608"/>
    </row>
    <row r="200" spans="1:37" hidden="1">
      <c r="A200" s="603"/>
      <c r="B200" s="1330"/>
      <c r="C200" s="1330"/>
      <c r="D200" s="1330"/>
      <c r="E200" s="1330"/>
      <c r="F200" s="1330"/>
      <c r="G200" s="1330"/>
      <c r="H200" s="1330"/>
      <c r="I200" s="1330"/>
      <c r="J200" s="1330"/>
      <c r="K200" s="1330"/>
      <c r="L200" s="1330"/>
      <c r="M200" s="1330"/>
      <c r="N200" s="1330"/>
      <c r="O200" s="1330"/>
      <c r="P200" s="1330"/>
      <c r="Q200" s="1330"/>
      <c r="R200" s="1330"/>
      <c r="S200" s="1330"/>
      <c r="T200" s="1330"/>
      <c r="U200" s="1330"/>
      <c r="V200" s="1330"/>
      <c r="W200" s="1330"/>
      <c r="X200" s="1330"/>
      <c r="Y200" s="1330"/>
      <c r="Z200" s="1330"/>
      <c r="AA200" s="1330"/>
      <c r="AB200" s="1330"/>
      <c r="AC200" s="842"/>
      <c r="AD200" s="1331"/>
      <c r="AE200" s="1331"/>
      <c r="AF200" s="1331"/>
      <c r="AG200" s="1331"/>
      <c r="AH200" s="1331"/>
      <c r="AI200" s="1331"/>
      <c r="AJ200" s="1331"/>
      <c r="AK200" s="608"/>
    </row>
    <row r="201" spans="1:37" hidden="1">
      <c r="A201" s="603"/>
      <c r="B201" s="1330"/>
      <c r="C201" s="1330"/>
      <c r="D201" s="1330"/>
      <c r="E201" s="1330"/>
      <c r="F201" s="1330"/>
      <c r="G201" s="1330"/>
      <c r="H201" s="1330"/>
      <c r="I201" s="1330"/>
      <c r="J201" s="1330"/>
      <c r="K201" s="1330"/>
      <c r="L201" s="1330"/>
      <c r="M201" s="1330"/>
      <c r="N201" s="1330"/>
      <c r="O201" s="1330"/>
      <c r="P201" s="1330"/>
      <c r="Q201" s="1330"/>
      <c r="R201" s="1330"/>
      <c r="S201" s="1330"/>
      <c r="T201" s="1330"/>
      <c r="U201" s="1330"/>
      <c r="V201" s="1330"/>
      <c r="W201" s="1330"/>
      <c r="X201" s="1330"/>
      <c r="Y201" s="1330"/>
      <c r="Z201" s="1330"/>
      <c r="AA201" s="1330"/>
      <c r="AB201" s="1330"/>
      <c r="AC201" s="842"/>
      <c r="AD201" s="1331"/>
      <c r="AE201" s="1331"/>
      <c r="AF201" s="1331"/>
      <c r="AG201" s="1331"/>
      <c r="AH201" s="1331"/>
      <c r="AI201" s="1331"/>
      <c r="AJ201" s="1331"/>
      <c r="AK201" s="608"/>
    </row>
    <row r="202" spans="1:37" hidden="1">
      <c r="A202" s="603"/>
      <c r="B202" s="1330"/>
      <c r="C202" s="1330"/>
      <c r="D202" s="1330"/>
      <c r="E202" s="1330"/>
      <c r="F202" s="1330"/>
      <c r="G202" s="1330"/>
      <c r="H202" s="1330"/>
      <c r="I202" s="1330"/>
      <c r="J202" s="1330"/>
      <c r="K202" s="1330"/>
      <c r="L202" s="1330"/>
      <c r="M202" s="1330"/>
      <c r="N202" s="1330"/>
      <c r="O202" s="1330"/>
      <c r="P202" s="1330"/>
      <c r="Q202" s="1330"/>
      <c r="R202" s="1330"/>
      <c r="S202" s="1330"/>
      <c r="T202" s="1330"/>
      <c r="U202" s="1330"/>
      <c r="V202" s="1330"/>
      <c r="W202" s="1330"/>
      <c r="X202" s="1330"/>
      <c r="Y202" s="1330"/>
      <c r="Z202" s="1330"/>
      <c r="AA202" s="1330"/>
      <c r="AB202" s="1330"/>
      <c r="AC202" s="842"/>
      <c r="AD202" s="1331"/>
      <c r="AE202" s="1331"/>
      <c r="AF202" s="1331"/>
      <c r="AG202" s="1331"/>
      <c r="AH202" s="1331"/>
      <c r="AI202" s="1331"/>
      <c r="AJ202" s="1331"/>
      <c r="AK202" s="608"/>
    </row>
    <row r="203" spans="1:37" hidden="1">
      <c r="A203" s="603"/>
      <c r="B203" s="1330"/>
      <c r="C203" s="1330"/>
      <c r="D203" s="1330"/>
      <c r="E203" s="1330"/>
      <c r="F203" s="1330"/>
      <c r="G203" s="1330"/>
      <c r="H203" s="1330"/>
      <c r="I203" s="1330"/>
      <c r="J203" s="1330"/>
      <c r="K203" s="1330"/>
      <c r="L203" s="1330"/>
      <c r="M203" s="1330"/>
      <c r="N203" s="1330"/>
      <c r="O203" s="1330"/>
      <c r="P203" s="1330"/>
      <c r="Q203" s="1330"/>
      <c r="R203" s="1330"/>
      <c r="S203" s="1330"/>
      <c r="T203" s="1330"/>
      <c r="U203" s="1330"/>
      <c r="V203" s="1330"/>
      <c r="W203" s="1330"/>
      <c r="X203" s="1330"/>
      <c r="Y203" s="1330"/>
      <c r="Z203" s="1330"/>
      <c r="AA203" s="1330"/>
      <c r="AB203" s="1330"/>
      <c r="AC203" s="842"/>
      <c r="AD203" s="1331"/>
      <c r="AE203" s="1331"/>
      <c r="AF203" s="1331"/>
      <c r="AG203" s="1331"/>
      <c r="AH203" s="1331"/>
      <c r="AI203" s="1331"/>
      <c r="AJ203" s="1331"/>
      <c r="AK203" s="608"/>
    </row>
    <row r="204" spans="1:37" hidden="1">
      <c r="A204" s="603"/>
      <c r="B204" s="1330"/>
      <c r="C204" s="1330"/>
      <c r="D204" s="1330"/>
      <c r="E204" s="1330"/>
      <c r="F204" s="1330"/>
      <c r="G204" s="1330"/>
      <c r="H204" s="1330"/>
      <c r="I204" s="1330"/>
      <c r="J204" s="1330"/>
      <c r="K204" s="1330"/>
      <c r="L204" s="1330"/>
      <c r="M204" s="1330"/>
      <c r="N204" s="1330"/>
      <c r="O204" s="1330"/>
      <c r="P204" s="1330"/>
      <c r="Q204" s="1330"/>
      <c r="R204" s="1330"/>
      <c r="S204" s="1330"/>
      <c r="T204" s="1330"/>
      <c r="U204" s="1330"/>
      <c r="V204" s="1330"/>
      <c r="W204" s="1330"/>
      <c r="X204" s="1330"/>
      <c r="Y204" s="1330"/>
      <c r="Z204" s="1330"/>
      <c r="AA204" s="1330"/>
      <c r="AB204" s="1330"/>
      <c r="AC204" s="842"/>
      <c r="AD204" s="1331"/>
      <c r="AE204" s="1331"/>
      <c r="AF204" s="1331"/>
      <c r="AG204" s="1331"/>
      <c r="AH204" s="1331"/>
      <c r="AI204" s="1331"/>
      <c r="AJ204" s="1331"/>
      <c r="AK204" s="608"/>
    </row>
    <row r="205" spans="1:37" hidden="1">
      <c r="A205" s="603"/>
      <c r="B205" s="1330"/>
      <c r="C205" s="1330"/>
      <c r="D205" s="1330"/>
      <c r="E205" s="1330"/>
      <c r="F205" s="1330"/>
      <c r="G205" s="1330"/>
      <c r="H205" s="1330"/>
      <c r="I205" s="1330"/>
      <c r="J205" s="1330"/>
      <c r="K205" s="1330"/>
      <c r="L205" s="1330"/>
      <c r="M205" s="1330"/>
      <c r="N205" s="1330"/>
      <c r="O205" s="1330"/>
      <c r="P205" s="1330"/>
      <c r="Q205" s="1330"/>
      <c r="R205" s="1330"/>
      <c r="S205" s="1330"/>
      <c r="T205" s="1330"/>
      <c r="U205" s="1330"/>
      <c r="V205" s="1330"/>
      <c r="W205" s="1330"/>
      <c r="X205" s="1330"/>
      <c r="Y205" s="1330"/>
      <c r="Z205" s="1330"/>
      <c r="AA205" s="1330"/>
      <c r="AB205" s="1330"/>
      <c r="AC205" s="842"/>
      <c r="AD205" s="1331"/>
      <c r="AE205" s="1331"/>
      <c r="AF205" s="1331"/>
      <c r="AG205" s="1331"/>
      <c r="AH205" s="1331"/>
      <c r="AI205" s="1331"/>
      <c r="AJ205" s="1331"/>
      <c r="AK205" s="608"/>
    </row>
    <row r="206" spans="1:37" hidden="1">
      <c r="A206" s="603"/>
      <c r="B206" s="1330"/>
      <c r="C206" s="1330"/>
      <c r="D206" s="1330"/>
      <c r="E206" s="1330"/>
      <c r="F206" s="1330"/>
      <c r="G206" s="1330"/>
      <c r="H206" s="1330"/>
      <c r="I206" s="1330"/>
      <c r="J206" s="1330"/>
      <c r="K206" s="1330"/>
      <c r="L206" s="1330"/>
      <c r="M206" s="1330"/>
      <c r="N206" s="1330"/>
      <c r="O206" s="1330"/>
      <c r="P206" s="1330"/>
      <c r="Q206" s="1330"/>
      <c r="R206" s="1330"/>
      <c r="S206" s="1330"/>
      <c r="T206" s="1330"/>
      <c r="U206" s="1330"/>
      <c r="V206" s="1330"/>
      <c r="W206" s="1330"/>
      <c r="X206" s="1330"/>
      <c r="Y206" s="1330"/>
      <c r="Z206" s="1330"/>
      <c r="AA206" s="1330"/>
      <c r="AB206" s="1330"/>
      <c r="AC206" s="842"/>
      <c r="AD206" s="1331"/>
      <c r="AE206" s="1331"/>
      <c r="AF206" s="1331"/>
      <c r="AG206" s="1331"/>
      <c r="AH206" s="1331"/>
      <c r="AI206" s="1331"/>
      <c r="AJ206" s="1331"/>
      <c r="AK206" s="608"/>
    </row>
    <row r="207" spans="1:37" hidden="1">
      <c r="A207" s="603"/>
      <c r="B207" s="1330"/>
      <c r="C207" s="1330"/>
      <c r="D207" s="1330"/>
      <c r="E207" s="1330"/>
      <c r="F207" s="1330"/>
      <c r="G207" s="1330"/>
      <c r="H207" s="1330"/>
      <c r="I207" s="1330"/>
      <c r="J207" s="1330"/>
      <c r="K207" s="1330"/>
      <c r="L207" s="1330"/>
      <c r="M207" s="1330"/>
      <c r="N207" s="1330"/>
      <c r="O207" s="1330"/>
      <c r="P207" s="1330"/>
      <c r="Q207" s="1330"/>
      <c r="R207" s="1330"/>
      <c r="S207" s="1330"/>
      <c r="T207" s="1330"/>
      <c r="U207" s="1330"/>
      <c r="V207" s="1330"/>
      <c r="W207" s="1330"/>
      <c r="X207" s="1330"/>
      <c r="Y207" s="1330"/>
      <c r="Z207" s="1330"/>
      <c r="AA207" s="1330"/>
      <c r="AB207" s="1330"/>
      <c r="AC207" s="842"/>
      <c r="AD207" s="1331"/>
      <c r="AE207" s="1331"/>
      <c r="AF207" s="1331"/>
      <c r="AG207" s="1331"/>
      <c r="AH207" s="1331"/>
      <c r="AI207" s="1331"/>
      <c r="AJ207" s="1331"/>
      <c r="AK207" s="608"/>
    </row>
    <row r="208" spans="1:37" hidden="1">
      <c r="A208" s="603"/>
      <c r="B208" s="1378" t="s">
        <v>1616</v>
      </c>
      <c r="C208" s="1378"/>
      <c r="D208" s="1378"/>
      <c r="E208" s="1378"/>
      <c r="F208" s="1378"/>
      <c r="G208" s="1378"/>
      <c r="H208" s="1378"/>
      <c r="I208" s="1378"/>
      <c r="J208" s="1378"/>
      <c r="K208" s="1378"/>
      <c r="L208" s="1378"/>
      <c r="M208" s="1378"/>
      <c r="N208" s="1378"/>
      <c r="O208" s="1378"/>
      <c r="P208" s="1378"/>
      <c r="Q208" s="1378"/>
      <c r="R208" s="1378"/>
      <c r="S208" s="1378"/>
      <c r="T208" s="1378"/>
      <c r="U208" s="1378"/>
      <c r="V208" s="1378"/>
      <c r="W208" s="1378"/>
      <c r="X208" s="1378"/>
      <c r="Y208" s="1378"/>
      <c r="Z208" s="1378"/>
      <c r="AA208" s="1378"/>
      <c r="AB208" s="1378"/>
      <c r="AC208" s="536"/>
      <c r="AD208" s="1360">
        <f>AB259</f>
        <v>0</v>
      </c>
      <c r="AE208" s="1360"/>
      <c r="AF208" s="1360"/>
      <c r="AG208" s="1360"/>
      <c r="AH208" s="1360"/>
      <c r="AI208" s="1360"/>
      <c r="AJ208" s="1360"/>
      <c r="AK208" s="608"/>
    </row>
    <row r="209" spans="1:37" hidden="1">
      <c r="A209" s="603"/>
      <c r="B209" s="1516" t="s">
        <v>1579</v>
      </c>
      <c r="C209" s="1516"/>
      <c r="D209" s="1516"/>
      <c r="E209" s="1516"/>
      <c r="F209" s="1516"/>
      <c r="G209" s="1516"/>
      <c r="H209" s="1516"/>
      <c r="I209" s="1516"/>
      <c r="J209" s="1516"/>
      <c r="K209" s="1516"/>
      <c r="L209" s="1516"/>
      <c r="M209" s="1516"/>
      <c r="N209" s="1516"/>
      <c r="O209" s="1516"/>
      <c r="P209" s="1516"/>
      <c r="Q209" s="1516"/>
      <c r="R209" s="1516"/>
      <c r="S209" s="1516"/>
      <c r="T209" s="1516"/>
      <c r="U209" s="1516"/>
      <c r="V209" s="1516"/>
      <c r="W209" s="1516"/>
      <c r="X209" s="1516"/>
      <c r="Y209" s="1516"/>
      <c r="Z209" s="1516"/>
      <c r="AA209" s="1516"/>
      <c r="AB209" s="1516"/>
      <c r="AC209" s="842"/>
      <c r="AD209" s="1361">
        <f>'Sources and Uses Budget'!B15</f>
        <v>0</v>
      </c>
      <c r="AE209" s="1361"/>
      <c r="AF209" s="1361"/>
      <c r="AG209" s="1361"/>
      <c r="AH209" s="1361"/>
      <c r="AI209" s="1361"/>
      <c r="AJ209" s="1361"/>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1365">
        <f>SUM(AD198:AJ208)-AD209</f>
        <v>0</v>
      </c>
      <c r="AE210" s="1365"/>
      <c r="AF210" s="1365"/>
      <c r="AG210" s="1365"/>
      <c r="AH210" s="1365"/>
      <c r="AI210" s="1365"/>
      <c r="AJ210" s="1365"/>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1986</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1334" t="s">
        <v>1596</v>
      </c>
      <c r="J221" s="1334"/>
      <c r="K221" s="1334"/>
      <c r="L221" s="536"/>
      <c r="M221" s="536"/>
      <c r="N221" s="536"/>
      <c r="O221" s="536"/>
      <c r="P221" s="536"/>
      <c r="Q221" s="536"/>
      <c r="R221" s="536"/>
      <c r="S221" s="536"/>
      <c r="T221" s="1503" t="s">
        <v>1590</v>
      </c>
      <c r="U221" s="1503"/>
      <c r="V221" s="1503"/>
      <c r="W221" s="1503"/>
      <c r="X221" s="1503"/>
      <c r="Y221" s="1503"/>
      <c r="Z221" s="845"/>
      <c r="AA221" s="489"/>
      <c r="AB221" s="1329" t="s">
        <v>1591</v>
      </c>
      <c r="AC221" s="1329"/>
      <c r="AD221" s="1329"/>
      <c r="AE221" s="1329"/>
      <c r="AF221" s="1329"/>
      <c r="AG221" s="1329"/>
      <c r="AH221" s="823"/>
      <c r="AI221" s="823"/>
      <c r="AJ221" s="823"/>
      <c r="AK221" s="608"/>
    </row>
    <row r="222" spans="1:37" hidden="1">
      <c r="A222" s="603"/>
      <c r="B222" s="1332" t="s">
        <v>1576</v>
      </c>
      <c r="C222" s="1332"/>
      <c r="D222" s="1332"/>
      <c r="E222" s="1332"/>
      <c r="F222" s="1332"/>
      <c r="G222" s="1332"/>
      <c r="I222" s="1333" t="s">
        <v>1597</v>
      </c>
      <c r="J222" s="1333"/>
      <c r="K222" s="1333"/>
      <c r="L222" s="1003"/>
      <c r="N222" s="1323" t="s">
        <v>1592</v>
      </c>
      <c r="O222" s="1323"/>
      <c r="P222" s="1323"/>
      <c r="Q222" s="1323"/>
      <c r="R222" s="1323"/>
      <c r="T222" s="1323" t="s">
        <v>1593</v>
      </c>
      <c r="U222" s="1323"/>
      <c r="V222" s="1323"/>
      <c r="W222" s="1323"/>
      <c r="X222" s="1323"/>
      <c r="Y222" s="1323"/>
      <c r="Z222" s="846"/>
      <c r="AA222" s="489"/>
      <c r="AB222" s="1482" t="s">
        <v>1594</v>
      </c>
      <c r="AC222" s="1482"/>
      <c r="AD222" s="1482"/>
      <c r="AE222" s="1482"/>
      <c r="AF222" s="1482"/>
      <c r="AG222" s="1482"/>
      <c r="AH222" s="823"/>
      <c r="AI222" s="823"/>
      <c r="AJ222" s="823"/>
      <c r="AK222" s="608"/>
    </row>
    <row r="223" spans="1:37" hidden="1">
      <c r="A223" s="603"/>
      <c r="B223" s="1335" t="s">
        <v>1184</v>
      </c>
      <c r="C223" s="1335"/>
      <c r="D223" s="1335"/>
      <c r="E223" s="1335"/>
      <c r="F223" s="1335"/>
      <c r="G223" s="1335"/>
      <c r="H223" s="848"/>
      <c r="I223" s="1321"/>
      <c r="J223" s="1321"/>
      <c r="K223" s="1321"/>
      <c r="L223" s="1003"/>
      <c r="N223" s="1377"/>
      <c r="O223" s="1377"/>
      <c r="P223" s="1377"/>
      <c r="Q223" s="1377"/>
      <c r="R223" s="1377"/>
      <c r="T223" s="1481"/>
      <c r="U223" s="1481"/>
      <c r="V223" s="1481"/>
      <c r="W223" s="1481"/>
      <c r="X223" s="1481"/>
      <c r="Y223" s="1481"/>
      <c r="Z223" s="847"/>
      <c r="AA223" s="847"/>
      <c r="AB223" s="1320">
        <f t="shared" ref="AB223:AB232" si="0">MAX(($T223-$N223)*$I223*12,0)</f>
        <v>0</v>
      </c>
      <c r="AC223" s="1320"/>
      <c r="AD223" s="1320"/>
      <c r="AE223" s="1320"/>
      <c r="AF223" s="1320"/>
      <c r="AG223" s="1320"/>
      <c r="AH223" s="823"/>
      <c r="AI223" s="823"/>
      <c r="AJ223" s="823"/>
      <c r="AK223" s="608"/>
    </row>
    <row r="224" spans="1:37" hidden="1">
      <c r="A224" s="603"/>
      <c r="B224" s="1335" t="s">
        <v>1184</v>
      </c>
      <c r="C224" s="1335"/>
      <c r="D224" s="1335"/>
      <c r="E224" s="1335"/>
      <c r="F224" s="1335"/>
      <c r="G224" s="1335"/>
      <c r="I224" s="1321"/>
      <c r="J224" s="1321"/>
      <c r="K224" s="1321"/>
      <c r="L224" s="1003"/>
      <c r="N224" s="1377"/>
      <c r="O224" s="1377"/>
      <c r="P224" s="1377"/>
      <c r="Q224" s="1377"/>
      <c r="R224" s="1377"/>
      <c r="T224" s="1481"/>
      <c r="U224" s="1481"/>
      <c r="V224" s="1481"/>
      <c r="W224" s="1481"/>
      <c r="X224" s="1481"/>
      <c r="Y224" s="1481"/>
      <c r="Z224" s="847"/>
      <c r="AA224" s="847"/>
      <c r="AB224" s="1320">
        <f t="shared" si="0"/>
        <v>0</v>
      </c>
      <c r="AC224" s="1320"/>
      <c r="AD224" s="1320"/>
      <c r="AE224" s="1320"/>
      <c r="AF224" s="1320"/>
      <c r="AG224" s="1320"/>
      <c r="AH224" s="823"/>
      <c r="AI224" s="823"/>
      <c r="AJ224" s="823"/>
      <c r="AK224" s="608"/>
    </row>
    <row r="225" spans="1:37" hidden="1">
      <c r="A225" s="603"/>
      <c r="B225" s="1335" t="s">
        <v>1184</v>
      </c>
      <c r="C225" s="1335"/>
      <c r="D225" s="1335"/>
      <c r="E225" s="1335"/>
      <c r="F225" s="1335"/>
      <c r="G225" s="1335"/>
      <c r="I225" s="1321"/>
      <c r="J225" s="1321"/>
      <c r="K225" s="1321"/>
      <c r="L225" s="1003"/>
      <c r="N225" s="1377"/>
      <c r="O225" s="1377"/>
      <c r="P225" s="1377"/>
      <c r="Q225" s="1377"/>
      <c r="R225" s="1377"/>
      <c r="T225" s="1481"/>
      <c r="U225" s="1481"/>
      <c r="V225" s="1481"/>
      <c r="W225" s="1481"/>
      <c r="X225" s="1481"/>
      <c r="Y225" s="1481"/>
      <c r="Z225" s="847"/>
      <c r="AA225" s="847"/>
      <c r="AB225" s="1320">
        <f t="shared" si="0"/>
        <v>0</v>
      </c>
      <c r="AC225" s="1320"/>
      <c r="AD225" s="1320"/>
      <c r="AE225" s="1320"/>
      <c r="AF225" s="1320"/>
      <c r="AG225" s="1320"/>
      <c r="AH225" s="823"/>
      <c r="AI225" s="823"/>
      <c r="AJ225" s="823"/>
      <c r="AK225" s="608"/>
    </row>
    <row r="226" spans="1:37" hidden="1">
      <c r="A226" s="603"/>
      <c r="B226" s="1335" t="s">
        <v>1184</v>
      </c>
      <c r="C226" s="1335"/>
      <c r="D226" s="1335"/>
      <c r="E226" s="1335"/>
      <c r="F226" s="1335"/>
      <c r="G226" s="1335"/>
      <c r="I226" s="1321"/>
      <c r="J226" s="1321"/>
      <c r="K226" s="1321"/>
      <c r="L226" s="1003"/>
      <c r="N226" s="1377"/>
      <c r="O226" s="1377"/>
      <c r="P226" s="1377"/>
      <c r="Q226" s="1377"/>
      <c r="R226" s="1377"/>
      <c r="T226" s="1481"/>
      <c r="U226" s="1481"/>
      <c r="V226" s="1481"/>
      <c r="W226" s="1481"/>
      <c r="X226" s="1481"/>
      <c r="Y226" s="1481"/>
      <c r="Z226" s="847"/>
      <c r="AA226" s="847"/>
      <c r="AB226" s="1320">
        <f t="shared" si="0"/>
        <v>0</v>
      </c>
      <c r="AC226" s="1320"/>
      <c r="AD226" s="1320"/>
      <c r="AE226" s="1320"/>
      <c r="AF226" s="1320"/>
      <c r="AG226" s="1320"/>
      <c r="AH226" s="823"/>
      <c r="AI226" s="823"/>
      <c r="AJ226" s="823"/>
      <c r="AK226" s="608"/>
    </row>
    <row r="227" spans="1:37" hidden="1">
      <c r="A227" s="603"/>
      <c r="B227" s="1335" t="s">
        <v>1184</v>
      </c>
      <c r="C227" s="1335"/>
      <c r="D227" s="1335"/>
      <c r="E227" s="1335"/>
      <c r="F227" s="1335"/>
      <c r="G227" s="1335"/>
      <c r="I227" s="1321"/>
      <c r="J227" s="1321"/>
      <c r="K227" s="1321"/>
      <c r="L227" s="1010"/>
      <c r="N227" s="1377"/>
      <c r="O227" s="1377"/>
      <c r="P227" s="1377"/>
      <c r="Q227" s="1377"/>
      <c r="R227" s="1377"/>
      <c r="T227" s="1481"/>
      <c r="U227" s="1481"/>
      <c r="V227" s="1481"/>
      <c r="W227" s="1481"/>
      <c r="X227" s="1481"/>
      <c r="Y227" s="1481"/>
      <c r="Z227" s="847"/>
      <c r="AA227" s="847"/>
      <c r="AB227" s="1320">
        <f t="shared" si="0"/>
        <v>0</v>
      </c>
      <c r="AC227" s="1320"/>
      <c r="AD227" s="1320"/>
      <c r="AE227" s="1320"/>
      <c r="AF227" s="1320"/>
      <c r="AG227" s="1320"/>
      <c r="AH227" s="823"/>
      <c r="AI227" s="823"/>
      <c r="AJ227" s="823"/>
      <c r="AK227" s="608"/>
    </row>
    <row r="228" spans="1:37" hidden="1">
      <c r="A228" s="603"/>
      <c r="B228" s="1335" t="s">
        <v>1184</v>
      </c>
      <c r="C228" s="1335"/>
      <c r="D228" s="1335"/>
      <c r="E228" s="1335"/>
      <c r="F228" s="1335"/>
      <c r="G228" s="1335"/>
      <c r="I228" s="1321"/>
      <c r="J228" s="1321"/>
      <c r="K228" s="1321"/>
      <c r="L228" s="1010"/>
      <c r="N228" s="1377"/>
      <c r="O228" s="1377"/>
      <c r="P228" s="1377"/>
      <c r="Q228" s="1377"/>
      <c r="R228" s="1377"/>
      <c r="T228" s="1481"/>
      <c r="U228" s="1481"/>
      <c r="V228" s="1481"/>
      <c r="W228" s="1481"/>
      <c r="X228" s="1481"/>
      <c r="Y228" s="1481"/>
      <c r="Z228" s="847"/>
      <c r="AA228" s="847"/>
      <c r="AB228" s="1320">
        <f t="shared" si="0"/>
        <v>0</v>
      </c>
      <c r="AC228" s="1320"/>
      <c r="AD228" s="1320"/>
      <c r="AE228" s="1320"/>
      <c r="AF228" s="1320"/>
      <c r="AG228" s="1320"/>
      <c r="AH228" s="823"/>
      <c r="AI228" s="823"/>
      <c r="AJ228" s="823"/>
      <c r="AK228" s="608"/>
    </row>
    <row r="229" spans="1:37" hidden="1">
      <c r="A229" s="603"/>
      <c r="B229" s="1335" t="s">
        <v>1184</v>
      </c>
      <c r="C229" s="1335"/>
      <c r="D229" s="1335"/>
      <c r="E229" s="1335"/>
      <c r="F229" s="1335"/>
      <c r="G229" s="1335"/>
      <c r="I229" s="1321"/>
      <c r="J229" s="1321"/>
      <c r="K229" s="1321"/>
      <c r="L229" s="1010"/>
      <c r="N229" s="1377"/>
      <c r="O229" s="1377"/>
      <c r="P229" s="1377"/>
      <c r="Q229" s="1377"/>
      <c r="R229" s="1377"/>
      <c r="T229" s="1481"/>
      <c r="U229" s="1481"/>
      <c r="V229" s="1481"/>
      <c r="W229" s="1481"/>
      <c r="X229" s="1481"/>
      <c r="Y229" s="1481"/>
      <c r="Z229" s="847"/>
      <c r="AA229" s="847"/>
      <c r="AB229" s="1320">
        <f t="shared" si="0"/>
        <v>0</v>
      </c>
      <c r="AC229" s="1320"/>
      <c r="AD229" s="1320"/>
      <c r="AE229" s="1320"/>
      <c r="AF229" s="1320"/>
      <c r="AG229" s="1320"/>
      <c r="AH229" s="823"/>
      <c r="AI229" s="823"/>
      <c r="AJ229" s="823"/>
      <c r="AK229" s="608"/>
    </row>
    <row r="230" spans="1:37" hidden="1">
      <c r="A230" s="603"/>
      <c r="B230" s="1335" t="s">
        <v>1184</v>
      </c>
      <c r="C230" s="1335"/>
      <c r="D230" s="1335"/>
      <c r="E230" s="1335"/>
      <c r="F230" s="1335"/>
      <c r="G230" s="1335"/>
      <c r="I230" s="1321"/>
      <c r="J230" s="1321"/>
      <c r="K230" s="1321"/>
      <c r="L230" s="1010"/>
      <c r="N230" s="1377"/>
      <c r="O230" s="1377"/>
      <c r="P230" s="1377"/>
      <c r="Q230" s="1377"/>
      <c r="R230" s="1377"/>
      <c r="T230" s="1481"/>
      <c r="U230" s="1481"/>
      <c r="V230" s="1481"/>
      <c r="W230" s="1481"/>
      <c r="X230" s="1481"/>
      <c r="Y230" s="1481"/>
      <c r="Z230" s="847"/>
      <c r="AA230" s="847"/>
      <c r="AB230" s="1320">
        <f t="shared" si="0"/>
        <v>0</v>
      </c>
      <c r="AC230" s="1320"/>
      <c r="AD230" s="1320"/>
      <c r="AE230" s="1320"/>
      <c r="AF230" s="1320"/>
      <c r="AG230" s="1320"/>
      <c r="AH230" s="823"/>
      <c r="AI230" s="823"/>
      <c r="AJ230" s="823"/>
      <c r="AK230" s="608"/>
    </row>
    <row r="231" spans="1:37" hidden="1">
      <c r="A231" s="603"/>
      <c r="B231" s="1335" t="s">
        <v>1184</v>
      </c>
      <c r="C231" s="1335"/>
      <c r="D231" s="1335"/>
      <c r="E231" s="1335"/>
      <c r="F231" s="1335"/>
      <c r="G231" s="1335"/>
      <c r="I231" s="1321"/>
      <c r="J231" s="1321"/>
      <c r="K231" s="1321"/>
      <c r="L231" s="1010"/>
      <c r="N231" s="1377"/>
      <c r="O231" s="1377"/>
      <c r="P231" s="1377"/>
      <c r="Q231" s="1377"/>
      <c r="R231" s="1377"/>
      <c r="T231" s="1481"/>
      <c r="U231" s="1481"/>
      <c r="V231" s="1481"/>
      <c r="W231" s="1481"/>
      <c r="X231" s="1481"/>
      <c r="Y231" s="1481"/>
      <c r="Z231" s="847"/>
      <c r="AA231" s="847"/>
      <c r="AB231" s="1320">
        <f t="shared" si="0"/>
        <v>0</v>
      </c>
      <c r="AC231" s="1320"/>
      <c r="AD231" s="1320"/>
      <c r="AE231" s="1320"/>
      <c r="AF231" s="1320"/>
      <c r="AG231" s="1320"/>
      <c r="AH231" s="823"/>
      <c r="AI231" s="823"/>
      <c r="AJ231" s="823"/>
      <c r="AK231" s="608"/>
    </row>
    <row r="232" spans="1:37" hidden="1">
      <c r="A232" s="603"/>
      <c r="B232" s="1335" t="s">
        <v>1184</v>
      </c>
      <c r="C232" s="1335"/>
      <c r="D232" s="1335"/>
      <c r="E232" s="1335"/>
      <c r="F232" s="1335"/>
      <c r="G232" s="1335"/>
      <c r="I232" s="1322"/>
      <c r="J232" s="1322"/>
      <c r="K232" s="1322"/>
      <c r="L232" s="1010"/>
      <c r="N232" s="1377"/>
      <c r="O232" s="1377"/>
      <c r="P232" s="1377"/>
      <c r="Q232" s="1377"/>
      <c r="R232" s="1377"/>
      <c r="T232" s="1481"/>
      <c r="U232" s="1481"/>
      <c r="V232" s="1481"/>
      <c r="W232" s="1481"/>
      <c r="X232" s="1481"/>
      <c r="Y232" s="1481"/>
      <c r="Z232" s="847"/>
      <c r="AA232" s="847"/>
      <c r="AB232" s="1490">
        <f t="shared" si="0"/>
        <v>0</v>
      </c>
      <c r="AC232" s="1490"/>
      <c r="AD232" s="1490"/>
      <c r="AE232" s="1490"/>
      <c r="AF232" s="1490"/>
      <c r="AG232" s="1490"/>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1320">
        <f>SUM(AB223:AB232)</f>
        <v>0</v>
      </c>
      <c r="AC233" s="1320"/>
      <c r="AD233" s="1320"/>
      <c r="AE233" s="1320"/>
      <c r="AF233" s="1320"/>
      <c r="AG233" s="1320"/>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1491"/>
      <c r="AC239" s="1491"/>
      <c r="AD239" s="1491"/>
      <c r="AE239" s="1491"/>
      <c r="AF239" s="1491"/>
      <c r="AG239" s="1491"/>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1491"/>
      <c r="AC242" s="1491"/>
      <c r="AD242" s="1491"/>
      <c r="AE242" s="1491"/>
      <c r="AF242" s="1491"/>
      <c r="AG242" s="1491"/>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1502"/>
      <c r="AC243" s="1502"/>
      <c r="AD243" s="1502"/>
      <c r="AE243" s="1502"/>
      <c r="AF243" s="1502"/>
      <c r="AG243" s="1502"/>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1515">
        <f>IFERROR(AB242/AB243,0)</f>
        <v>0</v>
      </c>
      <c r="AC244" s="1515"/>
      <c r="AD244" s="1515"/>
      <c r="AE244" s="1515"/>
      <c r="AF244" s="1515"/>
      <c r="AG244" s="1515"/>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1490">
        <f>MAX(AB239,AB244)</f>
        <v>0</v>
      </c>
      <c r="AC246" s="1490"/>
      <c r="AD246" s="1490"/>
      <c r="AE246" s="1490"/>
      <c r="AF246" s="1490"/>
      <c r="AG246" s="1490"/>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1320">
        <f>AB233+AB246</f>
        <v>0</v>
      </c>
      <c r="AC249" s="1320"/>
      <c r="AD249" s="1320"/>
      <c r="AE249" s="1320"/>
      <c r="AF249" s="1320"/>
      <c r="AG249" s="1320"/>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1369">
        <v>0.05</v>
      </c>
      <c r="AC250" s="1369"/>
      <c r="AD250" s="1369"/>
      <c r="AE250" s="1369"/>
      <c r="AF250" s="1369"/>
      <c r="AG250" s="1369"/>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1370">
        <f>AB249-(AB249*AB250)</f>
        <v>0</v>
      </c>
      <c r="AC251" s="1370"/>
      <c r="AD251" s="1370"/>
      <c r="AE251" s="1370"/>
      <c r="AF251" s="1370"/>
      <c r="AG251" s="1370"/>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1320">
        <f>AB251/AB257</f>
        <v>0</v>
      </c>
      <c r="AC253" s="1320"/>
      <c r="AD253" s="1320"/>
      <c r="AE253" s="1320"/>
      <c r="AF253" s="1320"/>
      <c r="AG253" s="1320"/>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1329">
        <v>15</v>
      </c>
      <c r="AC255" s="1329"/>
      <c r="AD255" s="1329"/>
      <c r="AE255" s="1329"/>
      <c r="AF255" s="1329"/>
      <c r="AG255" s="1329"/>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1371">
        <v>0.04</v>
      </c>
      <c r="AC256" s="1371"/>
      <c r="AD256" s="1371"/>
      <c r="AE256" s="1371"/>
      <c r="AF256" s="1371"/>
      <c r="AG256" s="1371"/>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1379">
        <v>1.1499999999999999</v>
      </c>
      <c r="AC257" s="1379"/>
      <c r="AD257" s="1379"/>
      <c r="AE257" s="1379"/>
      <c r="AF257" s="1379"/>
      <c r="AG257" s="1379"/>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1362">
        <f>PV(AB256/12,AB255*12,-AB253/12, ,0)</f>
        <v>0</v>
      </c>
      <c r="AC259" s="1363"/>
      <c r="AD259" s="1363"/>
      <c r="AE259" s="1363"/>
      <c r="AF259" s="1363"/>
      <c r="AG259" s="1364"/>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1366">
        <f>IFERROR(('Sources and Uses Budget'!D105/'Sources and Uses Budget'!B105),0)</f>
        <v>0</v>
      </c>
      <c r="AC265" s="1367"/>
      <c r="AD265" s="1367"/>
      <c r="AE265" s="1367"/>
      <c r="AF265" s="1367"/>
      <c r="AG265" s="1368"/>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1356">
        <f>AD210*(1-AB265)</f>
        <v>0</v>
      </c>
      <c r="AH267" s="1356"/>
      <c r="AI267" s="1356"/>
      <c r="AJ267" s="1356"/>
      <c r="AK267" s="1356"/>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1356">
        <f>'Sources and Uses Budget'!C105</f>
        <v>45701904</v>
      </c>
      <c r="AH268" s="1356"/>
      <c r="AI268" s="1356"/>
      <c r="AJ268" s="1356"/>
      <c r="AK268" s="1356"/>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1357">
        <f>ROUNDDOWN(IF(AND(C305="Yes",AK83=10),((AG267*2)/AG268),AG267/AG268),2)</f>
        <v>0</v>
      </c>
      <c r="AH269" s="1357"/>
      <c r="AI269" s="1357"/>
      <c r="AJ269" s="1357"/>
      <c r="AK269" s="1357"/>
    </row>
    <row r="270" spans="1:39" hidden="1">
      <c r="A270" s="620"/>
      <c r="B270" s="973" t="s">
        <v>1730</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1358">
        <f>IFERROR(IF(AG269=0,0,IF((AG269*100)&gt;8,8,(AG269*100))),0)</f>
        <v>0</v>
      </c>
      <c r="AL272" s="1358"/>
      <c r="AM272" s="1359"/>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2576</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1350" t="s">
        <v>545</v>
      </c>
      <c r="D279" s="1350"/>
      <c r="E279" s="546"/>
      <c r="F279" s="1506" t="s">
        <v>2568</v>
      </c>
      <c r="G279" s="1507"/>
      <c r="H279" s="1507"/>
      <c r="I279" s="1507"/>
      <c r="J279" s="1507"/>
      <c r="K279" s="1507"/>
      <c r="L279" s="1507"/>
      <c r="M279" s="1507"/>
      <c r="N279" s="1507"/>
      <c r="O279" s="1507"/>
      <c r="P279" s="1507"/>
      <c r="Q279" s="1507"/>
      <c r="R279" s="1507"/>
      <c r="S279" s="1507"/>
      <c r="T279" s="1507"/>
      <c r="U279" s="1507"/>
      <c r="V279" s="1507"/>
      <c r="W279" s="1507"/>
      <c r="X279" s="1507"/>
      <c r="Y279" s="1507"/>
      <c r="Z279" s="1507"/>
      <c r="AA279" s="1507"/>
      <c r="AB279" s="1507"/>
      <c r="AC279" s="1507"/>
      <c r="AD279" s="1508"/>
      <c r="AE279" s="549"/>
      <c r="AF279" s="633"/>
      <c r="AG279" s="1351" t="s">
        <v>1357</v>
      </c>
      <c r="AH279" s="1351"/>
      <c r="AI279" s="1351"/>
      <c r="AJ279" s="1351"/>
      <c r="AK279" s="549"/>
      <c r="AL279" s="549"/>
      <c r="AM279" s="549"/>
      <c r="AO279" s="549"/>
    </row>
    <row r="280" spans="1:52" ht="13.7" customHeight="1">
      <c r="A280" s="549"/>
      <c r="B280" s="594"/>
      <c r="C280" s="634"/>
      <c r="D280" s="549"/>
      <c r="E280" s="546"/>
      <c r="F280" s="1509"/>
      <c r="G280" s="1510"/>
      <c r="H280" s="1510"/>
      <c r="I280" s="1510"/>
      <c r="J280" s="1510"/>
      <c r="K280" s="1510"/>
      <c r="L280" s="1510"/>
      <c r="M280" s="1510"/>
      <c r="N280" s="1510"/>
      <c r="O280" s="1510"/>
      <c r="P280" s="1510"/>
      <c r="Q280" s="1510"/>
      <c r="R280" s="1510"/>
      <c r="S280" s="1510"/>
      <c r="T280" s="1510"/>
      <c r="U280" s="1510"/>
      <c r="V280" s="1510"/>
      <c r="W280" s="1510"/>
      <c r="X280" s="1510"/>
      <c r="Y280" s="1510"/>
      <c r="Z280" s="1510"/>
      <c r="AA280" s="1510"/>
      <c r="AB280" s="1510"/>
      <c r="AC280" s="1510"/>
      <c r="AD280" s="1511"/>
      <c r="AE280" s="549"/>
      <c r="AF280" s="633"/>
      <c r="AG280" s="633"/>
      <c r="AH280" s="633"/>
      <c r="AI280" s="633"/>
      <c r="AJ280" s="549"/>
      <c r="AK280" s="549"/>
      <c r="AL280" s="549"/>
      <c r="AM280" s="549"/>
      <c r="AO280" s="549"/>
    </row>
    <row r="281" spans="1:52" ht="13.7" customHeight="1">
      <c r="A281" s="549"/>
      <c r="B281" s="594"/>
      <c r="C281" s="634"/>
      <c r="D281" s="549"/>
      <c r="E281" s="546"/>
      <c r="F281" s="1509"/>
      <c r="G281" s="1510"/>
      <c r="H281" s="1510"/>
      <c r="I281" s="1510"/>
      <c r="J281" s="1510"/>
      <c r="K281" s="1510"/>
      <c r="L281" s="1510"/>
      <c r="M281" s="1510"/>
      <c r="N281" s="1510"/>
      <c r="O281" s="1510"/>
      <c r="P281" s="1510"/>
      <c r="Q281" s="1510"/>
      <c r="R281" s="1510"/>
      <c r="S281" s="1510"/>
      <c r="T281" s="1510"/>
      <c r="U281" s="1510"/>
      <c r="V281" s="1510"/>
      <c r="W281" s="1510"/>
      <c r="X281" s="1510"/>
      <c r="Y281" s="1510"/>
      <c r="Z281" s="1510"/>
      <c r="AA281" s="1510"/>
      <c r="AB281" s="1510"/>
      <c r="AC281" s="1510"/>
      <c r="AD281" s="1511"/>
      <c r="AE281" s="549"/>
      <c r="AF281" s="633"/>
      <c r="AG281" s="633"/>
      <c r="AH281" s="633"/>
      <c r="AI281" s="633"/>
      <c r="AJ281" s="549"/>
      <c r="AK281" s="549"/>
      <c r="AL281" s="549"/>
      <c r="AM281" s="549"/>
      <c r="AO281" s="549"/>
    </row>
    <row r="282" spans="1:52" ht="13.7" customHeight="1">
      <c r="A282" s="549"/>
      <c r="B282" s="594"/>
      <c r="C282" s="634"/>
      <c r="D282" s="549"/>
      <c r="E282" s="546"/>
      <c r="F282" s="1509"/>
      <c r="G282" s="1510"/>
      <c r="H282" s="1510"/>
      <c r="I282" s="1510"/>
      <c r="J282" s="1510"/>
      <c r="K282" s="1510"/>
      <c r="L282" s="1510"/>
      <c r="M282" s="1510"/>
      <c r="N282" s="1510"/>
      <c r="O282" s="1510"/>
      <c r="P282" s="1510"/>
      <c r="Q282" s="1510"/>
      <c r="R282" s="1510"/>
      <c r="S282" s="1510"/>
      <c r="T282" s="1510"/>
      <c r="U282" s="1510"/>
      <c r="V282" s="1510"/>
      <c r="W282" s="1510"/>
      <c r="X282" s="1510"/>
      <c r="Y282" s="1510"/>
      <c r="Z282" s="1510"/>
      <c r="AA282" s="1510"/>
      <c r="AB282" s="1510"/>
      <c r="AC282" s="1510"/>
      <c r="AD282" s="1511"/>
      <c r="AE282" s="549"/>
      <c r="AF282" s="633"/>
      <c r="AG282" s="633"/>
      <c r="AH282" s="633"/>
      <c r="AI282" s="633"/>
      <c r="AJ282" s="549"/>
      <c r="AK282" s="549"/>
      <c r="AL282" s="549"/>
      <c r="AM282" s="549"/>
      <c r="AO282" s="549"/>
    </row>
    <row r="283" spans="1:52" ht="13.7" customHeight="1">
      <c r="A283" s="549"/>
      <c r="B283" s="594"/>
      <c r="C283" s="634"/>
      <c r="D283" s="549"/>
      <c r="E283" s="546"/>
      <c r="F283" s="1509"/>
      <c r="G283" s="1510"/>
      <c r="H283" s="1510"/>
      <c r="I283" s="1510"/>
      <c r="J283" s="1510"/>
      <c r="K283" s="1510"/>
      <c r="L283" s="1510"/>
      <c r="M283" s="1510"/>
      <c r="N283" s="1510"/>
      <c r="O283" s="1510"/>
      <c r="P283" s="1510"/>
      <c r="Q283" s="1510"/>
      <c r="R283" s="1510"/>
      <c r="S283" s="1510"/>
      <c r="T283" s="1510"/>
      <c r="U283" s="1510"/>
      <c r="V283" s="1510"/>
      <c r="W283" s="1510"/>
      <c r="X283" s="1510"/>
      <c r="Y283" s="1510"/>
      <c r="Z283" s="1510"/>
      <c r="AA283" s="1510"/>
      <c r="AB283" s="1510"/>
      <c r="AC283" s="1510"/>
      <c r="AD283" s="1511"/>
      <c r="AE283" s="549"/>
      <c r="AF283" s="633"/>
      <c r="AG283" s="633"/>
      <c r="AH283" s="633"/>
      <c r="AI283" s="633"/>
      <c r="AJ283" s="549"/>
      <c r="AK283" s="549"/>
      <c r="AL283" s="549"/>
      <c r="AM283" s="549"/>
      <c r="AO283" s="549"/>
    </row>
    <row r="284" spans="1:52">
      <c r="A284" s="549"/>
      <c r="B284" s="594"/>
      <c r="C284" s="634"/>
      <c r="D284" s="549"/>
      <c r="E284" s="546"/>
      <c r="F284" s="1509"/>
      <c r="G284" s="1510"/>
      <c r="H284" s="1510"/>
      <c r="I284" s="1510"/>
      <c r="J284" s="1510"/>
      <c r="K284" s="1510"/>
      <c r="L284" s="1510"/>
      <c r="M284" s="1510"/>
      <c r="N284" s="1510"/>
      <c r="O284" s="1510"/>
      <c r="P284" s="1510"/>
      <c r="Q284" s="1510"/>
      <c r="R284" s="1510"/>
      <c r="S284" s="1510"/>
      <c r="T284" s="1510"/>
      <c r="U284" s="1510"/>
      <c r="V284" s="1510"/>
      <c r="W284" s="1510"/>
      <c r="X284" s="1510"/>
      <c r="Y284" s="1510"/>
      <c r="Z284" s="1510"/>
      <c r="AA284" s="1510"/>
      <c r="AB284" s="1510"/>
      <c r="AC284" s="1510"/>
      <c r="AD284" s="1511"/>
      <c r="AE284" s="549"/>
      <c r="AF284" s="633"/>
      <c r="AG284" s="633"/>
      <c r="AH284" s="633"/>
      <c r="AI284" s="633"/>
      <c r="AJ284" s="549"/>
      <c r="AK284" s="549"/>
      <c r="AL284" s="549"/>
      <c r="AM284" s="549"/>
      <c r="AO284" s="549"/>
      <c r="AP284" s="635"/>
    </row>
    <row r="285" spans="1:52">
      <c r="A285" s="549"/>
      <c r="B285" s="594"/>
      <c r="C285" s="634"/>
      <c r="D285" s="549"/>
      <c r="E285" s="546"/>
      <c r="F285" s="1509"/>
      <c r="G285" s="1510"/>
      <c r="H285" s="1510"/>
      <c r="I285" s="1510"/>
      <c r="J285" s="1510"/>
      <c r="K285" s="1510"/>
      <c r="L285" s="1510"/>
      <c r="M285" s="1510"/>
      <c r="N285" s="1510"/>
      <c r="O285" s="1510"/>
      <c r="P285" s="1510"/>
      <c r="Q285" s="1510"/>
      <c r="R285" s="1510"/>
      <c r="S285" s="1510"/>
      <c r="T285" s="1510"/>
      <c r="U285" s="1510"/>
      <c r="V285" s="1510"/>
      <c r="W285" s="1510"/>
      <c r="X285" s="1510"/>
      <c r="Y285" s="1510"/>
      <c r="Z285" s="1510"/>
      <c r="AA285" s="1510"/>
      <c r="AB285" s="1510"/>
      <c r="AC285" s="1510"/>
      <c r="AD285" s="1511"/>
      <c r="AE285" s="549"/>
      <c r="AF285" s="633"/>
      <c r="AG285" s="633"/>
      <c r="AH285" s="633"/>
      <c r="AI285" s="633"/>
      <c r="AJ285" s="549"/>
      <c r="AK285" s="549"/>
      <c r="AL285" s="549"/>
      <c r="AM285" s="549"/>
      <c r="AO285" s="549"/>
      <c r="AP285" s="635"/>
    </row>
    <row r="286" spans="1:52" ht="13.7" customHeight="1">
      <c r="A286" s="549"/>
      <c r="B286" s="594"/>
      <c r="C286" s="1352"/>
      <c r="D286" s="1352"/>
      <c r="E286" s="546"/>
      <c r="F286" s="1512"/>
      <c r="G286" s="1513"/>
      <c r="H286" s="1513"/>
      <c r="I286" s="1513"/>
      <c r="J286" s="1513"/>
      <c r="K286" s="1513"/>
      <c r="L286" s="1513"/>
      <c r="M286" s="1513"/>
      <c r="N286" s="1513"/>
      <c r="O286" s="1513"/>
      <c r="P286" s="1513"/>
      <c r="Q286" s="1513"/>
      <c r="R286" s="1513"/>
      <c r="S286" s="1513"/>
      <c r="T286" s="1513"/>
      <c r="U286" s="1513"/>
      <c r="V286" s="1513"/>
      <c r="W286" s="1513"/>
      <c r="X286" s="1513"/>
      <c r="Y286" s="1513"/>
      <c r="Z286" s="1513"/>
      <c r="AA286" s="1513"/>
      <c r="AB286" s="1513"/>
      <c r="AC286" s="1513"/>
      <c r="AD286" s="1514"/>
      <c r="AE286" s="549"/>
      <c r="AF286" s="633"/>
      <c r="AG286" s="1351"/>
      <c r="AH286" s="1351"/>
      <c r="AI286" s="1351"/>
      <c r="AJ286" s="1351"/>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1266" t="s">
        <v>2575</v>
      </c>
      <c r="C289" s="1266"/>
      <c r="D289" s="1266"/>
      <c r="E289" s="1266"/>
      <c r="F289" s="1266"/>
      <c r="G289" s="1266"/>
      <c r="H289" s="1266"/>
      <c r="I289" s="1266"/>
      <c r="J289" s="1266"/>
      <c r="K289" s="1266"/>
      <c r="L289" s="1266"/>
      <c r="M289" s="1266"/>
      <c r="N289" s="1266"/>
      <c r="O289" s="1266"/>
      <c r="P289" s="1266"/>
      <c r="Q289" s="1266"/>
      <c r="R289" s="1266"/>
      <c r="S289" s="1266"/>
      <c r="T289" s="1266"/>
      <c r="U289" s="1266"/>
      <c r="V289" s="1266"/>
      <c r="W289" s="1266"/>
      <c r="X289" s="1266"/>
      <c r="Y289" s="1266"/>
      <c r="Z289" s="1266"/>
      <c r="AA289" s="1266"/>
      <c r="AB289" s="1266"/>
      <c r="AC289" s="1266"/>
      <c r="AD289" s="1266"/>
      <c r="AE289" s="1266"/>
      <c r="AF289" s="1266"/>
      <c r="AG289" s="1266"/>
      <c r="AH289" s="1266"/>
      <c r="AI289" s="1266"/>
      <c r="AJ289" s="1266"/>
      <c r="AK289" s="1266"/>
      <c r="AL289" s="1266"/>
      <c r="AM289" s="549"/>
      <c r="AN289" s="73"/>
    </row>
    <row r="290" spans="1:49">
      <c r="A290" s="549"/>
      <c r="B290" s="1266"/>
      <c r="C290" s="1266"/>
      <c r="D290" s="1266"/>
      <c r="E290" s="1266"/>
      <c r="F290" s="1266"/>
      <c r="G290" s="1266"/>
      <c r="H290" s="1266"/>
      <c r="I290" s="1266"/>
      <c r="J290" s="1266"/>
      <c r="K290" s="1266"/>
      <c r="L290" s="1266"/>
      <c r="M290" s="1266"/>
      <c r="N290" s="1266"/>
      <c r="O290" s="1266"/>
      <c r="P290" s="1266"/>
      <c r="Q290" s="1266"/>
      <c r="R290" s="1266"/>
      <c r="S290" s="1266"/>
      <c r="T290" s="1266"/>
      <c r="U290" s="1266"/>
      <c r="V290" s="1266"/>
      <c r="W290" s="1266"/>
      <c r="X290" s="1266"/>
      <c r="Y290" s="1266"/>
      <c r="Z290" s="1266"/>
      <c r="AA290" s="1266"/>
      <c r="AB290" s="1266"/>
      <c r="AC290" s="1266"/>
      <c r="AD290" s="1266"/>
      <c r="AE290" s="1266"/>
      <c r="AF290" s="1266"/>
      <c r="AG290" s="1266"/>
      <c r="AH290" s="1266"/>
      <c r="AI290" s="1266"/>
      <c r="AJ290" s="1266"/>
      <c r="AK290" s="1266"/>
      <c r="AL290" s="1266"/>
      <c r="AM290" s="549"/>
      <c r="AN290" s="73"/>
    </row>
    <row r="291" spans="1:49">
      <c r="A291" s="549"/>
      <c r="B291" s="1266"/>
      <c r="C291" s="1266"/>
      <c r="D291" s="1266"/>
      <c r="E291" s="1266"/>
      <c r="F291" s="1266"/>
      <c r="G291" s="1266"/>
      <c r="H291" s="1266"/>
      <c r="I291" s="1266"/>
      <c r="J291" s="1266"/>
      <c r="K291" s="1266"/>
      <c r="L291" s="1266"/>
      <c r="M291" s="1266"/>
      <c r="N291" s="1266"/>
      <c r="O291" s="1266"/>
      <c r="P291" s="1266"/>
      <c r="Q291" s="1266"/>
      <c r="R291" s="1266"/>
      <c r="S291" s="1266"/>
      <c r="T291" s="1266"/>
      <c r="U291" s="1266"/>
      <c r="V291" s="1266"/>
      <c r="W291" s="1266"/>
      <c r="X291" s="1266"/>
      <c r="Y291" s="1266"/>
      <c r="Z291" s="1266"/>
      <c r="AA291" s="1266"/>
      <c r="AB291" s="1266"/>
      <c r="AC291" s="1266"/>
      <c r="AD291" s="1266"/>
      <c r="AE291" s="1266"/>
      <c r="AF291" s="1266"/>
      <c r="AG291" s="1266"/>
      <c r="AH291" s="1266"/>
      <c r="AI291" s="1266"/>
      <c r="AJ291" s="1266"/>
      <c r="AK291" s="1266"/>
      <c r="AL291" s="1266"/>
      <c r="AM291" s="549"/>
      <c r="AN291" s="73"/>
    </row>
    <row r="292" spans="1:49">
      <c r="A292" s="549"/>
      <c r="B292" s="1266"/>
      <c r="C292" s="1266"/>
      <c r="D292" s="1266"/>
      <c r="E292" s="1266"/>
      <c r="F292" s="1266"/>
      <c r="G292" s="1266"/>
      <c r="H292" s="1266"/>
      <c r="I292" s="1266"/>
      <c r="J292" s="1266"/>
      <c r="K292" s="1266"/>
      <c r="L292" s="1266"/>
      <c r="M292" s="1266"/>
      <c r="N292" s="1266"/>
      <c r="O292" s="1266"/>
      <c r="P292" s="1266"/>
      <c r="Q292" s="1266"/>
      <c r="R292" s="1266"/>
      <c r="S292" s="1266"/>
      <c r="T292" s="1266"/>
      <c r="U292" s="1266"/>
      <c r="V292" s="1266"/>
      <c r="W292" s="1266"/>
      <c r="X292" s="1266"/>
      <c r="Y292" s="1266"/>
      <c r="Z292" s="1266"/>
      <c r="AA292" s="1266"/>
      <c r="AB292" s="1266"/>
      <c r="AC292" s="1266"/>
      <c r="AD292" s="1266"/>
      <c r="AE292" s="1266"/>
      <c r="AF292" s="1266"/>
      <c r="AG292" s="1266"/>
      <c r="AH292" s="1266"/>
      <c r="AI292" s="1266"/>
      <c r="AJ292" s="1266"/>
      <c r="AK292" s="1266"/>
      <c r="AL292" s="1266"/>
      <c r="AM292" s="549"/>
      <c r="AN292" s="73"/>
    </row>
    <row r="293" spans="1:49">
      <c r="A293" s="549"/>
      <c r="B293" s="1266"/>
      <c r="C293" s="1266"/>
      <c r="D293" s="1266"/>
      <c r="E293" s="1266"/>
      <c r="F293" s="1266"/>
      <c r="G293" s="1266"/>
      <c r="H293" s="1266"/>
      <c r="I293" s="1266"/>
      <c r="J293" s="1266"/>
      <c r="K293" s="1266"/>
      <c r="L293" s="1266"/>
      <c r="M293" s="1266"/>
      <c r="N293" s="1266"/>
      <c r="O293" s="1266"/>
      <c r="P293" s="1266"/>
      <c r="Q293" s="1266"/>
      <c r="R293" s="1266"/>
      <c r="S293" s="1266"/>
      <c r="T293" s="1266"/>
      <c r="U293" s="1266"/>
      <c r="V293" s="1266"/>
      <c r="W293" s="1266"/>
      <c r="X293" s="1266"/>
      <c r="Y293" s="1266"/>
      <c r="Z293" s="1266"/>
      <c r="AA293" s="1266"/>
      <c r="AB293" s="1266"/>
      <c r="AC293" s="1266"/>
      <c r="AD293" s="1266"/>
      <c r="AE293" s="1266"/>
      <c r="AF293" s="1266"/>
      <c r="AG293" s="1266"/>
      <c r="AH293" s="1266"/>
      <c r="AI293" s="1266"/>
      <c r="AJ293" s="1266"/>
      <c r="AK293" s="1266"/>
      <c r="AL293" s="1266"/>
      <c r="AM293" s="549"/>
      <c r="AN293" s="73"/>
    </row>
    <row r="294" spans="1:49">
      <c r="A294" s="549"/>
      <c r="B294" s="1266"/>
      <c r="C294" s="1266"/>
      <c r="D294" s="1266"/>
      <c r="E294" s="1266"/>
      <c r="F294" s="1266"/>
      <c r="G294" s="1266"/>
      <c r="H294" s="1266"/>
      <c r="I294" s="1266"/>
      <c r="J294" s="1266"/>
      <c r="K294" s="1266"/>
      <c r="L294" s="1266"/>
      <c r="M294" s="1266"/>
      <c r="N294" s="1266"/>
      <c r="O294" s="1266"/>
      <c r="P294" s="1266"/>
      <c r="Q294" s="1266"/>
      <c r="R294" s="1266"/>
      <c r="S294" s="1266"/>
      <c r="T294" s="1266"/>
      <c r="U294" s="1266"/>
      <c r="V294" s="1266"/>
      <c r="W294" s="1266"/>
      <c r="X294" s="1266"/>
      <c r="Y294" s="1266"/>
      <c r="Z294" s="1266"/>
      <c r="AA294" s="1266"/>
      <c r="AB294" s="1266"/>
      <c r="AC294" s="1266"/>
      <c r="AD294" s="1266"/>
      <c r="AE294" s="1266"/>
      <c r="AF294" s="1266"/>
      <c r="AG294" s="1266"/>
      <c r="AH294" s="1266"/>
      <c r="AI294" s="1266"/>
      <c r="AJ294" s="1266"/>
      <c r="AK294" s="1266"/>
      <c r="AL294" s="1266"/>
      <c r="AM294" s="549"/>
      <c r="AN294" s="73"/>
    </row>
    <row r="295" spans="1:49">
      <c r="A295" s="549"/>
      <c r="B295" s="1266"/>
      <c r="C295" s="1266"/>
      <c r="D295" s="1266"/>
      <c r="E295" s="1266"/>
      <c r="F295" s="1266"/>
      <c r="G295" s="1266"/>
      <c r="H295" s="1266"/>
      <c r="I295" s="1266"/>
      <c r="J295" s="1266"/>
      <c r="K295" s="1266"/>
      <c r="L295" s="1266"/>
      <c r="M295" s="1266"/>
      <c r="N295" s="1266"/>
      <c r="O295" s="1266"/>
      <c r="P295" s="1266"/>
      <c r="Q295" s="1266"/>
      <c r="R295" s="1266"/>
      <c r="S295" s="1266"/>
      <c r="T295" s="1266"/>
      <c r="U295" s="1266"/>
      <c r="V295" s="1266"/>
      <c r="W295" s="1266"/>
      <c r="X295" s="1266"/>
      <c r="Y295" s="1266"/>
      <c r="Z295" s="1266"/>
      <c r="AA295" s="1266"/>
      <c r="AB295" s="1266"/>
      <c r="AC295" s="1266"/>
      <c r="AD295" s="1266"/>
      <c r="AE295" s="1266"/>
      <c r="AF295" s="1266"/>
      <c r="AG295" s="1266"/>
      <c r="AH295" s="1266"/>
      <c r="AI295" s="1266"/>
      <c r="AJ295" s="1266"/>
      <c r="AK295" s="1266"/>
      <c r="AL295" s="1266"/>
      <c r="AM295" s="549"/>
      <c r="AN295" s="73"/>
    </row>
    <row r="296" spans="1:49">
      <c r="A296" s="549"/>
      <c r="B296" s="1266"/>
      <c r="C296" s="1266"/>
      <c r="D296" s="1266"/>
      <c r="E296" s="1266"/>
      <c r="F296" s="1266"/>
      <c r="G296" s="1266"/>
      <c r="H296" s="1266"/>
      <c r="I296" s="1266"/>
      <c r="J296" s="1266"/>
      <c r="K296" s="1266"/>
      <c r="L296" s="1266"/>
      <c r="M296" s="1266"/>
      <c r="N296" s="1266"/>
      <c r="O296" s="1266"/>
      <c r="P296" s="1266"/>
      <c r="Q296" s="1266"/>
      <c r="R296" s="1266"/>
      <c r="S296" s="1266"/>
      <c r="T296" s="1266"/>
      <c r="U296" s="1266"/>
      <c r="V296" s="1266"/>
      <c r="W296" s="1266"/>
      <c r="X296" s="1266"/>
      <c r="Y296" s="1266"/>
      <c r="Z296" s="1266"/>
      <c r="AA296" s="1266"/>
      <c r="AB296" s="1266"/>
      <c r="AC296" s="1266"/>
      <c r="AD296" s="1266"/>
      <c r="AE296" s="1266"/>
      <c r="AF296" s="1266"/>
      <c r="AG296" s="1266"/>
      <c r="AH296" s="1266"/>
      <c r="AI296" s="1266"/>
      <c r="AJ296" s="1266"/>
      <c r="AK296" s="1266"/>
      <c r="AL296" s="1266"/>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1358">
        <f>IF($C$279="yes",10,0)</f>
        <v>10</v>
      </c>
      <c r="AL298" s="1358"/>
      <c r="AM298" s="1359"/>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2569</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372" t="s">
        <v>1374</v>
      </c>
      <c r="B305" s="1372"/>
      <c r="C305" s="1340" t="s">
        <v>545</v>
      </c>
      <c r="D305" s="1350"/>
      <c r="E305" s="546"/>
      <c r="F305" s="1373" t="s">
        <v>1375</v>
      </c>
      <c r="G305" s="1374"/>
      <c r="H305" s="1374"/>
      <c r="I305" s="1374"/>
      <c r="J305" s="1374"/>
      <c r="K305" s="1374"/>
      <c r="L305" s="1374"/>
      <c r="M305" s="1374"/>
      <c r="N305" s="1374"/>
      <c r="O305" s="1374"/>
      <c r="P305" s="1374"/>
      <c r="Q305" s="1374"/>
      <c r="R305" s="1374"/>
      <c r="S305" s="1374"/>
      <c r="T305" s="1374"/>
      <c r="U305" s="1374"/>
      <c r="V305" s="1374"/>
      <c r="W305" s="1374"/>
      <c r="X305" s="1374"/>
      <c r="Y305" s="1374"/>
      <c r="Z305" s="1374"/>
      <c r="AA305" s="1374"/>
      <c r="AB305" s="1374"/>
      <c r="AC305" s="1374"/>
      <c r="AD305" s="1375"/>
      <c r="AE305" s="640"/>
      <c r="AF305" s="549"/>
      <c r="AG305" s="1376" t="s">
        <v>1982</v>
      </c>
      <c r="AH305" s="1376"/>
      <c r="AI305" s="1376"/>
      <c r="AJ305" s="1376"/>
      <c r="AK305" s="1376"/>
      <c r="AL305" s="549"/>
      <c r="AM305" s="549"/>
      <c r="AN305" s="73"/>
      <c r="AO305" s="14"/>
      <c r="AP305" s="30"/>
      <c r="AS305" s="568"/>
      <c r="AT305" s="568"/>
      <c r="AU305" s="568"/>
      <c r="AV305" s="32"/>
      <c r="AW305" s="32"/>
    </row>
    <row r="306" spans="1:49">
      <c r="A306" s="638"/>
      <c r="B306" s="594"/>
      <c r="F306" s="1344"/>
      <c r="G306" s="1345"/>
      <c r="H306" s="1345"/>
      <c r="I306" s="1345"/>
      <c r="J306" s="1345"/>
      <c r="K306" s="1345"/>
      <c r="L306" s="1345"/>
      <c r="M306" s="1345"/>
      <c r="N306" s="1345"/>
      <c r="O306" s="1345"/>
      <c r="P306" s="1345"/>
      <c r="Q306" s="1345"/>
      <c r="R306" s="1345"/>
      <c r="S306" s="1345"/>
      <c r="T306" s="1345"/>
      <c r="U306" s="1345"/>
      <c r="V306" s="1345"/>
      <c r="W306" s="1345"/>
      <c r="X306" s="1345"/>
      <c r="Y306" s="1345"/>
      <c r="Z306" s="1345"/>
      <c r="AA306" s="1345"/>
      <c r="AB306" s="1345"/>
      <c r="AC306" s="1345"/>
      <c r="AD306" s="1346"/>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1344"/>
      <c r="G307" s="1345"/>
      <c r="H307" s="1345"/>
      <c r="I307" s="1345"/>
      <c r="J307" s="1345"/>
      <c r="K307" s="1345"/>
      <c r="L307" s="1345"/>
      <c r="M307" s="1345"/>
      <c r="N307" s="1345"/>
      <c r="O307" s="1345"/>
      <c r="P307" s="1345"/>
      <c r="Q307" s="1345"/>
      <c r="R307" s="1345"/>
      <c r="S307" s="1345"/>
      <c r="T307" s="1345"/>
      <c r="U307" s="1345"/>
      <c r="V307" s="1345"/>
      <c r="W307" s="1345"/>
      <c r="X307" s="1345"/>
      <c r="Y307" s="1345"/>
      <c r="Z307" s="1345"/>
      <c r="AA307" s="1345"/>
      <c r="AB307" s="1345"/>
      <c r="AC307" s="1345"/>
      <c r="AD307" s="1346"/>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1344" t="s">
        <v>1987</v>
      </c>
      <c r="G308" s="1345"/>
      <c r="H308" s="1345"/>
      <c r="I308" s="1345"/>
      <c r="J308" s="1345"/>
      <c r="K308" s="1345"/>
      <c r="L308" s="1345"/>
      <c r="M308" s="1345"/>
      <c r="N308" s="1345"/>
      <c r="O308" s="1345"/>
      <c r="P308" s="1345"/>
      <c r="Q308" s="1345"/>
      <c r="R308" s="1345"/>
      <c r="S308" s="1345"/>
      <c r="T308" s="1345"/>
      <c r="U308" s="1345"/>
      <c r="V308" s="1345"/>
      <c r="W308" s="1345"/>
      <c r="X308" s="1345"/>
      <c r="Y308" s="1345"/>
      <c r="Z308" s="1345"/>
      <c r="AA308" s="1345"/>
      <c r="AB308" s="1345"/>
      <c r="AC308" s="1345"/>
      <c r="AD308" s="1346"/>
      <c r="AE308" s="640"/>
      <c r="AF308" s="550"/>
      <c r="AH308" s="550"/>
      <c r="AI308" s="550"/>
      <c r="AJ308" s="549"/>
      <c r="AK308" s="549"/>
      <c r="AL308" s="549"/>
      <c r="AM308" s="549"/>
      <c r="AN308" s="73"/>
      <c r="AO308" s="14"/>
      <c r="AP308" s="609">
        <f>MAX(AP306,AP307)</f>
        <v>10</v>
      </c>
      <c r="AQ308" s="572" t="s">
        <v>1310</v>
      </c>
      <c r="AS308" s="568"/>
      <c r="AT308" s="568"/>
      <c r="AU308" s="568"/>
      <c r="AV308" s="32"/>
      <c r="AW308" s="32"/>
    </row>
    <row r="309" spans="1:49">
      <c r="A309" s="638"/>
      <c r="B309" s="594"/>
      <c r="F309" s="1344"/>
      <c r="G309" s="1345"/>
      <c r="H309" s="1345"/>
      <c r="I309" s="1345"/>
      <c r="J309" s="1345"/>
      <c r="K309" s="1345"/>
      <c r="L309" s="1345"/>
      <c r="M309" s="1345"/>
      <c r="N309" s="1345"/>
      <c r="O309" s="1345"/>
      <c r="P309" s="1345"/>
      <c r="Q309" s="1345"/>
      <c r="R309" s="1345"/>
      <c r="S309" s="1345"/>
      <c r="T309" s="1345"/>
      <c r="U309" s="1345"/>
      <c r="V309" s="1345"/>
      <c r="W309" s="1345"/>
      <c r="X309" s="1345"/>
      <c r="Y309" s="1345"/>
      <c r="Z309" s="1345"/>
      <c r="AA309" s="1345"/>
      <c r="AB309" s="1345"/>
      <c r="AC309" s="1345"/>
      <c r="AD309" s="1346"/>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1344" t="s">
        <v>1376</v>
      </c>
      <c r="G310" s="1345"/>
      <c r="H310" s="1345"/>
      <c r="I310" s="1345"/>
      <c r="J310" s="1345"/>
      <c r="K310" s="1345"/>
      <c r="L310" s="1345"/>
      <c r="M310" s="1345"/>
      <c r="N310" s="1345"/>
      <c r="O310" s="1345"/>
      <c r="P310" s="1345"/>
      <c r="Q310" s="1345"/>
      <c r="R310" s="1345"/>
      <c r="S310" s="1345"/>
      <c r="T310" s="1345"/>
      <c r="U310" s="1345"/>
      <c r="V310" s="1345"/>
      <c r="W310" s="1345"/>
      <c r="X310" s="1345"/>
      <c r="Y310" s="1345"/>
      <c r="Z310" s="1345"/>
      <c r="AA310" s="1345"/>
      <c r="AB310" s="1345"/>
      <c r="AC310" s="1345"/>
      <c r="AD310" s="1346"/>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1344"/>
      <c r="G311" s="1345"/>
      <c r="H311" s="1345"/>
      <c r="I311" s="1345"/>
      <c r="J311" s="1345"/>
      <c r="K311" s="1345"/>
      <c r="L311" s="1345"/>
      <c r="M311" s="1345"/>
      <c r="N311" s="1345"/>
      <c r="O311" s="1345"/>
      <c r="P311" s="1345"/>
      <c r="Q311" s="1345"/>
      <c r="R311" s="1345"/>
      <c r="S311" s="1345"/>
      <c r="T311" s="1345"/>
      <c r="U311" s="1345"/>
      <c r="V311" s="1345"/>
      <c r="W311" s="1345"/>
      <c r="X311" s="1345"/>
      <c r="Y311" s="1345"/>
      <c r="Z311" s="1345"/>
      <c r="AA311" s="1345"/>
      <c r="AB311" s="1345"/>
      <c r="AC311" s="1345"/>
      <c r="AD311" s="1346"/>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1344" t="s">
        <v>1377</v>
      </c>
      <c r="G312" s="1345"/>
      <c r="H312" s="1345"/>
      <c r="I312" s="1345"/>
      <c r="J312" s="1345"/>
      <c r="K312" s="1345"/>
      <c r="L312" s="1345"/>
      <c r="M312" s="1345"/>
      <c r="N312" s="1345"/>
      <c r="O312" s="1345"/>
      <c r="P312" s="1345"/>
      <c r="Q312" s="1345"/>
      <c r="R312" s="1345"/>
      <c r="S312" s="1345"/>
      <c r="T312" s="1345"/>
      <c r="U312" s="1345"/>
      <c r="V312" s="1345"/>
      <c r="W312" s="1345"/>
      <c r="X312" s="1345"/>
      <c r="Y312" s="1345"/>
      <c r="Z312" s="1345"/>
      <c r="AA312" s="1345"/>
      <c r="AB312" s="1345"/>
      <c r="AC312" s="1345"/>
      <c r="AD312" s="1346"/>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1347"/>
      <c r="G313" s="1348"/>
      <c r="H313" s="1348"/>
      <c r="I313" s="1348"/>
      <c r="J313" s="1348"/>
      <c r="K313" s="1348"/>
      <c r="L313" s="1348"/>
      <c r="M313" s="1348"/>
      <c r="N313" s="1348"/>
      <c r="O313" s="1348"/>
      <c r="P313" s="1348"/>
      <c r="Q313" s="1348"/>
      <c r="R313" s="1348"/>
      <c r="S313" s="1348"/>
      <c r="T313" s="1348"/>
      <c r="U313" s="1348"/>
      <c r="V313" s="1348"/>
      <c r="W313" s="1348"/>
      <c r="X313" s="1348"/>
      <c r="Y313" s="1348"/>
      <c r="Z313" s="1348"/>
      <c r="AA313" s="1348"/>
      <c r="AB313" s="1348"/>
      <c r="AC313" s="1348"/>
      <c r="AD313" s="1349"/>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372" t="s">
        <v>1378</v>
      </c>
      <c r="B315" s="1372"/>
      <c r="C315" s="1350" t="s">
        <v>591</v>
      </c>
      <c r="D315" s="1350"/>
      <c r="E315" s="546"/>
      <c r="F315" s="967" t="s">
        <v>2570</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1344" t="s">
        <v>1983</v>
      </c>
      <c r="G316" s="1345"/>
      <c r="H316" s="1345"/>
      <c r="I316" s="1345"/>
      <c r="J316" s="1345"/>
      <c r="K316" s="1345"/>
      <c r="L316" s="1345"/>
      <c r="M316" s="1345"/>
      <c r="N316" s="1345"/>
      <c r="O316" s="1345"/>
      <c r="P316" s="1345"/>
      <c r="Q316" s="1345"/>
      <c r="R316" s="1345"/>
      <c r="S316" s="1345"/>
      <c r="T316" s="1345"/>
      <c r="U316" s="1345"/>
      <c r="V316" s="1345"/>
      <c r="W316" s="1345"/>
      <c r="X316" s="1345"/>
      <c r="Y316" s="1345"/>
      <c r="Z316" s="1345"/>
      <c r="AA316" s="1345"/>
      <c r="AB316" s="1345"/>
      <c r="AC316" s="1345"/>
      <c r="AD316" s="1346"/>
      <c r="AE316" s="550"/>
      <c r="AF316" s="550"/>
      <c r="AG316" s="550"/>
      <c r="AH316" s="550"/>
      <c r="AI316" s="550"/>
      <c r="AJ316" s="549"/>
      <c r="AK316" s="549"/>
      <c r="AL316" s="549"/>
      <c r="AM316" s="549"/>
      <c r="AR316" s="644"/>
    </row>
    <row r="317" spans="1:49" ht="15" customHeight="1">
      <c r="A317" s="549"/>
      <c r="B317" s="550"/>
      <c r="C317" s="549"/>
      <c r="D317" s="550"/>
      <c r="E317" s="549"/>
      <c r="F317" s="1344"/>
      <c r="G317" s="1345"/>
      <c r="H317" s="1345"/>
      <c r="I317" s="1345"/>
      <c r="J317" s="1345"/>
      <c r="K317" s="1345"/>
      <c r="L317" s="1345"/>
      <c r="M317" s="1345"/>
      <c r="N317" s="1345"/>
      <c r="O317" s="1345"/>
      <c r="P317" s="1345"/>
      <c r="Q317" s="1345"/>
      <c r="R317" s="1345"/>
      <c r="S317" s="1345"/>
      <c r="T317" s="1345"/>
      <c r="U317" s="1345"/>
      <c r="V317" s="1345"/>
      <c r="W317" s="1345"/>
      <c r="X317" s="1345"/>
      <c r="Y317" s="1345"/>
      <c r="Z317" s="1345"/>
      <c r="AA317" s="1345"/>
      <c r="AB317" s="1345"/>
      <c r="AC317" s="1345"/>
      <c r="AD317" s="1346"/>
      <c r="AE317" s="550"/>
      <c r="AF317" s="550"/>
      <c r="AG317" s="550"/>
      <c r="AH317" s="550"/>
      <c r="AI317" s="550"/>
      <c r="AJ317" s="549"/>
      <c r="AK317" s="549"/>
      <c r="AL317" s="549"/>
      <c r="AM317" s="549"/>
      <c r="AR317" s="644"/>
    </row>
    <row r="318" spans="1:49">
      <c r="A318" s="549"/>
      <c r="B318" s="550"/>
      <c r="C318" s="549"/>
      <c r="D318" s="550"/>
      <c r="E318" s="549"/>
      <c r="F318" s="1344"/>
      <c r="G318" s="1345"/>
      <c r="H318" s="1345"/>
      <c r="I318" s="1345"/>
      <c r="J318" s="1345"/>
      <c r="K318" s="1345"/>
      <c r="L318" s="1345"/>
      <c r="M318" s="1345"/>
      <c r="N318" s="1345"/>
      <c r="O318" s="1345"/>
      <c r="P318" s="1345"/>
      <c r="Q318" s="1345"/>
      <c r="R318" s="1345"/>
      <c r="S318" s="1345"/>
      <c r="T318" s="1345"/>
      <c r="U318" s="1345"/>
      <c r="V318" s="1345"/>
      <c r="W318" s="1345"/>
      <c r="X318" s="1345"/>
      <c r="Y318" s="1345"/>
      <c r="Z318" s="1345"/>
      <c r="AA318" s="1345"/>
      <c r="AB318" s="1345"/>
      <c r="AC318" s="1345"/>
      <c r="AD318" s="1346"/>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1347"/>
      <c r="G319" s="1348"/>
      <c r="H319" s="1348"/>
      <c r="I319" s="1348"/>
      <c r="J319" s="1348"/>
      <c r="K319" s="1348"/>
      <c r="L319" s="1348"/>
      <c r="M319" s="1348"/>
      <c r="N319" s="1348"/>
      <c r="O319" s="1348"/>
      <c r="P319" s="1348"/>
      <c r="Q319" s="1348"/>
      <c r="R319" s="1348"/>
      <c r="S319" s="1348"/>
      <c r="T319" s="1348"/>
      <c r="U319" s="1348"/>
      <c r="V319" s="1348"/>
      <c r="W319" s="1348"/>
      <c r="X319" s="1348"/>
      <c r="Y319" s="1348"/>
      <c r="Z319" s="1348"/>
      <c r="AA319" s="1348"/>
      <c r="AB319" s="1348"/>
      <c r="AC319" s="1348"/>
      <c r="AD319" s="1349"/>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372" t="s">
        <v>1381</v>
      </c>
      <c r="B323" s="1372"/>
      <c r="C323" s="1350" t="s">
        <v>591</v>
      </c>
      <c r="D323" s="1350"/>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1344" t="s">
        <v>1988</v>
      </c>
      <c r="G324" s="1345"/>
      <c r="H324" s="1345"/>
      <c r="I324" s="1345"/>
      <c r="J324" s="1345"/>
      <c r="K324" s="1345"/>
      <c r="L324" s="1345"/>
      <c r="M324" s="1345"/>
      <c r="N324" s="1345"/>
      <c r="O324" s="1345"/>
      <c r="P324" s="1345"/>
      <c r="Q324" s="1345"/>
      <c r="R324" s="1345"/>
      <c r="S324" s="1345"/>
      <c r="T324" s="1345"/>
      <c r="U324" s="1345"/>
      <c r="V324" s="1345"/>
      <c r="W324" s="1345"/>
      <c r="X324" s="1345"/>
      <c r="Y324" s="1345"/>
      <c r="Z324" s="1345"/>
      <c r="AA324" s="1345"/>
      <c r="AB324" s="1345"/>
      <c r="AC324" s="1345"/>
      <c r="AD324" s="1346"/>
      <c r="AE324" s="550"/>
      <c r="AF324" s="550"/>
      <c r="AG324" s="539"/>
      <c r="AH324" s="550"/>
      <c r="AI324" s="550"/>
      <c r="AJ324" s="549"/>
      <c r="AK324" s="549"/>
      <c r="AL324" s="549"/>
      <c r="AM324" s="549"/>
      <c r="AN324" s="73"/>
      <c r="AO324" s="14"/>
      <c r="AP324" s="555" t="s">
        <v>1184</v>
      </c>
    </row>
    <row r="325" spans="1:44" hidden="1">
      <c r="F325" s="1344"/>
      <c r="G325" s="1345"/>
      <c r="H325" s="1345"/>
      <c r="I325" s="1345"/>
      <c r="J325" s="1345"/>
      <c r="K325" s="1345"/>
      <c r="L325" s="1345"/>
      <c r="M325" s="1345"/>
      <c r="N325" s="1345"/>
      <c r="O325" s="1345"/>
      <c r="P325" s="1345"/>
      <c r="Q325" s="1345"/>
      <c r="R325" s="1345"/>
      <c r="S325" s="1345"/>
      <c r="T325" s="1345"/>
      <c r="U325" s="1345"/>
      <c r="V325" s="1345"/>
      <c r="W325" s="1345"/>
      <c r="X325" s="1345"/>
      <c r="Y325" s="1345"/>
      <c r="Z325" s="1345"/>
      <c r="AA325" s="1345"/>
      <c r="AB325" s="1345"/>
      <c r="AC325" s="1345"/>
      <c r="AD325" s="1346"/>
      <c r="AE325" s="550"/>
      <c r="AF325" s="550"/>
      <c r="AH325" s="550"/>
      <c r="AI325" s="550"/>
      <c r="AJ325" s="549"/>
      <c r="AK325" s="549"/>
      <c r="AL325" s="549"/>
      <c r="AM325" s="549"/>
      <c r="AN325" s="73"/>
      <c r="AO325" s="14"/>
      <c r="AP325" s="555" t="s">
        <v>1719</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1721</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1831</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1380" t="s">
        <v>1184</v>
      </c>
      <c r="G329" s="1381"/>
      <c r="H329" s="1381"/>
      <c r="I329" s="1381"/>
      <c r="J329" s="1381"/>
      <c r="K329" s="1381"/>
      <c r="L329" s="1381"/>
      <c r="M329" s="1381"/>
      <c r="N329" s="1381"/>
      <c r="O329" s="1381"/>
      <c r="P329" s="1381"/>
      <c r="Q329" s="1381"/>
      <c r="R329" s="1381"/>
      <c r="S329" s="1381"/>
      <c r="T329" s="1381"/>
      <c r="U329" s="1381"/>
      <c r="V329" s="1381"/>
      <c r="W329" s="1381"/>
      <c r="X329" s="1381"/>
      <c r="Y329" s="1381"/>
      <c r="Z329" s="1381"/>
      <c r="AA329" s="1381"/>
      <c r="AB329" s="1381"/>
      <c r="AC329" s="1381"/>
      <c r="AD329" s="1382"/>
      <c r="AE329" s="640"/>
      <c r="AF329" s="640"/>
      <c r="AG329" s="640"/>
      <c r="AH329" s="640"/>
      <c r="AI329" s="640"/>
      <c r="AJ329" s="640"/>
      <c r="AK329" s="640"/>
      <c r="AL329" s="549"/>
      <c r="AM329" s="549"/>
      <c r="AN329" s="73"/>
      <c r="AO329" s="14"/>
      <c r="AP329" s="30"/>
    </row>
    <row r="330" spans="1:44" hidden="1">
      <c r="A330" s="549"/>
      <c r="B330" s="550"/>
      <c r="C330" s="726"/>
      <c r="D330" s="726"/>
      <c r="E330" s="546"/>
      <c r="F330" s="1380"/>
      <c r="G330" s="1381"/>
      <c r="H330" s="1381"/>
      <c r="I330" s="1381"/>
      <c r="J330" s="1381"/>
      <c r="K330" s="1381"/>
      <c r="L330" s="1381"/>
      <c r="M330" s="1381"/>
      <c r="N330" s="1381"/>
      <c r="O330" s="1381"/>
      <c r="P330" s="1381"/>
      <c r="Q330" s="1381"/>
      <c r="R330" s="1381"/>
      <c r="S330" s="1381"/>
      <c r="T330" s="1381"/>
      <c r="U330" s="1381"/>
      <c r="V330" s="1381"/>
      <c r="W330" s="1381"/>
      <c r="X330" s="1381"/>
      <c r="Y330" s="1381"/>
      <c r="Z330" s="1381"/>
      <c r="AA330" s="1381"/>
      <c r="AB330" s="1381"/>
      <c r="AC330" s="1381"/>
      <c r="AD330" s="1382"/>
      <c r="AE330" s="550"/>
      <c r="AF330" s="550"/>
      <c r="AG330" s="539"/>
      <c r="AH330" s="550"/>
      <c r="AI330" s="550"/>
      <c r="AJ330" s="549"/>
      <c r="AK330" s="549"/>
      <c r="AL330" s="549"/>
      <c r="AM330" s="549"/>
      <c r="AN330" s="73"/>
      <c r="AO330" s="14"/>
      <c r="AP330" s="30"/>
    </row>
    <row r="331" spans="1:44" hidden="1">
      <c r="A331" s="549"/>
      <c r="B331" s="550"/>
      <c r="C331" s="726"/>
      <c r="D331" s="726"/>
      <c r="E331" s="546"/>
      <c r="F331" s="1380"/>
      <c r="G331" s="1381"/>
      <c r="H331" s="1381"/>
      <c r="I331" s="1381"/>
      <c r="J331" s="1381"/>
      <c r="K331" s="1381"/>
      <c r="L331" s="1381"/>
      <c r="M331" s="1381"/>
      <c r="N331" s="1381"/>
      <c r="O331" s="1381"/>
      <c r="P331" s="1381"/>
      <c r="Q331" s="1381"/>
      <c r="R331" s="1381"/>
      <c r="S331" s="1381"/>
      <c r="T331" s="1381"/>
      <c r="U331" s="1381"/>
      <c r="V331" s="1381"/>
      <c r="W331" s="1381"/>
      <c r="X331" s="1381"/>
      <c r="Y331" s="1381"/>
      <c r="Z331" s="1381"/>
      <c r="AA331" s="1381"/>
      <c r="AB331" s="1381"/>
      <c r="AC331" s="1381"/>
      <c r="AD331" s="1382"/>
      <c r="AE331" s="550"/>
      <c r="AF331" s="550"/>
      <c r="AG331" s="539"/>
      <c r="AH331" s="550"/>
      <c r="AI331" s="550"/>
      <c r="AJ331" s="549"/>
      <c r="AK331" s="549"/>
      <c r="AL331" s="549"/>
      <c r="AM331" s="549"/>
      <c r="AN331" s="73"/>
      <c r="AO331" s="14"/>
      <c r="AP331" s="30"/>
    </row>
    <row r="332" spans="1:44" hidden="1">
      <c r="A332" s="549"/>
      <c r="B332" s="550"/>
      <c r="C332" s="726"/>
      <c r="D332" s="726"/>
      <c r="E332" s="546"/>
      <c r="F332" s="1380"/>
      <c r="G332" s="1381"/>
      <c r="H332" s="1381"/>
      <c r="I332" s="1381"/>
      <c r="J332" s="1381"/>
      <c r="K332" s="1381"/>
      <c r="L332" s="1381"/>
      <c r="M332" s="1381"/>
      <c r="N332" s="1381"/>
      <c r="O332" s="1381"/>
      <c r="P332" s="1381"/>
      <c r="Q332" s="1381"/>
      <c r="R332" s="1381"/>
      <c r="S332" s="1381"/>
      <c r="T332" s="1381"/>
      <c r="U332" s="1381"/>
      <c r="V332" s="1381"/>
      <c r="W332" s="1381"/>
      <c r="X332" s="1381"/>
      <c r="Y332" s="1381"/>
      <c r="Z332" s="1381"/>
      <c r="AA332" s="1381"/>
      <c r="AB332" s="1381"/>
      <c r="AC332" s="1381"/>
      <c r="AD332" s="1382"/>
      <c r="AE332" s="550"/>
      <c r="AF332" s="550"/>
      <c r="AG332" s="539"/>
      <c r="AH332" s="550"/>
      <c r="AI332" s="550"/>
      <c r="AJ332" s="549"/>
      <c r="AK332" s="549"/>
      <c r="AL332" s="549"/>
      <c r="AM332" s="549"/>
      <c r="AN332" s="73"/>
      <c r="AO332" s="14"/>
      <c r="AP332" s="30"/>
    </row>
    <row r="333" spans="1:44" hidden="1">
      <c r="A333" s="549"/>
      <c r="B333" s="550"/>
      <c r="C333" s="726"/>
      <c r="D333" s="726"/>
      <c r="E333" s="546"/>
      <c r="F333" s="1383"/>
      <c r="G333" s="1384"/>
      <c r="H333" s="1384"/>
      <c r="I333" s="1384"/>
      <c r="J333" s="1384"/>
      <c r="K333" s="1384"/>
      <c r="L333" s="1384"/>
      <c r="M333" s="1384"/>
      <c r="N333" s="1384"/>
      <c r="O333" s="1384"/>
      <c r="P333" s="1384"/>
      <c r="Q333" s="1384"/>
      <c r="R333" s="1384"/>
      <c r="S333" s="1384"/>
      <c r="T333" s="1384"/>
      <c r="U333" s="1384"/>
      <c r="V333" s="1384"/>
      <c r="W333" s="1384"/>
      <c r="X333" s="1384"/>
      <c r="Y333" s="1384"/>
      <c r="Z333" s="1384"/>
      <c r="AA333" s="1384"/>
      <c r="AB333" s="1384"/>
      <c r="AC333" s="1384"/>
      <c r="AD333" s="1385"/>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1720</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1386" t="s">
        <v>1184</v>
      </c>
      <c r="J337" s="1386"/>
      <c r="K337" s="1386"/>
      <c r="L337" s="1386"/>
      <c r="M337" s="1386"/>
      <c r="N337" s="1386"/>
      <c r="O337" s="1386"/>
      <c r="P337" s="1386"/>
      <c r="Q337" s="1386"/>
      <c r="R337" s="1386"/>
      <c r="S337" s="1386"/>
      <c r="T337" s="1386"/>
      <c r="U337" s="1386"/>
      <c r="V337" s="1386"/>
      <c r="W337" s="1386"/>
      <c r="X337" s="1386"/>
      <c r="Y337" s="1386"/>
      <c r="Z337" s="1386"/>
      <c r="AA337" s="1386"/>
      <c r="AB337" s="1386"/>
      <c r="AC337" s="1386"/>
      <c r="AD337" s="1387"/>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1386"/>
      <c r="J338" s="1386"/>
      <c r="K338" s="1386"/>
      <c r="L338" s="1386"/>
      <c r="M338" s="1386"/>
      <c r="N338" s="1386"/>
      <c r="O338" s="1386"/>
      <c r="P338" s="1386"/>
      <c r="Q338" s="1386"/>
      <c r="R338" s="1386"/>
      <c r="S338" s="1386"/>
      <c r="T338" s="1386"/>
      <c r="U338" s="1386"/>
      <c r="V338" s="1386"/>
      <c r="W338" s="1386"/>
      <c r="X338" s="1386"/>
      <c r="Y338" s="1386"/>
      <c r="Z338" s="1386"/>
      <c r="AA338" s="1386"/>
      <c r="AB338" s="1386"/>
      <c r="AC338" s="1386"/>
      <c r="AD338" s="1387"/>
      <c r="AE338" s="550"/>
      <c r="AF338" s="550"/>
      <c r="AG338" s="539"/>
      <c r="AH338" s="550"/>
      <c r="AI338" s="550"/>
      <c r="AJ338" s="549"/>
      <c r="AK338" s="549"/>
      <c r="AL338" s="549"/>
      <c r="AM338" s="549"/>
      <c r="AN338" s="73"/>
      <c r="AO338" s="14"/>
      <c r="AP338" s="555" t="s">
        <v>1722</v>
      </c>
    </row>
    <row r="339" spans="1:42" hidden="1">
      <c r="A339" s="549"/>
      <c r="B339" s="550"/>
      <c r="C339" s="647"/>
      <c r="D339" s="647"/>
      <c r="E339" s="546"/>
      <c r="F339" s="652"/>
      <c r="G339" s="573"/>
      <c r="H339" s="573"/>
      <c r="I339" s="1386"/>
      <c r="J339" s="1386"/>
      <c r="K339" s="1386"/>
      <c r="L339" s="1386"/>
      <c r="M339" s="1386"/>
      <c r="N339" s="1386"/>
      <c r="O339" s="1386"/>
      <c r="P339" s="1386"/>
      <c r="Q339" s="1386"/>
      <c r="R339" s="1386"/>
      <c r="S339" s="1386"/>
      <c r="T339" s="1386"/>
      <c r="U339" s="1386"/>
      <c r="V339" s="1386"/>
      <c r="W339" s="1386"/>
      <c r="X339" s="1386"/>
      <c r="Y339" s="1386"/>
      <c r="Z339" s="1386"/>
      <c r="AA339" s="1386"/>
      <c r="AB339" s="1386"/>
      <c r="AC339" s="1386"/>
      <c r="AD339" s="1387"/>
      <c r="AE339" s="550"/>
      <c r="AF339" s="550"/>
      <c r="AG339" s="539"/>
      <c r="AH339" s="550"/>
      <c r="AI339" s="550"/>
      <c r="AJ339" s="549"/>
      <c r="AK339" s="549"/>
      <c r="AL339" s="549"/>
      <c r="AM339" s="549"/>
      <c r="AN339" s="73"/>
      <c r="AO339" s="14"/>
      <c r="AP339" s="555" t="s">
        <v>1724</v>
      </c>
    </row>
    <row r="340" spans="1:42" hidden="1">
      <c r="A340" s="549"/>
      <c r="B340" s="550"/>
      <c r="C340" s="647"/>
      <c r="D340" s="647"/>
      <c r="E340" s="546"/>
      <c r="F340" s="650"/>
      <c r="G340" s="550"/>
      <c r="H340" s="550"/>
      <c r="I340" s="1388"/>
      <c r="J340" s="1388"/>
      <c r="K340" s="1388"/>
      <c r="L340" s="1388"/>
      <c r="M340" s="1388"/>
      <c r="N340" s="1388"/>
      <c r="O340" s="1388"/>
      <c r="P340" s="1388"/>
      <c r="Q340" s="1388"/>
      <c r="R340" s="1388"/>
      <c r="S340" s="1388"/>
      <c r="T340" s="1388"/>
      <c r="U340" s="1388"/>
      <c r="V340" s="1388"/>
      <c r="W340" s="1388"/>
      <c r="X340" s="1388"/>
      <c r="Y340" s="1388"/>
      <c r="Z340" s="1388"/>
      <c r="AA340" s="1388"/>
      <c r="AB340" s="1388"/>
      <c r="AC340" s="1388"/>
      <c r="AD340" s="1389"/>
      <c r="AE340" s="550"/>
      <c r="AF340" s="550"/>
      <c r="AG340" s="539"/>
      <c r="AH340" s="550"/>
      <c r="AI340" s="550"/>
      <c r="AJ340" s="549"/>
      <c r="AK340" s="549"/>
      <c r="AL340" s="549"/>
      <c r="AM340" s="549"/>
      <c r="AN340" s="73"/>
      <c r="AO340" s="14"/>
      <c r="AP340" s="555" t="s">
        <v>1723</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1386" t="s">
        <v>1184</v>
      </c>
      <c r="J342" s="1386"/>
      <c r="K342" s="1386"/>
      <c r="L342" s="1386"/>
      <c r="M342" s="1386"/>
      <c r="N342" s="1386"/>
      <c r="O342" s="1386"/>
      <c r="P342" s="1386"/>
      <c r="Q342" s="1386"/>
      <c r="R342" s="1386"/>
      <c r="S342" s="1386"/>
      <c r="T342" s="1386"/>
      <c r="U342" s="1386"/>
      <c r="V342" s="1386"/>
      <c r="W342" s="1386"/>
      <c r="X342" s="1386"/>
      <c r="Y342" s="1386"/>
      <c r="Z342" s="1386"/>
      <c r="AA342" s="1386"/>
      <c r="AB342" s="1386"/>
      <c r="AC342" s="1386"/>
      <c r="AD342" s="1387"/>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1386"/>
      <c r="J343" s="1386"/>
      <c r="K343" s="1386"/>
      <c r="L343" s="1386"/>
      <c r="M343" s="1386"/>
      <c r="N343" s="1386"/>
      <c r="O343" s="1386"/>
      <c r="P343" s="1386"/>
      <c r="Q343" s="1386"/>
      <c r="R343" s="1386"/>
      <c r="S343" s="1386"/>
      <c r="T343" s="1386"/>
      <c r="U343" s="1386"/>
      <c r="V343" s="1386"/>
      <c r="W343" s="1386"/>
      <c r="X343" s="1386"/>
      <c r="Y343" s="1386"/>
      <c r="Z343" s="1386"/>
      <c r="AA343" s="1386"/>
      <c r="AB343" s="1386"/>
      <c r="AC343" s="1386"/>
      <c r="AD343" s="1387"/>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1388"/>
      <c r="J344" s="1388"/>
      <c r="K344" s="1388"/>
      <c r="L344" s="1388"/>
      <c r="M344" s="1388"/>
      <c r="N344" s="1388"/>
      <c r="O344" s="1388"/>
      <c r="P344" s="1388"/>
      <c r="Q344" s="1388"/>
      <c r="R344" s="1388"/>
      <c r="S344" s="1388"/>
      <c r="T344" s="1388"/>
      <c r="U344" s="1388"/>
      <c r="V344" s="1388"/>
      <c r="W344" s="1388"/>
      <c r="X344" s="1388"/>
      <c r="Y344" s="1388"/>
      <c r="Z344" s="1388"/>
      <c r="AA344" s="1388"/>
      <c r="AB344" s="1388"/>
      <c r="AC344" s="1388"/>
      <c r="AD344" s="1389"/>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372" t="s">
        <v>1384</v>
      </c>
      <c r="B346" s="1372"/>
      <c r="C346" s="1350" t="s">
        <v>591</v>
      </c>
      <c r="D346" s="1350"/>
      <c r="E346" s="546"/>
      <c r="F346" s="1283" t="s">
        <v>1989</v>
      </c>
      <c r="G346" s="1284"/>
      <c r="H346" s="1284"/>
      <c r="I346" s="1284"/>
      <c r="J346" s="1284"/>
      <c r="K346" s="1284"/>
      <c r="L346" s="1284"/>
      <c r="M346" s="1284"/>
      <c r="N346" s="1284"/>
      <c r="O346" s="1284"/>
      <c r="P346" s="1284"/>
      <c r="Q346" s="1284"/>
      <c r="R346" s="1284"/>
      <c r="S346" s="1284"/>
      <c r="T346" s="1284"/>
      <c r="U346" s="1284"/>
      <c r="V346" s="1284"/>
      <c r="W346" s="1284"/>
      <c r="X346" s="1284"/>
      <c r="Y346" s="1284"/>
      <c r="Z346" s="1284"/>
      <c r="AA346" s="1284"/>
      <c r="AB346" s="1284"/>
      <c r="AC346" s="1284"/>
      <c r="AD346" s="1285"/>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1312"/>
      <c r="G347" s="1313"/>
      <c r="H347" s="1313"/>
      <c r="I347" s="1313"/>
      <c r="J347" s="1313"/>
      <c r="K347" s="1313"/>
      <c r="L347" s="1313"/>
      <c r="M347" s="1313"/>
      <c r="N347" s="1313"/>
      <c r="O347" s="1313"/>
      <c r="P347" s="1313"/>
      <c r="Q347" s="1313"/>
      <c r="R347" s="1313"/>
      <c r="S347" s="1313"/>
      <c r="T347" s="1313"/>
      <c r="U347" s="1313"/>
      <c r="V347" s="1313"/>
      <c r="W347" s="1313"/>
      <c r="X347" s="1313"/>
      <c r="Y347" s="1313"/>
      <c r="Z347" s="1313"/>
      <c r="AA347" s="1313"/>
      <c r="AB347" s="1313"/>
      <c r="AC347" s="1313"/>
      <c r="AD347" s="1314"/>
      <c r="AE347" s="550"/>
      <c r="AF347" s="550"/>
      <c r="AG347" s="550"/>
      <c r="AH347" s="550"/>
      <c r="AI347" s="550"/>
      <c r="AJ347" s="549"/>
      <c r="AK347" s="549"/>
      <c r="AL347" s="549"/>
      <c r="AM347" s="549"/>
      <c r="AN347" s="73"/>
      <c r="AO347" s="14"/>
    </row>
    <row r="348" spans="1:42" ht="15" hidden="1" customHeight="1">
      <c r="A348" s="549"/>
      <c r="B348" s="550"/>
      <c r="C348" s="550"/>
      <c r="D348" s="550"/>
      <c r="E348" s="550"/>
      <c r="F348" s="1312"/>
      <c r="G348" s="1313"/>
      <c r="H348" s="1313"/>
      <c r="I348" s="1313"/>
      <c r="J348" s="1313"/>
      <c r="K348" s="1313"/>
      <c r="L348" s="1313"/>
      <c r="M348" s="1313"/>
      <c r="N348" s="1313"/>
      <c r="O348" s="1313"/>
      <c r="P348" s="1313"/>
      <c r="Q348" s="1313"/>
      <c r="R348" s="1313"/>
      <c r="S348" s="1313"/>
      <c r="T348" s="1313"/>
      <c r="U348" s="1313"/>
      <c r="V348" s="1313"/>
      <c r="W348" s="1313"/>
      <c r="X348" s="1313"/>
      <c r="Y348" s="1313"/>
      <c r="Z348" s="1313"/>
      <c r="AA348" s="1313"/>
      <c r="AB348" s="1313"/>
      <c r="AC348" s="1313"/>
      <c r="AD348" s="1314"/>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2602</v>
      </c>
      <c r="AK351" s="1353">
        <f>IF(NOT(OR(Application!M364="Yes",Application!M365="Yes")),0,AP308)</f>
        <v>10</v>
      </c>
      <c r="AL351" s="1354"/>
      <c r="AM351" s="1355"/>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1295" t="s">
        <v>1308</v>
      </c>
      <c r="AF354" s="1295"/>
      <c r="AG354" s="1295"/>
      <c r="AH354" s="1295"/>
      <c r="AI354" s="1295"/>
      <c r="AJ354" s="1295"/>
      <c r="AK354" s="1295"/>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1390" t="s">
        <v>1445</v>
      </c>
      <c r="D356" s="1390"/>
      <c r="E356" s="1390"/>
      <c r="F356" s="1390"/>
      <c r="G356" s="1390"/>
      <c r="H356" s="1390"/>
      <c r="I356" s="1390"/>
      <c r="J356" s="1390"/>
      <c r="K356" s="1390"/>
      <c r="L356" s="1390"/>
      <c r="M356" s="1390"/>
      <c r="N356" s="1390"/>
      <c r="O356" s="1390"/>
      <c r="P356" s="1390"/>
      <c r="Q356" s="1390"/>
      <c r="R356" s="1390"/>
      <c r="S356" s="1390"/>
      <c r="T356" s="1390"/>
      <c r="U356" s="1390"/>
      <c r="V356" s="1390"/>
      <c r="W356" s="1390"/>
      <c r="X356" s="1390"/>
      <c r="Y356" s="1390"/>
      <c r="Z356" s="1390"/>
      <c r="AA356" s="1390"/>
      <c r="AB356" s="1390"/>
      <c r="AC356" s="1390"/>
      <c r="AD356" s="1390"/>
      <c r="AE356" s="1390"/>
      <c r="AF356" s="1390"/>
      <c r="AG356" s="1390"/>
      <c r="AH356" s="1390"/>
      <c r="AI356" s="1390"/>
      <c r="AJ356" s="1390"/>
      <c r="AK356" s="601"/>
      <c r="AL356" s="601"/>
      <c r="AM356" s="601"/>
      <c r="AN356" s="595"/>
    </row>
    <row r="357" spans="1:44" s="549" customFormat="1" ht="12.75" customHeight="1">
      <c r="A357" s="601"/>
      <c r="B357" s="609"/>
      <c r="C357" s="1390"/>
      <c r="D357" s="1390"/>
      <c r="E357" s="1390"/>
      <c r="F357" s="1390"/>
      <c r="G357" s="1390"/>
      <c r="H357" s="1390"/>
      <c r="I357" s="1390"/>
      <c r="J357" s="1390"/>
      <c r="K357" s="1390"/>
      <c r="L357" s="1390"/>
      <c r="M357" s="1390"/>
      <c r="N357" s="1390"/>
      <c r="O357" s="1390"/>
      <c r="P357" s="1390"/>
      <c r="Q357" s="1390"/>
      <c r="R357" s="1390"/>
      <c r="S357" s="1390"/>
      <c r="T357" s="1390"/>
      <c r="U357" s="1390"/>
      <c r="V357" s="1390"/>
      <c r="W357" s="1390"/>
      <c r="X357" s="1390"/>
      <c r="Y357" s="1390"/>
      <c r="Z357" s="1390"/>
      <c r="AA357" s="1390"/>
      <c r="AB357" s="1390"/>
      <c r="AC357" s="1390"/>
      <c r="AD357" s="1390"/>
      <c r="AE357" s="1390"/>
      <c r="AF357" s="1390"/>
      <c r="AG357" s="1390"/>
      <c r="AH357" s="1390"/>
      <c r="AI357" s="1390"/>
      <c r="AJ357" s="1390"/>
      <c r="AK357" s="601"/>
      <c r="AL357" s="601"/>
      <c r="AM357" s="601"/>
      <c r="AN357" s="595"/>
    </row>
    <row r="358" spans="1:44" s="549" customFormat="1" ht="12.75" customHeight="1">
      <c r="A358" s="601"/>
      <c r="B358" s="609"/>
      <c r="C358" s="1390"/>
      <c r="D358" s="1390"/>
      <c r="E358" s="1390"/>
      <c r="F358" s="1390"/>
      <c r="G358" s="1390"/>
      <c r="H358" s="1390"/>
      <c r="I358" s="1390"/>
      <c r="J358" s="1390"/>
      <c r="K358" s="1390"/>
      <c r="L358" s="1390"/>
      <c r="M358" s="1390"/>
      <c r="N358" s="1390"/>
      <c r="O358" s="1390"/>
      <c r="P358" s="1390"/>
      <c r="Q358" s="1390"/>
      <c r="R358" s="1390"/>
      <c r="S358" s="1390"/>
      <c r="T358" s="1390"/>
      <c r="U358" s="1390"/>
      <c r="V358" s="1390"/>
      <c r="W358" s="1390"/>
      <c r="X358" s="1390"/>
      <c r="Y358" s="1390"/>
      <c r="Z358" s="1390"/>
      <c r="AA358" s="1390"/>
      <c r="AB358" s="1390"/>
      <c r="AC358" s="1390"/>
      <c r="AD358" s="1390"/>
      <c r="AE358" s="1390"/>
      <c r="AF358" s="1390"/>
      <c r="AG358" s="1390"/>
      <c r="AH358" s="1390"/>
      <c r="AI358" s="1390"/>
      <c r="AJ358" s="1390"/>
      <c r="AK358" s="601"/>
      <c r="AL358" s="601"/>
      <c r="AM358" s="601"/>
      <c r="AN358" s="595"/>
      <c r="AQ358" s="568"/>
    </row>
    <row r="359" spans="1:44" s="549" customFormat="1" ht="12.75" customHeight="1">
      <c r="A359" s="601"/>
      <c r="B359" s="609"/>
      <c r="C359" s="1390"/>
      <c r="D359" s="1390"/>
      <c r="E359" s="1390"/>
      <c r="F359" s="1390"/>
      <c r="G359" s="1390"/>
      <c r="H359" s="1390"/>
      <c r="I359" s="1390"/>
      <c r="J359" s="1390"/>
      <c r="K359" s="1390"/>
      <c r="L359" s="1390"/>
      <c r="M359" s="1390"/>
      <c r="N359" s="1390"/>
      <c r="O359" s="1390"/>
      <c r="P359" s="1390"/>
      <c r="Q359" s="1390"/>
      <c r="R359" s="1390"/>
      <c r="S359" s="1390"/>
      <c r="T359" s="1390"/>
      <c r="U359" s="1390"/>
      <c r="V359" s="1390"/>
      <c r="W359" s="1390"/>
      <c r="X359" s="1390"/>
      <c r="Y359" s="1390"/>
      <c r="Z359" s="1390"/>
      <c r="AA359" s="1390"/>
      <c r="AB359" s="1390"/>
      <c r="AC359" s="1390"/>
      <c r="AD359" s="1390"/>
      <c r="AE359" s="1390"/>
      <c r="AF359" s="1390"/>
      <c r="AG359" s="1390"/>
      <c r="AH359" s="1390"/>
      <c r="AI359" s="1390"/>
      <c r="AJ359" s="1390"/>
      <c r="AK359" s="601"/>
      <c r="AL359" s="601"/>
      <c r="AM359" s="601"/>
      <c r="AN359" s="595"/>
      <c r="AQ359" s="568"/>
    </row>
    <row r="360" spans="1:44" s="549" customFormat="1" ht="12.4" customHeight="1">
      <c r="A360" s="601"/>
      <c r="B360" s="609"/>
      <c r="C360" s="1390"/>
      <c r="D360" s="1390"/>
      <c r="E360" s="1390"/>
      <c r="F360" s="1390"/>
      <c r="G360" s="1390"/>
      <c r="H360" s="1390"/>
      <c r="I360" s="1390"/>
      <c r="J360" s="1390"/>
      <c r="K360" s="1390"/>
      <c r="L360" s="1390"/>
      <c r="M360" s="1390"/>
      <c r="N360" s="1390"/>
      <c r="O360" s="1390"/>
      <c r="P360" s="1390"/>
      <c r="Q360" s="1390"/>
      <c r="R360" s="1390"/>
      <c r="S360" s="1390"/>
      <c r="T360" s="1390"/>
      <c r="U360" s="1390"/>
      <c r="V360" s="1390"/>
      <c r="W360" s="1390"/>
      <c r="X360" s="1390"/>
      <c r="Y360" s="1390"/>
      <c r="Z360" s="1390"/>
      <c r="AA360" s="1390"/>
      <c r="AB360" s="1390"/>
      <c r="AC360" s="1390"/>
      <c r="AD360" s="1390"/>
      <c r="AE360" s="1390"/>
      <c r="AF360" s="1390"/>
      <c r="AG360" s="1390"/>
      <c r="AH360" s="1390"/>
      <c r="AI360" s="1390"/>
      <c r="AJ360" s="1390"/>
      <c r="AK360" s="601"/>
      <c r="AL360" s="601"/>
      <c r="AM360" s="601"/>
      <c r="AN360" s="595"/>
      <c r="AQ360" s="568"/>
      <c r="AR360" s="568"/>
    </row>
    <row r="361" spans="1:44" s="549" customFormat="1" ht="45.75" customHeight="1">
      <c r="A361" s="601"/>
      <c r="B361" s="609"/>
      <c r="C361" s="1390" t="s">
        <v>2048</v>
      </c>
      <c r="D361" s="1390"/>
      <c r="E361" s="1390"/>
      <c r="F361" s="1390"/>
      <c r="G361" s="1390"/>
      <c r="H361" s="1390"/>
      <c r="I361" s="1390"/>
      <c r="J361" s="1390"/>
      <c r="K361" s="1390"/>
      <c r="L361" s="1390"/>
      <c r="M361" s="1390"/>
      <c r="N361" s="1390"/>
      <c r="O361" s="1390"/>
      <c r="P361" s="1390"/>
      <c r="Q361" s="1390"/>
      <c r="R361" s="1390"/>
      <c r="S361" s="1390"/>
      <c r="T361" s="1390"/>
      <c r="U361" s="1390"/>
      <c r="V361" s="1390"/>
      <c r="W361" s="1390"/>
      <c r="X361" s="1390"/>
      <c r="Y361" s="1390"/>
      <c r="Z361" s="1390"/>
      <c r="AA361" s="1390"/>
      <c r="AB361" s="1390"/>
      <c r="AC361" s="1390"/>
      <c r="AD361" s="1390"/>
      <c r="AE361" s="1390"/>
      <c r="AF361" s="1390"/>
      <c r="AG361" s="1390"/>
      <c r="AH361" s="1390"/>
      <c r="AI361" s="1390"/>
      <c r="AJ361" s="1390"/>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1390" t="s">
        <v>2162</v>
      </c>
      <c r="D363" s="1390"/>
      <c r="E363" s="1390"/>
      <c r="F363" s="1390"/>
      <c r="G363" s="1390"/>
      <c r="H363" s="1390"/>
      <c r="I363" s="1390"/>
      <c r="J363" s="1390"/>
      <c r="K363" s="1390"/>
      <c r="L363" s="1390"/>
      <c r="M363" s="1390"/>
      <c r="N363" s="1390"/>
      <c r="O363" s="1390"/>
      <c r="P363" s="1390"/>
      <c r="Q363" s="1390"/>
      <c r="R363" s="1390"/>
      <c r="S363" s="1390"/>
      <c r="T363" s="1390"/>
      <c r="U363" s="1390"/>
      <c r="V363" s="1390"/>
      <c r="W363" s="1390"/>
      <c r="X363" s="1390"/>
      <c r="Y363" s="1390"/>
      <c r="Z363" s="1390"/>
      <c r="AA363" s="1390"/>
      <c r="AB363" s="1390"/>
      <c r="AC363" s="1390"/>
      <c r="AD363" s="1390"/>
      <c r="AE363" s="1390"/>
      <c r="AF363" s="1390"/>
      <c r="AG363" s="1390"/>
      <c r="AH363" s="1390"/>
      <c r="AI363" s="1390"/>
      <c r="AJ363" s="1390"/>
      <c r="AK363" s="601"/>
      <c r="AL363" s="601"/>
      <c r="AM363" s="601"/>
      <c r="AN363" s="595"/>
      <c r="AQ363" s="568"/>
      <c r="AR363" s="568"/>
    </row>
    <row r="364" spans="1:44" s="549" customFormat="1" ht="30" customHeight="1">
      <c r="A364" s="601"/>
      <c r="B364" s="609"/>
      <c r="C364" s="1390"/>
      <c r="D364" s="1390"/>
      <c r="E364" s="1390"/>
      <c r="F364" s="1390"/>
      <c r="G364" s="1390"/>
      <c r="H364" s="1390"/>
      <c r="I364" s="1390"/>
      <c r="J364" s="1390"/>
      <c r="K364" s="1390"/>
      <c r="L364" s="1390"/>
      <c r="M364" s="1390"/>
      <c r="N364" s="1390"/>
      <c r="O364" s="1390"/>
      <c r="P364" s="1390"/>
      <c r="Q364" s="1390"/>
      <c r="R364" s="1390"/>
      <c r="S364" s="1390"/>
      <c r="T364" s="1390"/>
      <c r="U364" s="1390"/>
      <c r="V364" s="1390"/>
      <c r="W364" s="1390"/>
      <c r="X364" s="1390"/>
      <c r="Y364" s="1390"/>
      <c r="Z364" s="1390"/>
      <c r="AA364" s="1390"/>
      <c r="AB364" s="1390"/>
      <c r="AC364" s="1390"/>
      <c r="AD364" s="1390"/>
      <c r="AE364" s="1390"/>
      <c r="AF364" s="1390"/>
      <c r="AG364" s="1390"/>
      <c r="AH364" s="1390"/>
      <c r="AI364" s="1390"/>
      <c r="AJ364" s="1390"/>
      <c r="AK364" s="601"/>
      <c r="AL364" s="601"/>
      <c r="AM364" s="601"/>
      <c r="AN364" s="595"/>
      <c r="AR364" s="568"/>
    </row>
    <row r="365" spans="1:44" s="549" customFormat="1" ht="12.75" customHeight="1">
      <c r="A365" s="601"/>
      <c r="B365" s="609"/>
      <c r="C365" s="1390"/>
      <c r="D365" s="1390"/>
      <c r="E365" s="1390"/>
      <c r="F365" s="1390"/>
      <c r="G365" s="1390"/>
      <c r="H365" s="1390"/>
      <c r="I365" s="1390"/>
      <c r="J365" s="1390"/>
      <c r="K365" s="1390"/>
      <c r="L365" s="1390"/>
      <c r="M365" s="1390"/>
      <c r="N365" s="1390"/>
      <c r="O365" s="1390"/>
      <c r="P365" s="1390"/>
      <c r="Q365" s="1390"/>
      <c r="R365" s="1390"/>
      <c r="S365" s="1390"/>
      <c r="T365" s="1390"/>
      <c r="U365" s="1390"/>
      <c r="V365" s="1390"/>
      <c r="W365" s="1390"/>
      <c r="X365" s="1390"/>
      <c r="Y365" s="1390"/>
      <c r="Z365" s="1390"/>
      <c r="AA365" s="1390"/>
      <c r="AB365" s="1390"/>
      <c r="AC365" s="1390"/>
      <c r="AD365" s="1390"/>
      <c r="AE365" s="1390"/>
      <c r="AF365" s="1390"/>
      <c r="AG365" s="1390"/>
      <c r="AH365" s="1390"/>
      <c r="AI365" s="1390"/>
      <c r="AJ365" s="1390"/>
      <c r="AK365" s="601"/>
      <c r="AL365" s="601"/>
      <c r="AM365" s="601"/>
      <c r="AN365" s="595"/>
      <c r="AR365" s="568"/>
    </row>
    <row r="366" spans="1:44" s="549" customFormat="1" ht="12.75" customHeight="1">
      <c r="A366" s="601"/>
      <c r="B366" s="609"/>
      <c r="C366" s="1390" t="s">
        <v>1446</v>
      </c>
      <c r="D366" s="1390"/>
      <c r="E366" s="1390"/>
      <c r="F366" s="1390"/>
      <c r="G366" s="1390"/>
      <c r="H366" s="1390"/>
      <c r="I366" s="1390"/>
      <c r="J366" s="1390"/>
      <c r="K366" s="1390"/>
      <c r="L366" s="1390"/>
      <c r="M366" s="1390"/>
      <c r="N366" s="1390"/>
      <c r="O366" s="1390"/>
      <c r="P366" s="1390"/>
      <c r="Q366" s="1390"/>
      <c r="R366" s="1390"/>
      <c r="S366" s="1390"/>
      <c r="T366" s="1390"/>
      <c r="U366" s="1390"/>
      <c r="V366" s="1390"/>
      <c r="W366" s="1390"/>
      <c r="X366" s="1390"/>
      <c r="Y366" s="1390"/>
      <c r="Z366" s="1390"/>
      <c r="AA366" s="1390"/>
      <c r="AB366" s="1390"/>
      <c r="AC366" s="1390"/>
      <c r="AD366" s="1390"/>
      <c r="AE366" s="1390"/>
      <c r="AF366" s="1390"/>
      <c r="AG366" s="1390"/>
      <c r="AH366" s="1390"/>
      <c r="AI366" s="1390"/>
      <c r="AJ366" s="1390"/>
      <c r="AK366" s="601"/>
      <c r="AL366" s="601"/>
      <c r="AM366" s="601"/>
      <c r="AN366" s="595"/>
      <c r="AQ366" s="568"/>
      <c r="AR366" s="568"/>
    </row>
    <row r="367" spans="1:44" s="549" customFormat="1" ht="12.75" customHeight="1">
      <c r="A367" s="601"/>
      <c r="B367" s="609"/>
      <c r="C367" s="1390"/>
      <c r="D367" s="1390"/>
      <c r="E367" s="1390"/>
      <c r="F367" s="1390"/>
      <c r="G367" s="1390"/>
      <c r="H367" s="1390"/>
      <c r="I367" s="1390"/>
      <c r="J367" s="1390"/>
      <c r="K367" s="1390"/>
      <c r="L367" s="1390"/>
      <c r="M367" s="1390"/>
      <c r="N367" s="1390"/>
      <c r="O367" s="1390"/>
      <c r="P367" s="1390"/>
      <c r="Q367" s="1390"/>
      <c r="R367" s="1390"/>
      <c r="S367" s="1390"/>
      <c r="T367" s="1390"/>
      <c r="U367" s="1390"/>
      <c r="V367" s="1390"/>
      <c r="W367" s="1390"/>
      <c r="X367" s="1390"/>
      <c r="Y367" s="1390"/>
      <c r="Z367" s="1390"/>
      <c r="AA367" s="1390"/>
      <c r="AB367" s="1390"/>
      <c r="AC367" s="1390"/>
      <c r="AD367" s="1390"/>
      <c r="AE367" s="1390"/>
      <c r="AF367" s="1390"/>
      <c r="AG367" s="1390"/>
      <c r="AH367" s="1390"/>
      <c r="AI367" s="1390"/>
      <c r="AJ367" s="1390"/>
      <c r="AK367" s="601"/>
      <c r="AL367" s="601"/>
      <c r="AM367" s="601"/>
      <c r="AN367" s="595"/>
      <c r="AQ367" s="568"/>
      <c r="AR367" s="568"/>
    </row>
    <row r="368" spans="1:44" s="549" customFormat="1" ht="13.15" customHeight="1">
      <c r="A368" s="601"/>
      <c r="B368" s="609"/>
      <c r="C368" s="1390"/>
      <c r="D368" s="1390"/>
      <c r="E368" s="1390"/>
      <c r="F368" s="1390"/>
      <c r="G368" s="1390"/>
      <c r="H368" s="1390"/>
      <c r="I368" s="1390"/>
      <c r="J368" s="1390"/>
      <c r="K368" s="1390"/>
      <c r="L368" s="1390"/>
      <c r="M368" s="1390"/>
      <c r="N368" s="1390"/>
      <c r="O368" s="1390"/>
      <c r="P368" s="1390"/>
      <c r="Q368" s="1390"/>
      <c r="R368" s="1390"/>
      <c r="S368" s="1390"/>
      <c r="T368" s="1390"/>
      <c r="U368" s="1390"/>
      <c r="V368" s="1390"/>
      <c r="W368" s="1390"/>
      <c r="X368" s="1390"/>
      <c r="Y368" s="1390"/>
      <c r="Z368" s="1390"/>
      <c r="AA368" s="1390"/>
      <c r="AB368" s="1390"/>
      <c r="AC368" s="1390"/>
      <c r="AD368" s="1390"/>
      <c r="AE368" s="1390"/>
      <c r="AF368" s="1390"/>
      <c r="AG368" s="1390"/>
      <c r="AH368" s="1390"/>
      <c r="AI368" s="1390"/>
      <c r="AJ368" s="1390"/>
      <c r="AK368" s="601"/>
      <c r="AL368" s="601"/>
      <c r="AM368" s="601"/>
      <c r="AN368" s="595"/>
      <c r="AQ368" s="568"/>
      <c r="AR368" s="568"/>
    </row>
    <row r="369" spans="1:46" s="549" customFormat="1" ht="12.75" customHeight="1">
      <c r="A369" s="601"/>
      <c r="B369" s="609"/>
      <c r="C369" s="1390"/>
      <c r="D369" s="1390"/>
      <c r="E369" s="1390"/>
      <c r="F369" s="1390"/>
      <c r="G369" s="1390"/>
      <c r="H369" s="1390"/>
      <c r="I369" s="1390"/>
      <c r="J369" s="1390"/>
      <c r="K369" s="1390"/>
      <c r="L369" s="1390"/>
      <c r="M369" s="1390"/>
      <c r="N369" s="1390"/>
      <c r="O369" s="1390"/>
      <c r="P369" s="1390"/>
      <c r="Q369" s="1390"/>
      <c r="R369" s="1390"/>
      <c r="S369" s="1390"/>
      <c r="T369" s="1390"/>
      <c r="U369" s="1390"/>
      <c r="V369" s="1390"/>
      <c r="W369" s="1390"/>
      <c r="X369" s="1390"/>
      <c r="Y369" s="1390"/>
      <c r="Z369" s="1390"/>
      <c r="AA369" s="1390"/>
      <c r="AB369" s="1390"/>
      <c r="AC369" s="1390"/>
      <c r="AD369" s="1390"/>
      <c r="AE369" s="1390"/>
      <c r="AF369" s="1390"/>
      <c r="AG369" s="1390"/>
      <c r="AH369" s="1390"/>
      <c r="AI369" s="1390"/>
      <c r="AJ369" s="1390"/>
      <c r="AK369" s="601"/>
      <c r="AL369" s="601"/>
      <c r="AM369" s="601"/>
      <c r="AN369" s="595"/>
      <c r="AO369" s="690"/>
      <c r="AP369" s="690"/>
      <c r="AQ369" s="568"/>
    </row>
    <row r="370" spans="1:46" s="549" customFormat="1" ht="11.85" customHeight="1">
      <c r="A370" s="601"/>
      <c r="B370" s="609"/>
      <c r="C370" s="1390"/>
      <c r="D370" s="1390"/>
      <c r="E370" s="1390"/>
      <c r="F370" s="1390"/>
      <c r="G370" s="1390"/>
      <c r="H370" s="1390"/>
      <c r="I370" s="1390"/>
      <c r="J370" s="1390"/>
      <c r="K370" s="1390"/>
      <c r="L370" s="1390"/>
      <c r="M370" s="1390"/>
      <c r="N370" s="1390"/>
      <c r="O370" s="1390"/>
      <c r="P370" s="1390"/>
      <c r="Q370" s="1390"/>
      <c r="R370" s="1390"/>
      <c r="S370" s="1390"/>
      <c r="T370" s="1390"/>
      <c r="U370" s="1390"/>
      <c r="V370" s="1390"/>
      <c r="W370" s="1390"/>
      <c r="X370" s="1390"/>
      <c r="Y370" s="1390"/>
      <c r="Z370" s="1390"/>
      <c r="AA370" s="1390"/>
      <c r="AB370" s="1390"/>
      <c r="AC370" s="1390"/>
      <c r="AD370" s="1390"/>
      <c r="AE370" s="1390"/>
      <c r="AF370" s="1390"/>
      <c r="AG370" s="1390"/>
      <c r="AH370" s="1390"/>
      <c r="AI370" s="1390"/>
      <c r="AJ370" s="1390"/>
      <c r="AK370" s="601"/>
      <c r="AL370" s="601"/>
      <c r="AM370" s="601"/>
      <c r="AN370" s="595"/>
      <c r="AO370" s="691" t="s">
        <v>112</v>
      </c>
      <c r="AP370" s="692">
        <f>IF(C394="Yes",5,0)</f>
        <v>0</v>
      </c>
      <c r="AS370" s="539" t="s">
        <v>1447</v>
      </c>
    </row>
    <row r="371" spans="1:46" s="549" customFormat="1" ht="12.75" customHeight="1">
      <c r="A371" s="601"/>
      <c r="B371" s="609"/>
      <c r="C371" s="1390"/>
      <c r="D371" s="1390"/>
      <c r="E371" s="1390"/>
      <c r="F371" s="1390"/>
      <c r="G371" s="1390"/>
      <c r="H371" s="1390"/>
      <c r="I371" s="1390"/>
      <c r="J371" s="1390"/>
      <c r="K371" s="1390"/>
      <c r="L371" s="1390"/>
      <c r="M371" s="1390"/>
      <c r="N371" s="1390"/>
      <c r="O371" s="1390"/>
      <c r="P371" s="1390"/>
      <c r="Q371" s="1390"/>
      <c r="R371" s="1390"/>
      <c r="S371" s="1390"/>
      <c r="T371" s="1390"/>
      <c r="U371" s="1390"/>
      <c r="V371" s="1390"/>
      <c r="W371" s="1390"/>
      <c r="X371" s="1390"/>
      <c r="Y371" s="1390"/>
      <c r="Z371" s="1390"/>
      <c r="AA371" s="1390"/>
      <c r="AB371" s="1390"/>
      <c r="AC371" s="1390"/>
      <c r="AD371" s="1390"/>
      <c r="AE371" s="1390"/>
      <c r="AF371" s="1390"/>
      <c r="AG371" s="1390"/>
      <c r="AH371" s="1390"/>
      <c r="AI371" s="1390"/>
      <c r="AJ371" s="1390"/>
      <c r="AK371" s="601"/>
      <c r="AL371" s="601"/>
      <c r="AM371" s="601"/>
      <c r="AN371" s="595"/>
      <c r="AO371" s="691" t="s">
        <v>113</v>
      </c>
      <c r="AP371" s="692">
        <f>IF(C402="Yes",5,0)</f>
        <v>0</v>
      </c>
      <c r="AS371" s="1420">
        <f>IF(Application!D211="Non-Targeted",(SUM(AQ379+AQ388)),AS375)</f>
        <v>10</v>
      </c>
      <c r="AT371" s="1420"/>
    </row>
    <row r="372" spans="1:46" s="549" customFormat="1" ht="12.75" customHeight="1">
      <c r="A372" s="601"/>
      <c r="B372" s="609"/>
      <c r="C372" s="1390"/>
      <c r="D372" s="1390"/>
      <c r="E372" s="1390"/>
      <c r="F372" s="1390"/>
      <c r="G372" s="1390"/>
      <c r="H372" s="1390"/>
      <c r="I372" s="1390"/>
      <c r="J372" s="1390"/>
      <c r="K372" s="1390"/>
      <c r="L372" s="1390"/>
      <c r="M372" s="1390"/>
      <c r="N372" s="1390"/>
      <c r="O372" s="1390"/>
      <c r="P372" s="1390"/>
      <c r="Q372" s="1390"/>
      <c r="R372" s="1390"/>
      <c r="S372" s="1390"/>
      <c r="T372" s="1390"/>
      <c r="U372" s="1390"/>
      <c r="V372" s="1390"/>
      <c r="W372" s="1390"/>
      <c r="X372" s="1390"/>
      <c r="Y372" s="1390"/>
      <c r="Z372" s="1390"/>
      <c r="AA372" s="1390"/>
      <c r="AB372" s="1390"/>
      <c r="AC372" s="1390"/>
      <c r="AD372" s="1390"/>
      <c r="AE372" s="1390"/>
      <c r="AF372" s="1390"/>
      <c r="AG372" s="1390"/>
      <c r="AH372" s="1390"/>
      <c r="AI372" s="1390"/>
      <c r="AJ372" s="1390"/>
      <c r="AK372" s="601"/>
      <c r="AL372" s="601"/>
      <c r="AM372" s="601"/>
      <c r="AN372" s="595"/>
      <c r="AO372" s="691" t="s">
        <v>119</v>
      </c>
      <c r="AP372" s="692">
        <f>IF(C410="Yes",7,0)</f>
        <v>7</v>
      </c>
      <c r="AS372" s="539" t="s">
        <v>1448</v>
      </c>
    </row>
    <row r="373" spans="1:46" s="549" customFormat="1" ht="12.75" customHeight="1">
      <c r="B373" s="609"/>
      <c r="C373" s="1390"/>
      <c r="D373" s="1390"/>
      <c r="E373" s="1390"/>
      <c r="F373" s="1390"/>
      <c r="G373" s="1390"/>
      <c r="H373" s="1390"/>
      <c r="I373" s="1390"/>
      <c r="J373" s="1390"/>
      <c r="K373" s="1390"/>
      <c r="L373" s="1390"/>
      <c r="M373" s="1390"/>
      <c r="N373" s="1390"/>
      <c r="O373" s="1390"/>
      <c r="P373" s="1390"/>
      <c r="Q373" s="1390"/>
      <c r="R373" s="1390"/>
      <c r="S373" s="1390"/>
      <c r="T373" s="1390"/>
      <c r="U373" s="1390"/>
      <c r="V373" s="1390"/>
      <c r="W373" s="1390"/>
      <c r="X373" s="1390"/>
      <c r="Y373" s="1390"/>
      <c r="Z373" s="1390"/>
      <c r="AA373" s="1390"/>
      <c r="AB373" s="1390"/>
      <c r="AC373" s="1390"/>
      <c r="AD373" s="1390"/>
      <c r="AE373" s="1390"/>
      <c r="AF373" s="1390"/>
      <c r="AG373" s="1390"/>
      <c r="AH373" s="1390"/>
      <c r="AI373" s="1390"/>
      <c r="AJ373" s="1390"/>
      <c r="AK373" s="601"/>
      <c r="AL373" s="601"/>
      <c r="AM373" s="601"/>
      <c r="AN373" s="595"/>
      <c r="AO373" s="595"/>
      <c r="AP373" s="692">
        <f>IF(C412="Yes",5,0)</f>
        <v>0</v>
      </c>
      <c r="AS373" s="1420">
        <f>IF(AND(AQ379&gt;0,AQ388&gt;0),(AQ379+AQ388)/2,0)</f>
        <v>0</v>
      </c>
      <c r="AT373" s="1420"/>
    </row>
    <row r="374" spans="1:46" s="549" customFormat="1" ht="12.75" customHeight="1">
      <c r="A374" s="601"/>
      <c r="B374" s="609"/>
      <c r="C374" s="1390"/>
      <c r="D374" s="1390"/>
      <c r="E374" s="1390"/>
      <c r="F374" s="1390"/>
      <c r="G374" s="1390"/>
      <c r="H374" s="1390"/>
      <c r="I374" s="1390"/>
      <c r="J374" s="1390"/>
      <c r="K374" s="1390"/>
      <c r="L374" s="1390"/>
      <c r="M374" s="1390"/>
      <c r="N374" s="1390"/>
      <c r="O374" s="1390"/>
      <c r="P374" s="1390"/>
      <c r="Q374" s="1390"/>
      <c r="R374" s="1390"/>
      <c r="S374" s="1390"/>
      <c r="T374" s="1390"/>
      <c r="U374" s="1390"/>
      <c r="V374" s="1390"/>
      <c r="W374" s="1390"/>
      <c r="X374" s="1390"/>
      <c r="Y374" s="1390"/>
      <c r="Z374" s="1390"/>
      <c r="AA374" s="1390"/>
      <c r="AB374" s="1390"/>
      <c r="AC374" s="1390"/>
      <c r="AD374" s="1390"/>
      <c r="AE374" s="1390"/>
      <c r="AF374" s="1390"/>
      <c r="AG374" s="1390"/>
      <c r="AH374" s="1390"/>
      <c r="AI374" s="1390"/>
      <c r="AJ374" s="1390"/>
      <c r="AK374" s="601"/>
      <c r="AL374" s="601"/>
      <c r="AM374" s="601"/>
      <c r="AN374" s="595"/>
      <c r="AO374" s="691" t="s">
        <v>581</v>
      </c>
      <c r="AP374" s="692">
        <f>IF(C420="Yes",5,0)</f>
        <v>0</v>
      </c>
      <c r="AS374" s="539" t="s">
        <v>1853</v>
      </c>
    </row>
    <row r="375" spans="1:46" s="549" customFormat="1" ht="12.75" customHeight="1">
      <c r="A375" s="601"/>
      <c r="B375" s="609"/>
      <c r="C375" s="1421" t="s">
        <v>2186</v>
      </c>
      <c r="D375" s="1421"/>
      <c r="E375" s="1421"/>
      <c r="F375" s="1421"/>
      <c r="G375" s="1421"/>
      <c r="H375" s="1421"/>
      <c r="I375" s="1421"/>
      <c r="J375" s="1421"/>
      <c r="K375" s="1421"/>
      <c r="L375" s="1421"/>
      <c r="M375" s="1421"/>
      <c r="N375" s="1421"/>
      <c r="O375" s="1421"/>
      <c r="P375" s="1421"/>
      <c r="Q375" s="1421"/>
      <c r="R375" s="1421"/>
      <c r="S375" s="1421"/>
      <c r="T375" s="1421"/>
      <c r="U375" s="1421"/>
      <c r="V375" s="1421"/>
      <c r="W375" s="1421"/>
      <c r="X375" s="1421"/>
      <c r="Y375" s="1421"/>
      <c r="Z375" s="1421"/>
      <c r="AA375" s="1421"/>
      <c r="AB375" s="1421"/>
      <c r="AC375" s="1421"/>
      <c r="AD375" s="1421"/>
      <c r="AE375" s="1421"/>
      <c r="AF375" s="1421"/>
      <c r="AG375" s="1421"/>
      <c r="AH375" s="1421"/>
      <c r="AI375" s="1421"/>
      <c r="AJ375" s="1421"/>
      <c r="AK375" s="601"/>
      <c r="AL375" s="601"/>
      <c r="AM375" s="601"/>
      <c r="AN375" s="595"/>
      <c r="AO375" s="595"/>
      <c r="AP375" s="692">
        <f>IF(C422="Yes",3,0)</f>
        <v>3</v>
      </c>
      <c r="AS375" s="1420">
        <f>IF(AQ379=0,AQ388,AQ379)</f>
        <v>10</v>
      </c>
      <c r="AT375" s="1420"/>
    </row>
    <row r="376" spans="1:46" s="549" customFormat="1" ht="12.75" customHeight="1">
      <c r="A376" s="601"/>
      <c r="B376" s="609"/>
      <c r="C376" s="1421"/>
      <c r="D376" s="1421"/>
      <c r="E376" s="1421"/>
      <c r="F376" s="1421"/>
      <c r="G376" s="1421"/>
      <c r="H376" s="1421"/>
      <c r="I376" s="1421"/>
      <c r="J376" s="1421"/>
      <c r="K376" s="1421"/>
      <c r="L376" s="1421"/>
      <c r="M376" s="1421"/>
      <c r="N376" s="1421"/>
      <c r="O376" s="1421"/>
      <c r="P376" s="1421"/>
      <c r="Q376" s="1421"/>
      <c r="R376" s="1421"/>
      <c r="S376" s="1421"/>
      <c r="T376" s="1421"/>
      <c r="U376" s="1421"/>
      <c r="V376" s="1421"/>
      <c r="W376" s="1421"/>
      <c r="X376" s="1421"/>
      <c r="Y376" s="1421"/>
      <c r="Z376" s="1421"/>
      <c r="AA376" s="1421"/>
      <c r="AB376" s="1421"/>
      <c r="AC376" s="1421"/>
      <c r="AD376" s="1421"/>
      <c r="AE376" s="1421"/>
      <c r="AF376" s="1421"/>
      <c r="AG376" s="1421"/>
      <c r="AH376" s="1421"/>
      <c r="AI376" s="1421"/>
      <c r="AJ376" s="1421"/>
      <c r="AK376" s="601"/>
      <c r="AL376" s="601"/>
      <c r="AM376" s="601"/>
      <c r="AN376" s="595"/>
      <c r="AO376" s="691" t="s">
        <v>763</v>
      </c>
      <c r="AP376" s="692">
        <f>IF(C425="Yes",5,0)</f>
        <v>0</v>
      </c>
    </row>
    <row r="377" spans="1:46" s="549" customFormat="1" ht="12.75" customHeight="1">
      <c r="A377" s="601"/>
      <c r="B377" s="609"/>
      <c r="C377" s="1421"/>
      <c r="D377" s="1421"/>
      <c r="E377" s="1421"/>
      <c r="F377" s="1421"/>
      <c r="G377" s="1421"/>
      <c r="H377" s="1421"/>
      <c r="I377" s="1421"/>
      <c r="J377" s="1421"/>
      <c r="K377" s="1421"/>
      <c r="L377" s="1421"/>
      <c r="M377" s="1421"/>
      <c r="N377" s="1421"/>
      <c r="O377" s="1421"/>
      <c r="P377" s="1421"/>
      <c r="Q377" s="1421"/>
      <c r="R377" s="1421"/>
      <c r="S377" s="1421"/>
      <c r="T377" s="1421"/>
      <c r="U377" s="1421"/>
      <c r="V377" s="1421"/>
      <c r="W377" s="1421"/>
      <c r="X377" s="1421"/>
      <c r="Y377" s="1421"/>
      <c r="Z377" s="1421"/>
      <c r="AA377" s="1421"/>
      <c r="AB377" s="1421"/>
      <c r="AC377" s="1421"/>
      <c r="AD377" s="1421"/>
      <c r="AE377" s="1421"/>
      <c r="AF377" s="1421"/>
      <c r="AG377" s="1421"/>
      <c r="AH377" s="1421"/>
      <c r="AI377" s="1421"/>
      <c r="AJ377" s="1421"/>
      <c r="AK377" s="601"/>
      <c r="AL377" s="601"/>
      <c r="AM377" s="601"/>
      <c r="AN377" s="595"/>
      <c r="AO377" s="691" t="s">
        <v>584</v>
      </c>
      <c r="AP377" s="692">
        <f>IF(C434="Yes",5,0)</f>
        <v>0</v>
      </c>
    </row>
    <row r="378" spans="1:46" s="549" customFormat="1" ht="11.85" customHeight="1">
      <c r="A378" s="601"/>
      <c r="B378" s="609"/>
      <c r="C378" s="1421"/>
      <c r="D378" s="1421"/>
      <c r="E378" s="1421"/>
      <c r="F378" s="1421"/>
      <c r="G378" s="1421"/>
      <c r="H378" s="1421"/>
      <c r="I378" s="1421"/>
      <c r="J378" s="1421"/>
      <c r="K378" s="1421"/>
      <c r="L378" s="1421"/>
      <c r="M378" s="1421"/>
      <c r="N378" s="1421"/>
      <c r="O378" s="1421"/>
      <c r="P378" s="1421"/>
      <c r="Q378" s="1421"/>
      <c r="R378" s="1421"/>
      <c r="S378" s="1421"/>
      <c r="T378" s="1421"/>
      <c r="U378" s="1421"/>
      <c r="V378" s="1421"/>
      <c r="W378" s="1421"/>
      <c r="X378" s="1421"/>
      <c r="Y378" s="1421"/>
      <c r="Z378" s="1421"/>
      <c r="AA378" s="1421"/>
      <c r="AB378" s="1421"/>
      <c r="AC378" s="1421"/>
      <c r="AD378" s="1421"/>
      <c r="AE378" s="1421"/>
      <c r="AF378" s="1421"/>
      <c r="AG378" s="1421"/>
      <c r="AH378" s="1421"/>
      <c r="AI378" s="1421"/>
      <c r="AJ378" s="1421"/>
      <c r="AK378" s="601"/>
      <c r="AL378" s="601"/>
      <c r="AM378" s="601"/>
      <c r="AN378" s="595"/>
      <c r="AO378" s="693"/>
      <c r="AP378" s="694">
        <f>IF(C436="Yes",3,0)</f>
        <v>0</v>
      </c>
    </row>
    <row r="379" spans="1:46" s="549" customFormat="1" ht="12.4" customHeight="1">
      <c r="A379" s="601"/>
      <c r="B379" s="609"/>
      <c r="C379" s="1421"/>
      <c r="D379" s="1421"/>
      <c r="E379" s="1421"/>
      <c r="F379" s="1421"/>
      <c r="G379" s="1421"/>
      <c r="H379" s="1421"/>
      <c r="I379" s="1421"/>
      <c r="J379" s="1421"/>
      <c r="K379" s="1421"/>
      <c r="L379" s="1421"/>
      <c r="M379" s="1421"/>
      <c r="N379" s="1421"/>
      <c r="O379" s="1421"/>
      <c r="P379" s="1421"/>
      <c r="Q379" s="1421"/>
      <c r="R379" s="1421"/>
      <c r="S379" s="1421"/>
      <c r="T379" s="1421"/>
      <c r="U379" s="1421"/>
      <c r="V379" s="1421"/>
      <c r="W379" s="1421"/>
      <c r="X379" s="1421"/>
      <c r="Y379" s="1421"/>
      <c r="Z379" s="1421"/>
      <c r="AA379" s="1421"/>
      <c r="AB379" s="1421"/>
      <c r="AC379" s="1421"/>
      <c r="AD379" s="1421"/>
      <c r="AE379" s="1421"/>
      <c r="AF379" s="1421"/>
      <c r="AG379" s="1421"/>
      <c r="AH379" s="1421"/>
      <c r="AI379" s="1421"/>
      <c r="AJ379" s="1421"/>
      <c r="AK379" s="601"/>
      <c r="AL379" s="601"/>
      <c r="AM379" s="601"/>
      <c r="AN379" s="595"/>
      <c r="AO379" s="695" t="s">
        <v>227</v>
      </c>
      <c r="AP379" s="696">
        <f>SUM(AP370:AP378)</f>
        <v>10</v>
      </c>
      <c r="AQ379" s="1422">
        <f>IF(AP379&gt;0,AP379,0)</f>
        <v>10</v>
      </c>
      <c r="AR379" s="1422"/>
    </row>
    <row r="380" spans="1:46" s="549" customFormat="1" ht="12.75" customHeight="1">
      <c r="A380" s="601"/>
      <c r="B380" s="609"/>
      <c r="C380" s="1421"/>
      <c r="D380" s="1421"/>
      <c r="E380" s="1421"/>
      <c r="F380" s="1421"/>
      <c r="G380" s="1421"/>
      <c r="H380" s="1421"/>
      <c r="I380" s="1421"/>
      <c r="J380" s="1421"/>
      <c r="K380" s="1421"/>
      <c r="L380" s="1421"/>
      <c r="M380" s="1421"/>
      <c r="N380" s="1421"/>
      <c r="O380" s="1421"/>
      <c r="P380" s="1421"/>
      <c r="Q380" s="1421"/>
      <c r="R380" s="1421"/>
      <c r="S380" s="1421"/>
      <c r="T380" s="1421"/>
      <c r="U380" s="1421"/>
      <c r="V380" s="1421"/>
      <c r="W380" s="1421"/>
      <c r="X380" s="1421"/>
      <c r="Y380" s="1421"/>
      <c r="Z380" s="1421"/>
      <c r="AA380" s="1421"/>
      <c r="AB380" s="1421"/>
      <c r="AC380" s="1421"/>
      <c r="AD380" s="1421"/>
      <c r="AE380" s="1421"/>
      <c r="AF380" s="1421"/>
      <c r="AG380" s="1421"/>
      <c r="AH380" s="1421"/>
      <c r="AI380" s="1421"/>
      <c r="AJ380" s="1421"/>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1390" t="s">
        <v>1449</v>
      </c>
      <c r="D382" s="1390"/>
      <c r="E382" s="1390"/>
      <c r="F382" s="1390"/>
      <c r="G382" s="1390"/>
      <c r="H382" s="1390"/>
      <c r="I382" s="1390"/>
      <c r="J382" s="1390"/>
      <c r="K382" s="1390"/>
      <c r="L382" s="1390"/>
      <c r="M382" s="1390"/>
      <c r="N382" s="1390"/>
      <c r="O382" s="1390"/>
      <c r="P382" s="1390"/>
      <c r="Q382" s="1390"/>
      <c r="R382" s="1390"/>
      <c r="S382" s="1390"/>
      <c r="T382" s="1390"/>
      <c r="U382" s="1390"/>
      <c r="V382" s="1390"/>
      <c r="W382" s="1390"/>
      <c r="X382" s="1390"/>
      <c r="Y382" s="1390"/>
      <c r="Z382" s="1390"/>
      <c r="AA382" s="1390"/>
      <c r="AB382" s="1390"/>
      <c r="AC382" s="1390"/>
      <c r="AD382" s="1390"/>
      <c r="AE382" s="1390"/>
      <c r="AF382" s="1390"/>
      <c r="AG382" s="1390"/>
      <c r="AH382" s="1390"/>
      <c r="AI382" s="1390"/>
      <c r="AJ382" s="1390"/>
      <c r="AK382" s="601"/>
      <c r="AL382" s="601"/>
      <c r="AM382" s="601"/>
      <c r="AN382" s="595"/>
      <c r="AO382" s="691" t="s">
        <v>456</v>
      </c>
      <c r="AP382" s="692">
        <f>IF(C455="Yes",5,0)</f>
        <v>0</v>
      </c>
    </row>
    <row r="383" spans="1:46" s="549" customFormat="1" ht="12.75" customHeight="1">
      <c r="A383" s="601"/>
      <c r="B383" s="609"/>
      <c r="C383" s="1390"/>
      <c r="D383" s="1390"/>
      <c r="E383" s="1390"/>
      <c r="F383" s="1390"/>
      <c r="G383" s="1390"/>
      <c r="H383" s="1390"/>
      <c r="I383" s="1390"/>
      <c r="J383" s="1390"/>
      <c r="K383" s="1390"/>
      <c r="L383" s="1390"/>
      <c r="M383" s="1390"/>
      <c r="N383" s="1390"/>
      <c r="O383" s="1390"/>
      <c r="P383" s="1390"/>
      <c r="Q383" s="1390"/>
      <c r="R383" s="1390"/>
      <c r="S383" s="1390"/>
      <c r="T383" s="1390"/>
      <c r="U383" s="1390"/>
      <c r="V383" s="1390"/>
      <c r="W383" s="1390"/>
      <c r="X383" s="1390"/>
      <c r="Y383" s="1390"/>
      <c r="Z383" s="1390"/>
      <c r="AA383" s="1390"/>
      <c r="AB383" s="1390"/>
      <c r="AC383" s="1390"/>
      <c r="AD383" s="1390"/>
      <c r="AE383" s="1390"/>
      <c r="AF383" s="1390"/>
      <c r="AG383" s="1390"/>
      <c r="AH383" s="1390"/>
      <c r="AI383" s="1390"/>
      <c r="AJ383" s="1390"/>
      <c r="AK383" s="601"/>
      <c r="AL383" s="601"/>
      <c r="AM383" s="601"/>
      <c r="AN383" s="595"/>
      <c r="AO383" s="691" t="s">
        <v>461</v>
      </c>
      <c r="AP383" s="692">
        <f>IF(C462="Yes",5,0)</f>
        <v>0</v>
      </c>
    </row>
    <row r="384" spans="1:46" s="549" customFormat="1" ht="68.099999999999994" customHeight="1">
      <c r="A384" s="601"/>
      <c r="B384" s="609"/>
      <c r="C384" s="1390"/>
      <c r="D384" s="1390"/>
      <c r="E384" s="1390"/>
      <c r="F384" s="1390"/>
      <c r="G384" s="1390"/>
      <c r="H384" s="1390"/>
      <c r="I384" s="1390"/>
      <c r="J384" s="1390"/>
      <c r="K384" s="1390"/>
      <c r="L384" s="1390"/>
      <c r="M384" s="1390"/>
      <c r="N384" s="1390"/>
      <c r="O384" s="1390"/>
      <c r="P384" s="1390"/>
      <c r="Q384" s="1390"/>
      <c r="R384" s="1390"/>
      <c r="S384" s="1390"/>
      <c r="T384" s="1390"/>
      <c r="U384" s="1390"/>
      <c r="V384" s="1390"/>
      <c r="W384" s="1390"/>
      <c r="X384" s="1390"/>
      <c r="Y384" s="1390"/>
      <c r="Z384" s="1390"/>
      <c r="AA384" s="1390"/>
      <c r="AB384" s="1390"/>
      <c r="AC384" s="1390"/>
      <c r="AD384" s="1390"/>
      <c r="AE384" s="1390"/>
      <c r="AF384" s="1390"/>
      <c r="AG384" s="1390"/>
      <c r="AH384" s="1390"/>
      <c r="AI384" s="1390"/>
      <c r="AJ384" s="1390"/>
      <c r="AK384" s="601"/>
      <c r="AL384" s="601"/>
      <c r="AM384" s="601"/>
      <c r="AN384" s="595"/>
      <c r="AO384" s="691" t="s">
        <v>646</v>
      </c>
      <c r="AP384" s="697">
        <f>IF(C466="Yes",5,0)</f>
        <v>0</v>
      </c>
    </row>
    <row r="385" spans="1:81" s="549" customFormat="1" ht="12.4"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2165</v>
      </c>
      <c r="D386" s="699"/>
      <c r="E386" s="699"/>
      <c r="F386" s="699"/>
      <c r="G386" s="699"/>
      <c r="H386" s="699"/>
      <c r="I386" s="699"/>
      <c r="J386" s="699"/>
      <c r="K386" s="699"/>
      <c r="L386" s="699"/>
      <c r="M386" s="663"/>
      <c r="N386" s="663"/>
      <c r="O386" s="700"/>
      <c r="P386" s="699"/>
      <c r="Q386" s="699"/>
      <c r="R386" s="663"/>
      <c r="S386" s="663"/>
      <c r="T386" s="699"/>
      <c r="U386" s="1486">
        <f>Application!DU810-U387</f>
        <v>186</v>
      </c>
      <c r="V386" s="1486"/>
      <c r="W386" s="1486"/>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2166</v>
      </c>
      <c r="D387" s="690"/>
      <c r="E387" s="690"/>
      <c r="F387" s="690"/>
      <c r="G387" s="690"/>
      <c r="H387" s="690"/>
      <c r="I387" s="690"/>
      <c r="J387" s="690"/>
      <c r="K387" s="690"/>
      <c r="L387" s="690"/>
      <c r="M387" s="690"/>
      <c r="N387" s="690"/>
      <c r="O387" s="690"/>
      <c r="P387" s="690"/>
      <c r="Q387" s="690"/>
      <c r="R387" s="690"/>
      <c r="S387" s="690"/>
      <c r="T387" s="690"/>
      <c r="U387" s="1487">
        <f>IF(Application!D211="SRO",Application!DU763,Application!AG764)</f>
        <v>0</v>
      </c>
      <c r="V387" s="1487"/>
      <c r="W387" s="1487"/>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1422">
        <f>IF(AP388&gt;0,AP388,0)</f>
        <v>0</v>
      </c>
      <c r="AR388" s="1422"/>
    </row>
    <row r="389" spans="1:81" s="549" customFormat="1" ht="12.75" customHeight="1">
      <c r="A389" s="601"/>
      <c r="B389" s="14"/>
      <c r="C389" s="708" t="s">
        <v>2163</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1394" t="s">
        <v>1451</v>
      </c>
      <c r="G390" s="1394"/>
      <c r="H390" s="1394"/>
      <c r="I390" s="1394"/>
      <c r="J390" s="1394"/>
      <c r="K390" s="1394"/>
      <c r="L390" s="1394"/>
      <c r="M390" s="1394"/>
      <c r="N390" s="1394"/>
      <c r="O390" s="1394"/>
      <c r="P390" s="1394"/>
      <c r="Q390" s="1394"/>
      <c r="R390" s="1394"/>
      <c r="S390" s="1394"/>
      <c r="T390" s="1394"/>
      <c r="U390" s="1394"/>
      <c r="V390" s="1394"/>
      <c r="W390" s="1394"/>
      <c r="X390" s="1394"/>
      <c r="Y390" s="1394"/>
      <c r="Z390" s="1394"/>
      <c r="AA390" s="1394"/>
      <c r="AB390" s="1394"/>
      <c r="AC390" s="1394"/>
      <c r="AD390" s="1394"/>
      <c r="AE390" s="1394"/>
      <c r="AF390" s="1394"/>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1266"/>
      <c r="G391" s="1266"/>
      <c r="H391" s="1266"/>
      <c r="I391" s="1266"/>
      <c r="J391" s="1266"/>
      <c r="K391" s="1266"/>
      <c r="L391" s="1266"/>
      <c r="M391" s="1266"/>
      <c r="N391" s="1266"/>
      <c r="O391" s="1266"/>
      <c r="P391" s="1266"/>
      <c r="Q391" s="1266"/>
      <c r="R391" s="1266"/>
      <c r="S391" s="1266"/>
      <c r="T391" s="1266"/>
      <c r="U391" s="1266"/>
      <c r="V391" s="1266"/>
      <c r="W391" s="1266"/>
      <c r="X391" s="1266"/>
      <c r="Y391" s="1266"/>
      <c r="Z391" s="1266"/>
      <c r="AA391" s="1266"/>
      <c r="AB391" s="1266"/>
      <c r="AC391" s="1266"/>
      <c r="AD391" s="1266"/>
      <c r="AE391" s="1266"/>
      <c r="AF391" s="1266"/>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1266"/>
      <c r="G392" s="1266"/>
      <c r="H392" s="1266"/>
      <c r="I392" s="1266"/>
      <c r="J392" s="1266"/>
      <c r="K392" s="1266"/>
      <c r="L392" s="1266"/>
      <c r="M392" s="1266"/>
      <c r="N392" s="1266"/>
      <c r="O392" s="1266"/>
      <c r="P392" s="1266"/>
      <c r="Q392" s="1266"/>
      <c r="R392" s="1266"/>
      <c r="S392" s="1266"/>
      <c r="T392" s="1266"/>
      <c r="U392" s="1266"/>
      <c r="V392" s="1266"/>
      <c r="W392" s="1266"/>
      <c r="X392" s="1266"/>
      <c r="Y392" s="1266"/>
      <c r="Z392" s="1266"/>
      <c r="AA392" s="1266"/>
      <c r="AB392" s="1266"/>
      <c r="AC392" s="1266"/>
      <c r="AD392" s="1266"/>
      <c r="AE392" s="1266"/>
      <c r="AF392" s="1266"/>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1266"/>
      <c r="G393" s="1266"/>
      <c r="H393" s="1266"/>
      <c r="I393" s="1266"/>
      <c r="J393" s="1266"/>
      <c r="K393" s="1266"/>
      <c r="L393" s="1266"/>
      <c r="M393" s="1266"/>
      <c r="N393" s="1266"/>
      <c r="O393" s="1266"/>
      <c r="P393" s="1266"/>
      <c r="Q393" s="1266"/>
      <c r="R393" s="1266"/>
      <c r="S393" s="1266"/>
      <c r="T393" s="1266"/>
      <c r="U393" s="1266"/>
      <c r="V393" s="1266"/>
      <c r="W393" s="1266"/>
      <c r="X393" s="1266"/>
      <c r="Y393" s="1266"/>
      <c r="Z393" s="1266"/>
      <c r="AA393" s="1266"/>
      <c r="AB393" s="1266"/>
      <c r="AC393" s="1266"/>
      <c r="AD393" s="1266"/>
      <c r="AE393" s="1266"/>
      <c r="AF393" s="1266"/>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1391" t="s">
        <v>591</v>
      </c>
      <c r="D394" s="1350"/>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1392" t="s">
        <v>1453</v>
      </c>
      <c r="AG394" s="1392"/>
      <c r="AH394" s="1392"/>
      <c r="AI394" s="1392"/>
      <c r="AJ394" s="1392"/>
      <c r="AK394" s="1392"/>
      <c r="AL394" s="1393"/>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1394" t="s">
        <v>1454</v>
      </c>
      <c r="G397" s="1394"/>
      <c r="H397" s="1394"/>
      <c r="I397" s="1394"/>
      <c r="J397" s="1394"/>
      <c r="K397" s="1394"/>
      <c r="L397" s="1394"/>
      <c r="M397" s="1394"/>
      <c r="N397" s="1394"/>
      <c r="O397" s="1394"/>
      <c r="P397" s="1394"/>
      <c r="Q397" s="1394"/>
      <c r="R397" s="1394"/>
      <c r="S397" s="1394"/>
      <c r="T397" s="1394"/>
      <c r="U397" s="1394"/>
      <c r="V397" s="1394"/>
      <c r="W397" s="1394"/>
      <c r="X397" s="1394"/>
      <c r="Y397" s="1394"/>
      <c r="Z397" s="1394"/>
      <c r="AA397" s="1394"/>
      <c r="AB397" s="1394"/>
      <c r="AC397" s="1394"/>
      <c r="AD397" s="1394"/>
      <c r="AE397" s="1394"/>
      <c r="AF397" s="1394"/>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1266"/>
      <c r="G398" s="1266"/>
      <c r="H398" s="1266"/>
      <c r="I398" s="1266"/>
      <c r="J398" s="1266"/>
      <c r="K398" s="1266"/>
      <c r="L398" s="1266"/>
      <c r="M398" s="1266"/>
      <c r="N398" s="1266"/>
      <c r="O398" s="1266"/>
      <c r="P398" s="1266"/>
      <c r="Q398" s="1266"/>
      <c r="R398" s="1266"/>
      <c r="S398" s="1266"/>
      <c r="T398" s="1266"/>
      <c r="U398" s="1266"/>
      <c r="V398" s="1266"/>
      <c r="W398" s="1266"/>
      <c r="X398" s="1266"/>
      <c r="Y398" s="1266"/>
      <c r="Z398" s="1266"/>
      <c r="AA398" s="1266"/>
      <c r="AB398" s="1266"/>
      <c r="AC398" s="1266"/>
      <c r="AD398" s="1266"/>
      <c r="AE398" s="1266"/>
      <c r="AF398" s="1266"/>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1266"/>
      <c r="G399" s="1266"/>
      <c r="H399" s="1266"/>
      <c r="I399" s="1266"/>
      <c r="J399" s="1266"/>
      <c r="K399" s="1266"/>
      <c r="L399" s="1266"/>
      <c r="M399" s="1266"/>
      <c r="N399" s="1266"/>
      <c r="O399" s="1266"/>
      <c r="P399" s="1266"/>
      <c r="Q399" s="1266"/>
      <c r="R399" s="1266"/>
      <c r="S399" s="1266"/>
      <c r="T399" s="1266"/>
      <c r="U399" s="1266"/>
      <c r="V399" s="1266"/>
      <c r="W399" s="1266"/>
      <c r="X399" s="1266"/>
      <c r="Y399" s="1266"/>
      <c r="Z399" s="1266"/>
      <c r="AA399" s="1266"/>
      <c r="AB399" s="1266"/>
      <c r="AC399" s="1266"/>
      <c r="AD399" s="1266"/>
      <c r="AE399" s="1266"/>
      <c r="AF399" s="1266"/>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1266"/>
      <c r="G400" s="1266"/>
      <c r="H400" s="1266"/>
      <c r="I400" s="1266"/>
      <c r="J400" s="1266"/>
      <c r="K400" s="1266"/>
      <c r="L400" s="1266"/>
      <c r="M400" s="1266"/>
      <c r="N400" s="1266"/>
      <c r="O400" s="1266"/>
      <c r="P400" s="1266"/>
      <c r="Q400" s="1266"/>
      <c r="R400" s="1266"/>
      <c r="S400" s="1266"/>
      <c r="T400" s="1266"/>
      <c r="U400" s="1266"/>
      <c r="V400" s="1266"/>
      <c r="W400" s="1266"/>
      <c r="X400" s="1266"/>
      <c r="Y400" s="1266"/>
      <c r="Z400" s="1266"/>
      <c r="AA400" s="1266"/>
      <c r="AB400" s="1266"/>
      <c r="AC400" s="1266"/>
      <c r="AD400" s="1266"/>
      <c r="AE400" s="1266"/>
      <c r="AF400" s="1266"/>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1266"/>
      <c r="G401" s="1266"/>
      <c r="H401" s="1266"/>
      <c r="I401" s="1266"/>
      <c r="J401" s="1266"/>
      <c r="K401" s="1266"/>
      <c r="L401" s="1266"/>
      <c r="M401" s="1266"/>
      <c r="N401" s="1266"/>
      <c r="O401" s="1266"/>
      <c r="P401" s="1266"/>
      <c r="Q401" s="1266"/>
      <c r="R401" s="1266"/>
      <c r="S401" s="1266"/>
      <c r="T401" s="1266"/>
      <c r="U401" s="1266"/>
      <c r="V401" s="1266"/>
      <c r="W401" s="1266"/>
      <c r="X401" s="1266"/>
      <c r="Y401" s="1266"/>
      <c r="Z401" s="1266"/>
      <c r="AA401" s="1266"/>
      <c r="AB401" s="1266"/>
      <c r="AC401" s="1266"/>
      <c r="AD401" s="1266"/>
      <c r="AE401" s="1266"/>
      <c r="AF401" s="1266"/>
      <c r="AL401" s="728"/>
      <c r="AN401" s="595"/>
      <c r="BS401" s="30"/>
      <c r="BT401" s="30"/>
      <c r="BU401" s="14"/>
      <c r="BV401" s="14"/>
      <c r="BW401" s="14"/>
      <c r="BX401" s="14"/>
      <c r="BY401" s="14"/>
      <c r="BZ401" s="14"/>
      <c r="CA401" s="14"/>
      <c r="CB401" s="14"/>
      <c r="CC401" s="14"/>
    </row>
    <row r="402" spans="1:81" s="549" customFormat="1" ht="12.75" customHeight="1">
      <c r="A402" s="536"/>
      <c r="B402" s="14"/>
      <c r="C402" s="1391" t="s">
        <v>591</v>
      </c>
      <c r="D402" s="1350"/>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1392" t="s">
        <v>1453</v>
      </c>
      <c r="AG402" s="1392"/>
      <c r="AH402" s="1392"/>
      <c r="AI402" s="1392"/>
      <c r="AJ402" s="1392"/>
      <c r="AK402" s="1392"/>
      <c r="AL402" s="1393"/>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1394" t="s">
        <v>1456</v>
      </c>
      <c r="G405" s="1394"/>
      <c r="H405" s="1394"/>
      <c r="I405" s="1394"/>
      <c r="J405" s="1394"/>
      <c r="K405" s="1394"/>
      <c r="L405" s="1394"/>
      <c r="M405" s="1394"/>
      <c r="N405" s="1394"/>
      <c r="O405" s="1394"/>
      <c r="P405" s="1394"/>
      <c r="Q405" s="1394"/>
      <c r="R405" s="1394"/>
      <c r="S405" s="1394"/>
      <c r="T405" s="1394"/>
      <c r="U405" s="1394"/>
      <c r="V405" s="1394"/>
      <c r="W405" s="1394"/>
      <c r="X405" s="1394"/>
      <c r="Y405" s="1394"/>
      <c r="Z405" s="1394"/>
      <c r="AA405" s="1394"/>
      <c r="AB405" s="1394"/>
      <c r="AC405" s="1394"/>
      <c r="AD405" s="1394"/>
      <c r="AE405" s="1394"/>
      <c r="AF405" s="1394"/>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1266"/>
      <c r="G408" s="1266"/>
      <c r="H408" s="1266"/>
      <c r="I408" s="1266"/>
      <c r="J408" s="1266"/>
      <c r="K408" s="1266"/>
      <c r="L408" s="1266"/>
      <c r="M408" s="1266"/>
      <c r="N408" s="1266"/>
      <c r="O408" s="1266"/>
      <c r="P408" s="1266"/>
      <c r="Q408" s="1266"/>
      <c r="R408" s="1266"/>
      <c r="S408" s="1266"/>
      <c r="T408" s="1266"/>
      <c r="U408" s="1266"/>
      <c r="V408" s="1266"/>
      <c r="W408" s="1266"/>
      <c r="X408" s="1266"/>
      <c r="Y408" s="1266"/>
      <c r="Z408" s="1266"/>
      <c r="AA408" s="1266"/>
      <c r="AB408" s="1266"/>
      <c r="AC408" s="1266"/>
      <c r="AD408" s="1266"/>
      <c r="AE408" s="1266"/>
      <c r="AF408" s="1266"/>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1266"/>
      <c r="G409" s="1266"/>
      <c r="H409" s="1266"/>
      <c r="I409" s="1266"/>
      <c r="J409" s="1266"/>
      <c r="K409" s="1266"/>
      <c r="L409" s="1266"/>
      <c r="M409" s="1266"/>
      <c r="N409" s="1266"/>
      <c r="O409" s="1266"/>
      <c r="P409" s="1266"/>
      <c r="Q409" s="1266"/>
      <c r="R409" s="1266"/>
      <c r="S409" s="1266"/>
      <c r="T409" s="1266"/>
      <c r="U409" s="1266"/>
      <c r="V409" s="1266"/>
      <c r="W409" s="1266"/>
      <c r="X409" s="1266"/>
      <c r="Y409" s="1266"/>
      <c r="Z409" s="1266"/>
      <c r="AA409" s="1266"/>
      <c r="AB409" s="1266"/>
      <c r="AC409" s="1266"/>
      <c r="AD409" s="1266"/>
      <c r="AE409" s="1266"/>
      <c r="AF409" s="1266"/>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1391" t="s">
        <v>545</v>
      </c>
      <c r="D410" s="1350"/>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1392" t="s">
        <v>1458</v>
      </c>
      <c r="AG410" s="1392"/>
      <c r="AH410" s="1392"/>
      <c r="AI410" s="1392"/>
      <c r="AJ410" s="1392"/>
      <c r="AK410" s="1392"/>
      <c r="AL410" s="1393"/>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1391" t="s">
        <v>591</v>
      </c>
      <c r="D412" s="1350"/>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1392" t="s">
        <v>1453</v>
      </c>
      <c r="AG412" s="1392"/>
      <c r="AH412" s="1392"/>
      <c r="AI412" s="1392"/>
      <c r="AJ412" s="1392"/>
      <c r="AK412" s="1392"/>
      <c r="AL412" s="1393"/>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1394" t="s">
        <v>1462</v>
      </c>
      <c r="G416" s="1394"/>
      <c r="H416" s="1394"/>
      <c r="I416" s="1394"/>
      <c r="J416" s="1394"/>
      <c r="K416" s="1394"/>
      <c r="L416" s="1394"/>
      <c r="M416" s="1394"/>
      <c r="N416" s="1394"/>
      <c r="O416" s="1394"/>
      <c r="P416" s="1394"/>
      <c r="Q416" s="1394"/>
      <c r="R416" s="1394"/>
      <c r="S416" s="1394"/>
      <c r="T416" s="1394"/>
      <c r="U416" s="1394"/>
      <c r="V416" s="1394"/>
      <c r="W416" s="1394"/>
      <c r="X416" s="1394"/>
      <c r="Y416" s="1394"/>
      <c r="Z416" s="1394"/>
      <c r="AA416" s="1394"/>
      <c r="AB416" s="1394"/>
      <c r="AC416" s="1394"/>
      <c r="AD416" s="1394"/>
      <c r="AE416" s="1394"/>
      <c r="AF416" s="1394"/>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1266"/>
      <c r="G417" s="1266"/>
      <c r="H417" s="1266"/>
      <c r="I417" s="1266"/>
      <c r="J417" s="1266"/>
      <c r="K417" s="1266"/>
      <c r="L417" s="1266"/>
      <c r="M417" s="1266"/>
      <c r="N417" s="1266"/>
      <c r="O417" s="1266"/>
      <c r="P417" s="1266"/>
      <c r="Q417" s="1266"/>
      <c r="R417" s="1266"/>
      <c r="S417" s="1266"/>
      <c r="T417" s="1266"/>
      <c r="U417" s="1266"/>
      <c r="V417" s="1266"/>
      <c r="W417" s="1266"/>
      <c r="X417" s="1266"/>
      <c r="Y417" s="1266"/>
      <c r="Z417" s="1266"/>
      <c r="AA417" s="1266"/>
      <c r="AB417" s="1266"/>
      <c r="AC417" s="1266"/>
      <c r="AD417" s="1266"/>
      <c r="AE417" s="1266"/>
      <c r="AF417" s="1266"/>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1266"/>
      <c r="G418" s="1266"/>
      <c r="H418" s="1266"/>
      <c r="I418" s="1266"/>
      <c r="J418" s="1266"/>
      <c r="K418" s="1266"/>
      <c r="L418" s="1266"/>
      <c r="M418" s="1266"/>
      <c r="N418" s="1266"/>
      <c r="O418" s="1266"/>
      <c r="P418" s="1266"/>
      <c r="Q418" s="1266"/>
      <c r="R418" s="1266"/>
      <c r="S418" s="1266"/>
      <c r="T418" s="1266"/>
      <c r="U418" s="1266"/>
      <c r="V418" s="1266"/>
      <c r="W418" s="1266"/>
      <c r="X418" s="1266"/>
      <c r="Y418" s="1266"/>
      <c r="Z418" s="1266"/>
      <c r="AA418" s="1266"/>
      <c r="AB418" s="1266"/>
      <c r="AC418" s="1266"/>
      <c r="AD418" s="1266"/>
      <c r="AE418" s="1266"/>
      <c r="AF418" s="1266"/>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1266"/>
      <c r="G419" s="1266"/>
      <c r="H419" s="1266"/>
      <c r="I419" s="1266"/>
      <c r="J419" s="1266"/>
      <c r="K419" s="1266"/>
      <c r="L419" s="1266"/>
      <c r="M419" s="1266"/>
      <c r="N419" s="1266"/>
      <c r="O419" s="1266"/>
      <c r="P419" s="1266"/>
      <c r="Q419" s="1266"/>
      <c r="R419" s="1266"/>
      <c r="S419" s="1266"/>
      <c r="T419" s="1266"/>
      <c r="U419" s="1266"/>
      <c r="V419" s="1266"/>
      <c r="W419" s="1266"/>
      <c r="X419" s="1266"/>
      <c r="Y419" s="1266"/>
      <c r="Z419" s="1266"/>
      <c r="AA419" s="1266"/>
      <c r="AB419" s="1266"/>
      <c r="AC419" s="1266"/>
      <c r="AD419" s="1266"/>
      <c r="AE419" s="1266"/>
      <c r="AF419" s="1266"/>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1391" t="s">
        <v>591</v>
      </c>
      <c r="D420" s="1350"/>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1392" t="s">
        <v>1453</v>
      </c>
      <c r="AG420" s="1392"/>
      <c r="AH420" s="1392"/>
      <c r="AI420" s="1392"/>
      <c r="AJ420" s="1392"/>
      <c r="AK420" s="1392"/>
      <c r="AL420" s="1393"/>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1391" t="s">
        <v>545</v>
      </c>
      <c r="D422" s="1350"/>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1392" t="s">
        <v>1465</v>
      </c>
      <c r="AG422" s="1392"/>
      <c r="AH422" s="1392"/>
      <c r="AI422" s="1392"/>
      <c r="AJ422" s="1392"/>
      <c r="AK422" s="1392"/>
      <c r="AL422" s="1393"/>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1391" t="s">
        <v>591</v>
      </c>
      <c r="D425" s="1350"/>
      <c r="E425" s="711" t="s">
        <v>1466</v>
      </c>
      <c r="F425" s="1394" t="s">
        <v>1467</v>
      </c>
      <c r="G425" s="1394"/>
      <c r="H425" s="1394"/>
      <c r="I425" s="1394"/>
      <c r="J425" s="1394"/>
      <c r="K425" s="1394"/>
      <c r="L425" s="1394"/>
      <c r="M425" s="1394"/>
      <c r="N425" s="1394"/>
      <c r="O425" s="1394"/>
      <c r="P425" s="1394"/>
      <c r="Q425" s="1394"/>
      <c r="R425" s="1394"/>
      <c r="S425" s="1394"/>
      <c r="T425" s="1394"/>
      <c r="U425" s="1394"/>
      <c r="V425" s="1394"/>
      <c r="W425" s="1394"/>
      <c r="X425" s="1394"/>
      <c r="Y425" s="1394"/>
      <c r="Z425" s="1394"/>
      <c r="AA425" s="1394"/>
      <c r="AB425" s="1394"/>
      <c r="AC425" s="1394"/>
      <c r="AD425" s="1394"/>
      <c r="AE425" s="1394"/>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1266"/>
      <c r="G426" s="1266"/>
      <c r="H426" s="1266"/>
      <c r="I426" s="1266"/>
      <c r="J426" s="1266"/>
      <c r="K426" s="1266"/>
      <c r="L426" s="1266"/>
      <c r="M426" s="1266"/>
      <c r="N426" s="1266"/>
      <c r="O426" s="1266"/>
      <c r="P426" s="1266"/>
      <c r="Q426" s="1266"/>
      <c r="R426" s="1266"/>
      <c r="S426" s="1266"/>
      <c r="T426" s="1266"/>
      <c r="U426" s="1266"/>
      <c r="V426" s="1266"/>
      <c r="W426" s="1266"/>
      <c r="X426" s="1266"/>
      <c r="Y426" s="1266"/>
      <c r="Z426" s="1266"/>
      <c r="AA426" s="1266"/>
      <c r="AB426" s="1266"/>
      <c r="AC426" s="1266"/>
      <c r="AD426" s="1266"/>
      <c r="AE426" s="1266"/>
      <c r="AF426" s="1328" t="s">
        <v>1453</v>
      </c>
      <c r="AG426" s="1328"/>
      <c r="AH426" s="1328"/>
      <c r="AI426" s="1328"/>
      <c r="AJ426" s="1328"/>
      <c r="AK426" s="1328"/>
      <c r="AL426" s="1395"/>
      <c r="AM426" s="568"/>
      <c r="AN426" s="595"/>
      <c r="BS426" s="568"/>
      <c r="BT426" s="568"/>
      <c r="BY426" s="568"/>
      <c r="BZ426" s="568"/>
      <c r="CA426" s="568"/>
      <c r="CB426" s="568"/>
      <c r="CC426" s="568"/>
    </row>
    <row r="427" spans="1:81" s="549" customFormat="1" ht="12.75" customHeight="1">
      <c r="A427" s="536"/>
      <c r="B427" s="14"/>
      <c r="C427" s="727"/>
      <c r="D427" s="14"/>
      <c r="E427" s="687"/>
      <c r="F427" s="1266"/>
      <c r="G427" s="1266"/>
      <c r="H427" s="1266"/>
      <c r="I427" s="1266"/>
      <c r="J427" s="1266"/>
      <c r="K427" s="1266"/>
      <c r="L427" s="1266"/>
      <c r="M427" s="1266"/>
      <c r="N427" s="1266"/>
      <c r="O427" s="1266"/>
      <c r="P427" s="1266"/>
      <c r="Q427" s="1266"/>
      <c r="R427" s="1266"/>
      <c r="S427" s="1266"/>
      <c r="T427" s="1266"/>
      <c r="U427" s="1266"/>
      <c r="V427" s="1266"/>
      <c r="W427" s="1266"/>
      <c r="X427" s="1266"/>
      <c r="Y427" s="1266"/>
      <c r="Z427" s="1266"/>
      <c r="AA427" s="1266"/>
      <c r="AB427" s="1266"/>
      <c r="AC427" s="1266"/>
      <c r="AD427" s="1266"/>
      <c r="AE427" s="1266"/>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1423"/>
      <c r="G428" s="1423"/>
      <c r="H428" s="1423"/>
      <c r="I428" s="1423"/>
      <c r="J428" s="1423"/>
      <c r="K428" s="1423"/>
      <c r="L428" s="1423"/>
      <c r="M428" s="1423"/>
      <c r="N428" s="1423"/>
      <c r="O428" s="1423"/>
      <c r="P428" s="1423"/>
      <c r="Q428" s="1423"/>
      <c r="R428" s="1423"/>
      <c r="S428" s="1423"/>
      <c r="T428" s="1423"/>
      <c r="U428" s="1423"/>
      <c r="V428" s="1423"/>
      <c r="W428" s="1423"/>
      <c r="X428" s="1423"/>
      <c r="Y428" s="1423"/>
      <c r="Z428" s="1423"/>
      <c r="AA428" s="1423"/>
      <c r="AB428" s="1423"/>
      <c r="AC428" s="1423"/>
      <c r="AD428" s="1423"/>
      <c r="AE428" s="1423"/>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1394" t="s">
        <v>1469</v>
      </c>
      <c r="G430" s="1394"/>
      <c r="H430" s="1394"/>
      <c r="I430" s="1394"/>
      <c r="J430" s="1394"/>
      <c r="K430" s="1394"/>
      <c r="L430" s="1394"/>
      <c r="M430" s="1394"/>
      <c r="N430" s="1394"/>
      <c r="O430" s="1394"/>
      <c r="P430" s="1394"/>
      <c r="Q430" s="1394"/>
      <c r="R430" s="1394"/>
      <c r="S430" s="1394"/>
      <c r="T430" s="1394"/>
      <c r="U430" s="1394"/>
      <c r="V430" s="1394"/>
      <c r="W430" s="1394"/>
      <c r="X430" s="1394"/>
      <c r="Y430" s="1394"/>
      <c r="Z430" s="1394"/>
      <c r="AA430" s="1394"/>
      <c r="AB430" s="1394"/>
      <c r="AC430" s="1394"/>
      <c r="AD430" s="1394"/>
      <c r="AE430" s="1394"/>
      <c r="AF430" s="743"/>
      <c r="AG430" s="743"/>
      <c r="AH430" s="743"/>
      <c r="AI430" s="743"/>
      <c r="AJ430" s="743"/>
      <c r="AK430" s="743"/>
      <c r="AL430" s="744"/>
      <c r="AM430" s="568"/>
    </row>
    <row r="431" spans="1:81">
      <c r="A431" s="536"/>
      <c r="C431" s="727"/>
      <c r="E431" s="687"/>
      <c r="F431" s="1266"/>
      <c r="G431" s="1266"/>
      <c r="H431" s="1266"/>
      <c r="I431" s="1266"/>
      <c r="J431" s="1266"/>
      <c r="K431" s="1266"/>
      <c r="L431" s="1266"/>
      <c r="M431" s="1266"/>
      <c r="N431" s="1266"/>
      <c r="O431" s="1266"/>
      <c r="P431" s="1266"/>
      <c r="Q431" s="1266"/>
      <c r="R431" s="1266"/>
      <c r="S431" s="1266"/>
      <c r="T431" s="1266"/>
      <c r="U431" s="1266"/>
      <c r="V431" s="1266"/>
      <c r="W431" s="1266"/>
      <c r="X431" s="1266"/>
      <c r="Y431" s="1266"/>
      <c r="Z431" s="1266"/>
      <c r="AA431" s="1266"/>
      <c r="AB431" s="1266"/>
      <c r="AC431" s="1266"/>
      <c r="AD431" s="1266"/>
      <c r="AE431" s="1266"/>
      <c r="AF431" s="539"/>
      <c r="AG431" s="536"/>
      <c r="AH431" s="549"/>
      <c r="AI431" s="549"/>
      <c r="AJ431" s="549"/>
      <c r="AK431" s="549"/>
      <c r="AL431" s="728"/>
      <c r="AM431" s="568"/>
    </row>
    <row r="432" spans="1:81" s="549" customFormat="1" ht="12.75" customHeight="1">
      <c r="A432" s="536"/>
      <c r="B432" s="14"/>
      <c r="C432" s="727"/>
      <c r="D432" s="14"/>
      <c r="E432" s="687"/>
      <c r="F432" s="1266"/>
      <c r="G432" s="1266"/>
      <c r="H432" s="1266"/>
      <c r="I432" s="1266"/>
      <c r="J432" s="1266"/>
      <c r="K432" s="1266"/>
      <c r="L432" s="1266"/>
      <c r="M432" s="1266"/>
      <c r="N432" s="1266"/>
      <c r="O432" s="1266"/>
      <c r="P432" s="1266"/>
      <c r="Q432" s="1266"/>
      <c r="R432" s="1266"/>
      <c r="S432" s="1266"/>
      <c r="T432" s="1266"/>
      <c r="U432" s="1266"/>
      <c r="V432" s="1266"/>
      <c r="W432" s="1266"/>
      <c r="X432" s="1266"/>
      <c r="Y432" s="1266"/>
      <c r="Z432" s="1266"/>
      <c r="AA432" s="1266"/>
      <c r="AB432" s="1266"/>
      <c r="AC432" s="1266"/>
      <c r="AD432" s="1266"/>
      <c r="AE432" s="1266"/>
      <c r="AL432" s="728"/>
      <c r="AM432" s="568"/>
      <c r="AN432" s="595"/>
    </row>
    <row r="433" spans="1:60" s="549" customFormat="1" ht="12.75" customHeight="1">
      <c r="A433" s="536"/>
      <c r="B433" s="14"/>
      <c r="C433" s="735"/>
      <c r="F433" s="1266"/>
      <c r="G433" s="1266"/>
      <c r="H433" s="1266"/>
      <c r="I433" s="1266"/>
      <c r="J433" s="1266"/>
      <c r="K433" s="1266"/>
      <c r="L433" s="1266"/>
      <c r="M433" s="1266"/>
      <c r="N433" s="1266"/>
      <c r="O433" s="1266"/>
      <c r="P433" s="1266"/>
      <c r="Q433" s="1266"/>
      <c r="R433" s="1266"/>
      <c r="S433" s="1266"/>
      <c r="T433" s="1266"/>
      <c r="U433" s="1266"/>
      <c r="V433" s="1266"/>
      <c r="W433" s="1266"/>
      <c r="X433" s="1266"/>
      <c r="Y433" s="1266"/>
      <c r="Z433" s="1266"/>
      <c r="AA433" s="1266"/>
      <c r="AB433" s="1266"/>
      <c r="AC433" s="1266"/>
      <c r="AD433" s="1266"/>
      <c r="AE433" s="1266"/>
      <c r="AL433" s="728"/>
      <c r="AM433" s="568"/>
      <c r="AN433" s="595"/>
    </row>
    <row r="434" spans="1:60" s="549" customFormat="1" ht="12.75" customHeight="1">
      <c r="A434" s="536"/>
      <c r="B434" s="14"/>
      <c r="C434" s="1391" t="s">
        <v>591</v>
      </c>
      <c r="D434" s="1350"/>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1328" t="s">
        <v>1453</v>
      </c>
      <c r="AG434" s="1328"/>
      <c r="AH434" s="1328"/>
      <c r="AI434" s="1328"/>
      <c r="AJ434" s="1328"/>
      <c r="AK434" s="1328"/>
      <c r="AL434" s="1395"/>
      <c r="AM434" s="568"/>
      <c r="AN434" s="595"/>
    </row>
    <row r="435" spans="1:60" s="549" customFormat="1" ht="12.75" customHeight="1">
      <c r="A435" s="536"/>
      <c r="B435" s="14"/>
      <c r="C435" s="735"/>
      <c r="AL435" s="728"/>
      <c r="AM435" s="568"/>
      <c r="AN435" s="595"/>
    </row>
    <row r="436" spans="1:60" s="549" customFormat="1" ht="12.75" customHeight="1">
      <c r="A436" s="536"/>
      <c r="B436" s="14"/>
      <c r="C436" s="1391" t="s">
        <v>591</v>
      </c>
      <c r="D436" s="1350"/>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1328" t="s">
        <v>1465</v>
      </c>
      <c r="AG436" s="1328"/>
      <c r="AH436" s="1328"/>
      <c r="AI436" s="1328"/>
      <c r="AJ436" s="1328"/>
      <c r="AK436" s="1328"/>
      <c r="AL436" s="1395"/>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2164</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1394" t="s">
        <v>1473</v>
      </c>
      <c r="G440" s="1394"/>
      <c r="H440" s="1394"/>
      <c r="I440" s="1394"/>
      <c r="J440" s="1394"/>
      <c r="K440" s="1394"/>
      <c r="L440" s="1394"/>
      <c r="M440" s="1394"/>
      <c r="N440" s="1394"/>
      <c r="O440" s="1394"/>
      <c r="P440" s="1394"/>
      <c r="Q440" s="1394"/>
      <c r="R440" s="1394"/>
      <c r="S440" s="1394"/>
      <c r="T440" s="1394"/>
      <c r="U440" s="1394"/>
      <c r="V440" s="1394"/>
      <c r="W440" s="1394"/>
      <c r="X440" s="1394"/>
      <c r="Y440" s="1394"/>
      <c r="Z440" s="1394"/>
      <c r="AA440" s="1394"/>
      <c r="AB440" s="1394"/>
      <c r="AC440" s="1394"/>
      <c r="AD440" s="1394"/>
      <c r="AE440" s="1394"/>
      <c r="AF440" s="710"/>
      <c r="AG440" s="710"/>
      <c r="AH440" s="710"/>
      <c r="AI440" s="710"/>
      <c r="AJ440" s="710"/>
      <c r="AK440" s="710"/>
      <c r="AL440" s="741"/>
      <c r="AM440" s="568"/>
      <c r="AN440" s="595"/>
    </row>
    <row r="441" spans="1:60" s="549" customFormat="1" ht="12.75" customHeight="1">
      <c r="A441" s="536"/>
      <c r="B441" s="14"/>
      <c r="C441" s="727"/>
      <c r="D441" s="14"/>
      <c r="E441" s="687"/>
      <c r="F441" s="1266"/>
      <c r="G441" s="1266"/>
      <c r="H441" s="1266"/>
      <c r="I441" s="1266"/>
      <c r="J441" s="1266"/>
      <c r="K441" s="1266"/>
      <c r="L441" s="1266"/>
      <c r="M441" s="1266"/>
      <c r="N441" s="1266"/>
      <c r="O441" s="1266"/>
      <c r="P441" s="1266"/>
      <c r="Q441" s="1266"/>
      <c r="R441" s="1266"/>
      <c r="S441" s="1266"/>
      <c r="T441" s="1266"/>
      <c r="U441" s="1266"/>
      <c r="V441" s="1266"/>
      <c r="W441" s="1266"/>
      <c r="X441" s="1266"/>
      <c r="Y441" s="1266"/>
      <c r="Z441" s="1266"/>
      <c r="AA441" s="1266"/>
      <c r="AB441" s="1266"/>
      <c r="AC441" s="1266"/>
      <c r="AD441" s="1266"/>
      <c r="AE441" s="1266"/>
      <c r="AF441" s="539"/>
      <c r="AG441" s="536"/>
      <c r="AL441" s="728"/>
      <c r="AM441" s="568"/>
      <c r="AN441" s="595"/>
    </row>
    <row r="442" spans="1:60" s="549" customFormat="1" ht="12.4" customHeight="1">
      <c r="A442" s="536"/>
      <c r="B442" s="14"/>
      <c r="C442" s="727"/>
      <c r="D442" s="14"/>
      <c r="E442" s="687"/>
      <c r="F442" s="1266"/>
      <c r="G442" s="1266"/>
      <c r="H442" s="1266"/>
      <c r="I442" s="1266"/>
      <c r="J442" s="1266"/>
      <c r="K442" s="1266"/>
      <c r="L442" s="1266"/>
      <c r="M442" s="1266"/>
      <c r="N442" s="1266"/>
      <c r="O442" s="1266"/>
      <c r="P442" s="1266"/>
      <c r="Q442" s="1266"/>
      <c r="R442" s="1266"/>
      <c r="S442" s="1266"/>
      <c r="T442" s="1266"/>
      <c r="U442" s="1266"/>
      <c r="V442" s="1266"/>
      <c r="W442" s="1266"/>
      <c r="X442" s="1266"/>
      <c r="Y442" s="1266"/>
      <c r="Z442" s="1266"/>
      <c r="AA442" s="1266"/>
      <c r="AB442" s="1266"/>
      <c r="AC442" s="1266"/>
      <c r="AD442" s="1266"/>
      <c r="AE442" s="1266"/>
      <c r="AL442" s="728"/>
      <c r="AM442" s="568"/>
      <c r="AN442" s="595"/>
    </row>
    <row r="443" spans="1:60" s="549" customFormat="1" ht="12.75" customHeight="1">
      <c r="A443" s="536"/>
      <c r="B443" s="14"/>
      <c r="C443" s="1391" t="s">
        <v>591</v>
      </c>
      <c r="D443" s="1350"/>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1328" t="s">
        <v>1453</v>
      </c>
      <c r="AG443" s="1328"/>
      <c r="AH443" s="1328"/>
      <c r="AI443" s="1328"/>
      <c r="AJ443" s="1328"/>
      <c r="AK443" s="1328"/>
      <c r="AL443" s="1395"/>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1475</v>
      </c>
      <c r="F446" s="1394" t="s">
        <v>1476</v>
      </c>
      <c r="G446" s="1394"/>
      <c r="H446" s="1394"/>
      <c r="I446" s="1394"/>
      <c r="J446" s="1394"/>
      <c r="K446" s="1394"/>
      <c r="L446" s="1394"/>
      <c r="M446" s="1394"/>
      <c r="N446" s="1394"/>
      <c r="O446" s="1394"/>
      <c r="P446" s="1394"/>
      <c r="Q446" s="1394"/>
      <c r="R446" s="1394"/>
      <c r="S446" s="1394"/>
      <c r="T446" s="1394"/>
      <c r="U446" s="1394"/>
      <c r="V446" s="1394"/>
      <c r="W446" s="1394"/>
      <c r="X446" s="1394"/>
      <c r="Y446" s="1394"/>
      <c r="Z446" s="1394"/>
      <c r="AA446" s="1394"/>
      <c r="AB446" s="1394"/>
      <c r="AC446" s="1394"/>
      <c r="AD446" s="1394"/>
      <c r="AE446" s="1394"/>
      <c r="AF446" s="743"/>
      <c r="AG446" s="743"/>
      <c r="AH446" s="743"/>
      <c r="AI446" s="743"/>
      <c r="AJ446" s="743"/>
      <c r="AK446" s="743"/>
      <c r="AL446" s="744"/>
      <c r="AM446" s="568"/>
      <c r="AO446" s="549"/>
      <c r="AP446" s="549"/>
      <c r="BD446" s="14"/>
      <c r="BE446" s="14"/>
      <c r="BF446" s="14"/>
      <c r="BG446" s="14"/>
      <c r="BH446" s="14"/>
    </row>
    <row r="447" spans="1:60">
      <c r="A447" s="536"/>
      <c r="C447" s="727"/>
      <c r="E447" s="687"/>
      <c r="F447" s="1266"/>
      <c r="G447" s="1266"/>
      <c r="H447" s="1266"/>
      <c r="I447" s="1266"/>
      <c r="J447" s="1266"/>
      <c r="K447" s="1266"/>
      <c r="L447" s="1266"/>
      <c r="M447" s="1266"/>
      <c r="N447" s="1266"/>
      <c r="O447" s="1266"/>
      <c r="P447" s="1266"/>
      <c r="Q447" s="1266"/>
      <c r="R447" s="1266"/>
      <c r="S447" s="1266"/>
      <c r="T447" s="1266"/>
      <c r="U447" s="1266"/>
      <c r="V447" s="1266"/>
      <c r="W447" s="1266"/>
      <c r="X447" s="1266"/>
      <c r="Y447" s="1266"/>
      <c r="Z447" s="1266"/>
      <c r="AA447" s="1266"/>
      <c r="AB447" s="1266"/>
      <c r="AC447" s="1266"/>
      <c r="AD447" s="1266"/>
      <c r="AE447" s="1266"/>
      <c r="AF447" s="592"/>
      <c r="AG447" s="592"/>
      <c r="AH447" s="592"/>
      <c r="AI447" s="592"/>
      <c r="AJ447" s="592"/>
      <c r="AK447" s="592"/>
      <c r="AL447" s="746"/>
      <c r="AM447" s="568"/>
      <c r="AO447" s="549"/>
      <c r="AP447" s="549"/>
    </row>
    <row r="448" spans="1:60" s="549" customFormat="1" ht="12.75" customHeight="1">
      <c r="A448" s="536"/>
      <c r="B448" s="14"/>
      <c r="C448" s="727"/>
      <c r="D448" s="14"/>
      <c r="E448" s="687"/>
      <c r="F448" s="1266"/>
      <c r="G448" s="1266"/>
      <c r="H448" s="1266"/>
      <c r="I448" s="1266"/>
      <c r="J448" s="1266"/>
      <c r="K448" s="1266"/>
      <c r="L448" s="1266"/>
      <c r="M448" s="1266"/>
      <c r="N448" s="1266"/>
      <c r="O448" s="1266"/>
      <c r="P448" s="1266"/>
      <c r="Q448" s="1266"/>
      <c r="R448" s="1266"/>
      <c r="S448" s="1266"/>
      <c r="T448" s="1266"/>
      <c r="U448" s="1266"/>
      <c r="V448" s="1266"/>
      <c r="W448" s="1266"/>
      <c r="X448" s="1266"/>
      <c r="Y448" s="1266"/>
      <c r="Z448" s="1266"/>
      <c r="AA448" s="1266"/>
      <c r="AB448" s="1266"/>
      <c r="AC448" s="1266"/>
      <c r="AD448" s="1266"/>
      <c r="AE448" s="1266"/>
      <c r="AF448" s="592"/>
      <c r="AG448" s="592"/>
      <c r="AH448" s="592"/>
      <c r="AI448" s="592"/>
      <c r="AJ448" s="592"/>
      <c r="AK448" s="592"/>
      <c r="AL448" s="746"/>
      <c r="AM448" s="568"/>
      <c r="AN448" s="595"/>
    </row>
    <row r="449" spans="1:42" s="549" customFormat="1" ht="12.75" customHeight="1">
      <c r="A449" s="536"/>
      <c r="B449" s="14"/>
      <c r="C449" s="747"/>
      <c r="D449" s="726"/>
      <c r="E449" s="715"/>
      <c r="F449" s="1266"/>
      <c r="G449" s="1266"/>
      <c r="H449" s="1266"/>
      <c r="I449" s="1266"/>
      <c r="J449" s="1266"/>
      <c r="K449" s="1266"/>
      <c r="L449" s="1266"/>
      <c r="M449" s="1266"/>
      <c r="N449" s="1266"/>
      <c r="O449" s="1266"/>
      <c r="P449" s="1266"/>
      <c r="Q449" s="1266"/>
      <c r="R449" s="1266"/>
      <c r="S449" s="1266"/>
      <c r="T449" s="1266"/>
      <c r="U449" s="1266"/>
      <c r="V449" s="1266"/>
      <c r="W449" s="1266"/>
      <c r="X449" s="1266"/>
      <c r="Y449" s="1266"/>
      <c r="Z449" s="1266"/>
      <c r="AA449" s="1266"/>
      <c r="AB449" s="1266"/>
      <c r="AC449" s="1266"/>
      <c r="AD449" s="1266"/>
      <c r="AE449" s="1266"/>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1266"/>
      <c r="G450" s="1266"/>
      <c r="H450" s="1266"/>
      <c r="I450" s="1266"/>
      <c r="J450" s="1266"/>
      <c r="K450" s="1266"/>
      <c r="L450" s="1266"/>
      <c r="M450" s="1266"/>
      <c r="N450" s="1266"/>
      <c r="O450" s="1266"/>
      <c r="P450" s="1266"/>
      <c r="Q450" s="1266"/>
      <c r="R450" s="1266"/>
      <c r="S450" s="1266"/>
      <c r="T450" s="1266"/>
      <c r="U450" s="1266"/>
      <c r="V450" s="1266"/>
      <c r="W450" s="1266"/>
      <c r="X450" s="1266"/>
      <c r="Y450" s="1266"/>
      <c r="Z450" s="1266"/>
      <c r="AA450" s="1266"/>
      <c r="AB450" s="1266"/>
      <c r="AC450" s="1266"/>
      <c r="AD450" s="1266"/>
      <c r="AE450" s="1266"/>
      <c r="AF450" s="592"/>
      <c r="AG450" s="592"/>
      <c r="AH450" s="592"/>
      <c r="AI450" s="592"/>
      <c r="AJ450" s="592"/>
      <c r="AK450" s="592"/>
      <c r="AL450" s="746"/>
      <c r="AM450" s="568"/>
      <c r="AN450" s="595"/>
    </row>
    <row r="451" spans="1:42" s="549" customFormat="1" ht="12.75" customHeight="1">
      <c r="A451" s="536"/>
      <c r="B451" s="14"/>
      <c r="C451" s="747"/>
      <c r="D451" s="726"/>
      <c r="E451" s="715"/>
      <c r="F451" s="1266"/>
      <c r="G451" s="1266"/>
      <c r="H451" s="1266"/>
      <c r="I451" s="1266"/>
      <c r="J451" s="1266"/>
      <c r="K451" s="1266"/>
      <c r="L451" s="1266"/>
      <c r="M451" s="1266"/>
      <c r="N451" s="1266"/>
      <c r="O451" s="1266"/>
      <c r="P451" s="1266"/>
      <c r="Q451" s="1266"/>
      <c r="R451" s="1266"/>
      <c r="S451" s="1266"/>
      <c r="T451" s="1266"/>
      <c r="U451" s="1266"/>
      <c r="V451" s="1266"/>
      <c r="W451" s="1266"/>
      <c r="X451" s="1266"/>
      <c r="Y451" s="1266"/>
      <c r="Z451" s="1266"/>
      <c r="AA451" s="1266"/>
      <c r="AB451" s="1266"/>
      <c r="AC451" s="1266"/>
      <c r="AD451" s="1266"/>
      <c r="AE451" s="1266"/>
      <c r="AF451" s="592"/>
      <c r="AG451" s="592"/>
      <c r="AH451" s="592"/>
      <c r="AI451" s="592"/>
      <c r="AJ451" s="592"/>
      <c r="AK451" s="592"/>
      <c r="AL451" s="746"/>
      <c r="AM451" s="568"/>
      <c r="AN451" s="595"/>
    </row>
    <row r="452" spans="1:42" s="549" customFormat="1" ht="12.75" customHeight="1">
      <c r="A452" s="536"/>
      <c r="B452" s="14"/>
      <c r="C452" s="747"/>
      <c r="D452" s="726"/>
      <c r="E452" s="715"/>
      <c r="F452" s="1266"/>
      <c r="G452" s="1266"/>
      <c r="H452" s="1266"/>
      <c r="I452" s="1266"/>
      <c r="J452" s="1266"/>
      <c r="K452" s="1266"/>
      <c r="L452" s="1266"/>
      <c r="M452" s="1266"/>
      <c r="N452" s="1266"/>
      <c r="O452" s="1266"/>
      <c r="P452" s="1266"/>
      <c r="Q452" s="1266"/>
      <c r="R452" s="1266"/>
      <c r="S452" s="1266"/>
      <c r="T452" s="1266"/>
      <c r="U452" s="1266"/>
      <c r="V452" s="1266"/>
      <c r="W452" s="1266"/>
      <c r="X452" s="1266"/>
      <c r="Y452" s="1266"/>
      <c r="Z452" s="1266"/>
      <c r="AA452" s="1266"/>
      <c r="AB452" s="1266"/>
      <c r="AC452" s="1266"/>
      <c r="AD452" s="1266"/>
      <c r="AE452" s="1266"/>
      <c r="AF452" s="592"/>
      <c r="AG452" s="592"/>
      <c r="AH452" s="592"/>
      <c r="AI452" s="592"/>
      <c r="AJ452" s="592"/>
      <c r="AK452" s="592"/>
      <c r="AL452" s="746"/>
      <c r="AM452" s="568"/>
      <c r="AN452" s="595"/>
    </row>
    <row r="453" spans="1:42" s="549" customFormat="1" ht="12.75" customHeight="1">
      <c r="A453" s="536"/>
      <c r="B453" s="14"/>
      <c r="C453" s="747"/>
      <c r="D453" s="726"/>
      <c r="E453" s="715"/>
      <c r="F453" s="1266"/>
      <c r="G453" s="1266"/>
      <c r="H453" s="1266"/>
      <c r="I453" s="1266"/>
      <c r="J453" s="1266"/>
      <c r="K453" s="1266"/>
      <c r="L453" s="1266"/>
      <c r="M453" s="1266"/>
      <c r="N453" s="1266"/>
      <c r="O453" s="1266"/>
      <c r="P453" s="1266"/>
      <c r="Q453" s="1266"/>
      <c r="R453" s="1266"/>
      <c r="S453" s="1266"/>
      <c r="T453" s="1266"/>
      <c r="U453" s="1266"/>
      <c r="V453" s="1266"/>
      <c r="W453" s="1266"/>
      <c r="X453" s="1266"/>
      <c r="Y453" s="1266"/>
      <c r="Z453" s="1266"/>
      <c r="AA453" s="1266"/>
      <c r="AB453" s="1266"/>
      <c r="AC453" s="1266"/>
      <c r="AD453" s="1266"/>
      <c r="AE453" s="1266"/>
      <c r="AF453" s="592"/>
      <c r="AG453" s="592"/>
      <c r="AH453" s="592"/>
      <c r="AI453" s="592"/>
      <c r="AJ453" s="592"/>
      <c r="AK453" s="592"/>
      <c r="AL453" s="746"/>
      <c r="AM453" s="568"/>
      <c r="AN453" s="595"/>
    </row>
    <row r="454" spans="1:42" s="549" customFormat="1" ht="17.25" customHeight="1">
      <c r="A454" s="536"/>
      <c r="B454" s="14"/>
      <c r="C454" s="747"/>
      <c r="D454" s="726"/>
      <c r="E454" s="715"/>
      <c r="F454" s="1266"/>
      <c r="G454" s="1266"/>
      <c r="H454" s="1266"/>
      <c r="I454" s="1266"/>
      <c r="J454" s="1266"/>
      <c r="K454" s="1266"/>
      <c r="L454" s="1266"/>
      <c r="M454" s="1266"/>
      <c r="N454" s="1266"/>
      <c r="O454" s="1266"/>
      <c r="P454" s="1266"/>
      <c r="Q454" s="1266"/>
      <c r="R454" s="1266"/>
      <c r="S454" s="1266"/>
      <c r="T454" s="1266"/>
      <c r="U454" s="1266"/>
      <c r="V454" s="1266"/>
      <c r="W454" s="1266"/>
      <c r="X454" s="1266"/>
      <c r="Y454" s="1266"/>
      <c r="Z454" s="1266"/>
      <c r="AA454" s="1266"/>
      <c r="AB454" s="1266"/>
      <c r="AC454" s="1266"/>
      <c r="AD454" s="1266"/>
      <c r="AE454" s="1266"/>
      <c r="AL454" s="728"/>
      <c r="AM454" s="568"/>
      <c r="AN454" s="595"/>
    </row>
    <row r="455" spans="1:42" s="549" customFormat="1" ht="12.75" customHeight="1">
      <c r="A455" s="536"/>
      <c r="B455" s="14"/>
      <c r="C455" s="1391" t="s">
        <v>591</v>
      </c>
      <c r="D455" s="1350"/>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1328" t="s">
        <v>1453</v>
      </c>
      <c r="AG455" s="1328"/>
      <c r="AH455" s="1328"/>
      <c r="AI455" s="1328"/>
      <c r="AJ455" s="1328"/>
      <c r="AK455" s="1328"/>
      <c r="AL455" s="1395"/>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1394" t="s">
        <v>1479</v>
      </c>
      <c r="G458" s="1394"/>
      <c r="H458" s="1394"/>
      <c r="I458" s="1394"/>
      <c r="J458" s="1394"/>
      <c r="K458" s="1394"/>
      <c r="L458" s="1394"/>
      <c r="M458" s="1394"/>
      <c r="N458" s="1394"/>
      <c r="O458" s="1394"/>
      <c r="P458" s="1394"/>
      <c r="Q458" s="1394"/>
      <c r="R458" s="1394"/>
      <c r="S458" s="1394"/>
      <c r="T458" s="1394"/>
      <c r="U458" s="1394"/>
      <c r="V458" s="1394"/>
      <c r="W458" s="1394"/>
      <c r="X458" s="1394"/>
      <c r="Y458" s="1394"/>
      <c r="Z458" s="1394"/>
      <c r="AA458" s="1394"/>
      <c r="AB458" s="1394"/>
      <c r="AC458" s="1394"/>
      <c r="AD458" s="1394"/>
      <c r="AE458" s="1394"/>
      <c r="AF458" s="710"/>
      <c r="AG458" s="710"/>
      <c r="AH458" s="710"/>
      <c r="AI458" s="710"/>
      <c r="AJ458" s="710"/>
      <c r="AK458" s="710"/>
      <c r="AL458" s="741"/>
      <c r="AM458" s="568"/>
      <c r="AN458" s="595"/>
    </row>
    <row r="459" spans="1:42" s="549" customFormat="1" ht="12.75" customHeight="1">
      <c r="A459" s="536"/>
      <c r="B459" s="14"/>
      <c r="C459" s="747"/>
      <c r="D459" s="726"/>
      <c r="E459" s="715"/>
      <c r="F459" s="1266"/>
      <c r="G459" s="1266"/>
      <c r="H459" s="1266"/>
      <c r="I459" s="1266"/>
      <c r="J459" s="1266"/>
      <c r="K459" s="1266"/>
      <c r="L459" s="1266"/>
      <c r="M459" s="1266"/>
      <c r="N459" s="1266"/>
      <c r="O459" s="1266"/>
      <c r="P459" s="1266"/>
      <c r="Q459" s="1266"/>
      <c r="R459" s="1266"/>
      <c r="S459" s="1266"/>
      <c r="T459" s="1266"/>
      <c r="U459" s="1266"/>
      <c r="V459" s="1266"/>
      <c r="W459" s="1266"/>
      <c r="X459" s="1266"/>
      <c r="Y459" s="1266"/>
      <c r="Z459" s="1266"/>
      <c r="AA459" s="1266"/>
      <c r="AB459" s="1266"/>
      <c r="AC459" s="1266"/>
      <c r="AD459" s="1266"/>
      <c r="AE459" s="1266"/>
      <c r="AF459" s="589"/>
      <c r="AG459" s="589"/>
      <c r="AH459" s="589"/>
      <c r="AI459" s="589"/>
      <c r="AJ459" s="589"/>
      <c r="AK459" s="589"/>
      <c r="AL459" s="716"/>
      <c r="AM459" s="568"/>
      <c r="AN459" s="595"/>
    </row>
    <row r="460" spans="1:42" s="549" customFormat="1" ht="12.75" customHeight="1">
      <c r="A460" s="536"/>
      <c r="B460" s="14"/>
      <c r="C460" s="747"/>
      <c r="D460" s="726"/>
      <c r="E460" s="715"/>
      <c r="F460" s="1266"/>
      <c r="G460" s="1266"/>
      <c r="H460" s="1266"/>
      <c r="I460" s="1266"/>
      <c r="J460" s="1266"/>
      <c r="K460" s="1266"/>
      <c r="L460" s="1266"/>
      <c r="M460" s="1266"/>
      <c r="N460" s="1266"/>
      <c r="O460" s="1266"/>
      <c r="P460" s="1266"/>
      <c r="Q460" s="1266"/>
      <c r="R460" s="1266"/>
      <c r="S460" s="1266"/>
      <c r="T460" s="1266"/>
      <c r="U460" s="1266"/>
      <c r="V460" s="1266"/>
      <c r="W460" s="1266"/>
      <c r="X460" s="1266"/>
      <c r="Y460" s="1266"/>
      <c r="Z460" s="1266"/>
      <c r="AA460" s="1266"/>
      <c r="AB460" s="1266"/>
      <c r="AC460" s="1266"/>
      <c r="AD460" s="1266"/>
      <c r="AE460" s="1266"/>
      <c r="AF460" s="589"/>
      <c r="AG460" s="589"/>
      <c r="AH460" s="589"/>
      <c r="AI460" s="589"/>
      <c r="AJ460" s="589"/>
      <c r="AK460" s="589"/>
      <c r="AL460" s="716"/>
      <c r="AM460" s="568"/>
      <c r="AN460" s="595"/>
    </row>
    <row r="461" spans="1:42" s="549" customFormat="1" ht="12.75" customHeight="1">
      <c r="A461" s="536"/>
      <c r="B461" s="14"/>
      <c r="C461" s="747"/>
      <c r="D461" s="726"/>
      <c r="E461" s="715"/>
      <c r="F461" s="1266"/>
      <c r="G461" s="1266"/>
      <c r="H461" s="1266"/>
      <c r="I461" s="1266"/>
      <c r="J461" s="1266"/>
      <c r="K461" s="1266"/>
      <c r="L461" s="1266"/>
      <c r="M461" s="1266"/>
      <c r="N461" s="1266"/>
      <c r="O461" s="1266"/>
      <c r="P461" s="1266"/>
      <c r="Q461" s="1266"/>
      <c r="R461" s="1266"/>
      <c r="S461" s="1266"/>
      <c r="T461" s="1266"/>
      <c r="U461" s="1266"/>
      <c r="V461" s="1266"/>
      <c r="W461" s="1266"/>
      <c r="X461" s="1266"/>
      <c r="Y461" s="1266"/>
      <c r="Z461" s="1266"/>
      <c r="AA461" s="1266"/>
      <c r="AB461" s="1266"/>
      <c r="AC461" s="1266"/>
      <c r="AD461" s="1266"/>
      <c r="AE461" s="1266"/>
      <c r="AL461" s="728"/>
      <c r="AM461" s="568"/>
      <c r="AN461" s="595"/>
    </row>
    <row r="462" spans="1:42" s="549" customFormat="1" ht="12.75" customHeight="1">
      <c r="A462" s="536"/>
      <c r="B462" s="14"/>
      <c r="C462" s="1391" t="s">
        <v>591</v>
      </c>
      <c r="D462" s="1350"/>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1328" t="s">
        <v>1453</v>
      </c>
      <c r="AG462" s="1328"/>
      <c r="AH462" s="1328"/>
      <c r="AI462" s="1328"/>
      <c r="AJ462" s="1328"/>
      <c r="AK462" s="1328"/>
      <c r="AL462" s="1395"/>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1396" t="s">
        <v>591</v>
      </c>
      <c r="D466" s="1397"/>
      <c r="E466" s="711" t="s">
        <v>1488</v>
      </c>
      <c r="F466" s="1394" t="s">
        <v>1489</v>
      </c>
      <c r="G466" s="1394"/>
      <c r="H466" s="1394"/>
      <c r="I466" s="1394"/>
      <c r="J466" s="1394"/>
      <c r="K466" s="1394"/>
      <c r="L466" s="1394"/>
      <c r="M466" s="1394"/>
      <c r="N466" s="1394"/>
      <c r="O466" s="1394"/>
      <c r="P466" s="1394"/>
      <c r="Q466" s="1394"/>
      <c r="R466" s="1394"/>
      <c r="S466" s="1394"/>
      <c r="T466" s="1394"/>
      <c r="U466" s="1394"/>
      <c r="V466" s="1394"/>
      <c r="W466" s="1394"/>
      <c r="X466" s="1394"/>
      <c r="Y466" s="1394"/>
      <c r="Z466" s="1394"/>
      <c r="AA466" s="1394"/>
      <c r="AB466" s="1394"/>
      <c r="AC466" s="1394"/>
      <c r="AD466" s="1394"/>
      <c r="AE466" s="1394"/>
      <c r="AF466" s="1479" t="s">
        <v>1453</v>
      </c>
      <c r="AG466" s="1479"/>
      <c r="AH466" s="1479"/>
      <c r="AI466" s="1479"/>
      <c r="AJ466" s="1479"/>
      <c r="AK466" s="1479"/>
      <c r="AL466" s="1480"/>
      <c r="AM466" s="568"/>
      <c r="AN466" s="749"/>
    </row>
    <row r="467" spans="1:40" s="549" customFormat="1" ht="12.75" customHeight="1">
      <c r="A467" s="536"/>
      <c r="B467" s="14"/>
      <c r="C467" s="747"/>
      <c r="D467" s="726"/>
      <c r="E467" s="715"/>
      <c r="F467" s="1266"/>
      <c r="G467" s="1266"/>
      <c r="H467" s="1266"/>
      <c r="I467" s="1266"/>
      <c r="J467" s="1266"/>
      <c r="K467" s="1266"/>
      <c r="L467" s="1266"/>
      <c r="M467" s="1266"/>
      <c r="N467" s="1266"/>
      <c r="O467" s="1266"/>
      <c r="P467" s="1266"/>
      <c r="Q467" s="1266"/>
      <c r="R467" s="1266"/>
      <c r="S467" s="1266"/>
      <c r="T467" s="1266"/>
      <c r="U467" s="1266"/>
      <c r="V467" s="1266"/>
      <c r="W467" s="1266"/>
      <c r="X467" s="1266"/>
      <c r="Y467" s="1266"/>
      <c r="Z467" s="1266"/>
      <c r="AA467" s="1266"/>
      <c r="AB467" s="1266"/>
      <c r="AC467" s="1266"/>
      <c r="AD467" s="1266"/>
      <c r="AE467" s="1266"/>
      <c r="AF467" s="589"/>
      <c r="AG467" s="589"/>
      <c r="AH467" s="589"/>
      <c r="AI467" s="589"/>
      <c r="AJ467" s="589"/>
      <c r="AK467" s="589"/>
      <c r="AL467" s="716"/>
      <c r="AM467" s="568"/>
      <c r="AN467" s="750"/>
    </row>
    <row r="468" spans="1:40" s="549" customFormat="1" ht="17.649999999999999" customHeight="1">
      <c r="A468" s="536"/>
      <c r="B468" s="14"/>
      <c r="C468" s="752"/>
      <c r="D468" s="719"/>
      <c r="E468" s="720"/>
      <c r="F468" s="1423"/>
      <c r="G468" s="1423"/>
      <c r="H468" s="1423"/>
      <c r="I468" s="1423"/>
      <c r="J468" s="1423"/>
      <c r="K468" s="1423"/>
      <c r="L468" s="1423"/>
      <c r="M468" s="1423"/>
      <c r="N468" s="1423"/>
      <c r="O468" s="1423"/>
      <c r="P468" s="1423"/>
      <c r="Q468" s="1423"/>
      <c r="R468" s="1423"/>
      <c r="S468" s="1423"/>
      <c r="T468" s="1423"/>
      <c r="U468" s="1423"/>
      <c r="V468" s="1423"/>
      <c r="W468" s="1423"/>
      <c r="X468" s="1423"/>
      <c r="Y468" s="1423"/>
      <c r="Z468" s="1423"/>
      <c r="AA468" s="1423"/>
      <c r="AB468" s="1423"/>
      <c r="AC468" s="1423"/>
      <c r="AD468" s="1423"/>
      <c r="AE468" s="1423"/>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1391" t="s">
        <v>591</v>
      </c>
      <c r="D470" s="1350"/>
      <c r="E470" s="711" t="s">
        <v>1494</v>
      </c>
      <c r="F470" s="1394" t="s">
        <v>1495</v>
      </c>
      <c r="G470" s="1394"/>
      <c r="H470" s="1394"/>
      <c r="I470" s="1394"/>
      <c r="J470" s="1394"/>
      <c r="K470" s="1394"/>
      <c r="L470" s="1394"/>
      <c r="M470" s="1394"/>
      <c r="N470" s="1394"/>
      <c r="O470" s="1394"/>
      <c r="P470" s="1394"/>
      <c r="Q470" s="1394"/>
      <c r="R470" s="1394"/>
      <c r="S470" s="1394"/>
      <c r="T470" s="1394"/>
      <c r="U470" s="1394"/>
      <c r="V470" s="1394"/>
      <c r="W470" s="1394"/>
      <c r="X470" s="1394"/>
      <c r="Y470" s="1394"/>
      <c r="Z470" s="1394"/>
      <c r="AA470" s="1394"/>
      <c r="AB470" s="1394"/>
      <c r="AC470" s="1394"/>
      <c r="AD470" s="1394"/>
      <c r="AE470" s="1394"/>
      <c r="AF470" s="1479" t="s">
        <v>1453</v>
      </c>
      <c r="AG470" s="1479"/>
      <c r="AH470" s="1479"/>
      <c r="AI470" s="1479"/>
      <c r="AJ470" s="1479"/>
      <c r="AK470" s="1479"/>
      <c r="AL470" s="1480"/>
      <c r="AM470" s="568"/>
      <c r="AN470" s="535"/>
    </row>
    <row r="471" spans="1:40" s="549" customFormat="1" ht="12.75" customHeight="1">
      <c r="A471" s="536"/>
      <c r="B471" s="14"/>
      <c r="C471" s="727"/>
      <c r="D471" s="14"/>
      <c r="E471" s="687"/>
      <c r="F471" s="1266"/>
      <c r="G471" s="1266"/>
      <c r="H471" s="1266"/>
      <c r="I471" s="1266"/>
      <c r="J471" s="1266"/>
      <c r="K471" s="1266"/>
      <c r="L471" s="1266"/>
      <c r="M471" s="1266"/>
      <c r="N471" s="1266"/>
      <c r="O471" s="1266"/>
      <c r="P471" s="1266"/>
      <c r="Q471" s="1266"/>
      <c r="R471" s="1266"/>
      <c r="S471" s="1266"/>
      <c r="T471" s="1266"/>
      <c r="U471" s="1266"/>
      <c r="V471" s="1266"/>
      <c r="W471" s="1266"/>
      <c r="X471" s="1266"/>
      <c r="Y471" s="1266"/>
      <c r="Z471" s="1266"/>
      <c r="AA471" s="1266"/>
      <c r="AB471" s="1266"/>
      <c r="AC471" s="1266"/>
      <c r="AD471" s="1266"/>
      <c r="AE471" s="1266"/>
      <c r="AF471" s="539"/>
      <c r="AG471" s="536"/>
      <c r="AL471" s="728"/>
      <c r="AM471" s="568"/>
      <c r="AN471" s="535"/>
    </row>
    <row r="472" spans="1:40" s="549" customFormat="1" ht="12.75" customHeight="1">
      <c r="A472" s="536"/>
      <c r="B472" s="14"/>
      <c r="C472" s="727"/>
      <c r="D472" s="14"/>
      <c r="E472" s="687"/>
      <c r="F472" s="1266"/>
      <c r="G472" s="1266"/>
      <c r="H472" s="1266"/>
      <c r="I472" s="1266"/>
      <c r="J472" s="1266"/>
      <c r="K472" s="1266"/>
      <c r="L472" s="1266"/>
      <c r="M472" s="1266"/>
      <c r="N472" s="1266"/>
      <c r="O472" s="1266"/>
      <c r="P472" s="1266"/>
      <c r="Q472" s="1266"/>
      <c r="R472" s="1266"/>
      <c r="S472" s="1266"/>
      <c r="T472" s="1266"/>
      <c r="U472" s="1266"/>
      <c r="V472" s="1266"/>
      <c r="W472" s="1266"/>
      <c r="X472" s="1266"/>
      <c r="Y472" s="1266"/>
      <c r="Z472" s="1266"/>
      <c r="AA472" s="1266"/>
      <c r="AB472" s="1266"/>
      <c r="AC472" s="1266"/>
      <c r="AD472" s="1266"/>
      <c r="AE472" s="1266"/>
      <c r="AF472" s="539"/>
      <c r="AG472" s="536"/>
      <c r="AL472" s="728"/>
      <c r="AM472" s="568"/>
      <c r="AN472" s="535"/>
    </row>
    <row r="473" spans="1:40" s="549" customFormat="1" ht="12.75" customHeight="1">
      <c r="A473" s="536"/>
      <c r="B473" s="14"/>
      <c r="C473" s="752"/>
      <c r="D473" s="719"/>
      <c r="E473" s="720"/>
      <c r="F473" s="1423"/>
      <c r="G473" s="1423"/>
      <c r="H473" s="1423"/>
      <c r="I473" s="1423"/>
      <c r="J473" s="1423"/>
      <c r="K473" s="1423"/>
      <c r="L473" s="1423"/>
      <c r="M473" s="1423"/>
      <c r="N473" s="1423"/>
      <c r="O473" s="1423"/>
      <c r="P473" s="1423"/>
      <c r="Q473" s="1423"/>
      <c r="R473" s="1423"/>
      <c r="S473" s="1423"/>
      <c r="T473" s="1423"/>
      <c r="U473" s="1423"/>
      <c r="V473" s="1423"/>
      <c r="W473" s="1423"/>
      <c r="X473" s="1423"/>
      <c r="Y473" s="1423"/>
      <c r="Z473" s="1423"/>
      <c r="AA473" s="1423"/>
      <c r="AB473" s="1423"/>
      <c r="AC473" s="1423"/>
      <c r="AD473" s="1423"/>
      <c r="AE473" s="1423"/>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1394" t="s">
        <v>1498</v>
      </c>
      <c r="G475" s="1394"/>
      <c r="H475" s="1394"/>
      <c r="I475" s="1394"/>
      <c r="J475" s="1394"/>
      <c r="K475" s="1394"/>
      <c r="L475" s="1394"/>
      <c r="M475" s="1394"/>
      <c r="N475" s="1394"/>
      <c r="O475" s="1394"/>
      <c r="P475" s="1394"/>
      <c r="Q475" s="1394"/>
      <c r="R475" s="1394"/>
      <c r="S475" s="1394"/>
      <c r="T475" s="1394"/>
      <c r="U475" s="1394"/>
      <c r="V475" s="1394"/>
      <c r="W475" s="1394"/>
      <c r="X475" s="1394"/>
      <c r="Y475" s="1394"/>
      <c r="Z475" s="1394"/>
      <c r="AA475" s="1394"/>
      <c r="AB475" s="1394"/>
      <c r="AC475" s="1394"/>
      <c r="AD475" s="1394"/>
      <c r="AE475" s="1394"/>
      <c r="AF475" s="1394"/>
      <c r="AG475" s="740"/>
      <c r="AH475" s="710"/>
      <c r="AI475" s="710"/>
      <c r="AJ475" s="710"/>
      <c r="AK475" s="710"/>
      <c r="AL475" s="741"/>
      <c r="AM475" s="568"/>
      <c r="AN475" s="595"/>
    </row>
    <row r="476" spans="1:40" s="549" customFormat="1" ht="12.75" customHeight="1">
      <c r="A476" s="536"/>
      <c r="B476" s="14"/>
      <c r="C476" s="727"/>
      <c r="D476" s="14"/>
      <c r="E476" s="687"/>
      <c r="F476" s="1266"/>
      <c r="G476" s="1266"/>
      <c r="H476" s="1266"/>
      <c r="I476" s="1266"/>
      <c r="J476" s="1266"/>
      <c r="K476" s="1266"/>
      <c r="L476" s="1266"/>
      <c r="M476" s="1266"/>
      <c r="N476" s="1266"/>
      <c r="O476" s="1266"/>
      <c r="P476" s="1266"/>
      <c r="Q476" s="1266"/>
      <c r="R476" s="1266"/>
      <c r="S476" s="1266"/>
      <c r="T476" s="1266"/>
      <c r="U476" s="1266"/>
      <c r="V476" s="1266"/>
      <c r="W476" s="1266"/>
      <c r="X476" s="1266"/>
      <c r="Y476" s="1266"/>
      <c r="Z476" s="1266"/>
      <c r="AA476" s="1266"/>
      <c r="AB476" s="1266"/>
      <c r="AC476" s="1266"/>
      <c r="AD476" s="1266"/>
      <c r="AE476" s="1266"/>
      <c r="AF476" s="1266"/>
      <c r="AL476" s="728"/>
      <c r="AM476" s="568"/>
      <c r="AN476" s="595"/>
    </row>
    <row r="477" spans="1:40" s="549" customFormat="1" ht="12.75" customHeight="1">
      <c r="A477" s="536"/>
      <c r="B477" s="14"/>
      <c r="C477" s="735"/>
      <c r="F477" s="1266"/>
      <c r="G477" s="1266"/>
      <c r="H477" s="1266"/>
      <c r="I477" s="1266"/>
      <c r="J477" s="1266"/>
      <c r="K477" s="1266"/>
      <c r="L477" s="1266"/>
      <c r="M477" s="1266"/>
      <c r="N477" s="1266"/>
      <c r="O477" s="1266"/>
      <c r="P477" s="1266"/>
      <c r="Q477" s="1266"/>
      <c r="R477" s="1266"/>
      <c r="S477" s="1266"/>
      <c r="T477" s="1266"/>
      <c r="U477" s="1266"/>
      <c r="V477" s="1266"/>
      <c r="W477" s="1266"/>
      <c r="X477" s="1266"/>
      <c r="Y477" s="1266"/>
      <c r="Z477" s="1266"/>
      <c r="AA477" s="1266"/>
      <c r="AB477" s="1266"/>
      <c r="AC477" s="1266"/>
      <c r="AD477" s="1266"/>
      <c r="AE477" s="1266"/>
      <c r="AF477" s="1266"/>
      <c r="AL477" s="728"/>
      <c r="AM477" s="568"/>
      <c r="AN477" s="595"/>
    </row>
    <row r="478" spans="1:40" s="549" customFormat="1" ht="12.75" customHeight="1">
      <c r="A478" s="536"/>
      <c r="B478" s="14"/>
      <c r="C478" s="735"/>
      <c r="F478" s="1266"/>
      <c r="G478" s="1266"/>
      <c r="H478" s="1266"/>
      <c r="I478" s="1266"/>
      <c r="J478" s="1266"/>
      <c r="K478" s="1266"/>
      <c r="L478" s="1266"/>
      <c r="M478" s="1266"/>
      <c r="N478" s="1266"/>
      <c r="O478" s="1266"/>
      <c r="P478" s="1266"/>
      <c r="Q478" s="1266"/>
      <c r="R478" s="1266"/>
      <c r="S478" s="1266"/>
      <c r="T478" s="1266"/>
      <c r="U478" s="1266"/>
      <c r="V478" s="1266"/>
      <c r="W478" s="1266"/>
      <c r="X478" s="1266"/>
      <c r="Y478" s="1266"/>
      <c r="Z478" s="1266"/>
      <c r="AA478" s="1266"/>
      <c r="AB478" s="1266"/>
      <c r="AC478" s="1266"/>
      <c r="AD478" s="1266"/>
      <c r="AE478" s="1266"/>
      <c r="AF478" s="1266"/>
      <c r="AL478" s="728"/>
      <c r="AM478" s="568"/>
      <c r="AN478" s="595"/>
    </row>
    <row r="479" spans="1:40" s="549" customFormat="1" ht="12.75" customHeight="1">
      <c r="A479" s="536"/>
      <c r="B479" s="14"/>
      <c r="C479" s="1391" t="s">
        <v>591</v>
      </c>
      <c r="D479" s="1350"/>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1392" t="s">
        <v>1453</v>
      </c>
      <c r="AG479" s="1392"/>
      <c r="AH479" s="1392"/>
      <c r="AI479" s="1392"/>
      <c r="AJ479" s="1392"/>
      <c r="AK479" s="1392"/>
      <c r="AL479" s="1393"/>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1353">
        <f>IF(Application!D214="N/A",AS371,AS373)</f>
        <v>10</v>
      </c>
      <c r="AL482" s="1354"/>
      <c r="AM482" s="1355"/>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1392" t="s">
        <v>1502</v>
      </c>
      <c r="AF485" s="1392"/>
      <c r="AG485" s="1392"/>
      <c r="AH485" s="1392"/>
      <c r="AI485" s="1392"/>
      <c r="AJ485" s="1392"/>
      <c r="AK485" s="1392"/>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1398" t="s">
        <v>591</v>
      </c>
      <c r="D491" s="1399"/>
      <c r="E491" s="757" t="s">
        <v>507</v>
      </c>
      <c r="F491" s="1400" t="s">
        <v>1508</v>
      </c>
      <c r="G491" s="1400"/>
      <c r="H491" s="1400"/>
      <c r="I491" s="1400"/>
      <c r="J491" s="1400"/>
      <c r="K491" s="1400"/>
      <c r="L491" s="1400"/>
      <c r="M491" s="1400"/>
      <c r="N491" s="1400"/>
      <c r="O491" s="1400"/>
      <c r="P491" s="1400"/>
      <c r="Q491" s="1400"/>
      <c r="R491" s="1400"/>
      <c r="S491" s="1400"/>
      <c r="T491" s="1400"/>
      <c r="U491" s="1400"/>
      <c r="V491" s="1400"/>
      <c r="W491" s="1400"/>
      <c r="X491" s="1400"/>
      <c r="Y491" s="1400"/>
      <c r="Z491" s="1400"/>
      <c r="AA491" s="1400"/>
      <c r="AB491" s="1400"/>
      <c r="AC491" s="1400"/>
      <c r="AD491" s="1400"/>
      <c r="AE491" s="1400"/>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1401"/>
      <c r="G492" s="1401"/>
      <c r="H492" s="1401"/>
      <c r="I492" s="1401"/>
      <c r="J492" s="1401"/>
      <c r="K492" s="1401"/>
      <c r="L492" s="1401"/>
      <c r="M492" s="1401"/>
      <c r="N492" s="1401"/>
      <c r="O492" s="1401"/>
      <c r="P492" s="1401"/>
      <c r="Q492" s="1401"/>
      <c r="R492" s="1401"/>
      <c r="S492" s="1401"/>
      <c r="T492" s="1401"/>
      <c r="U492" s="1401"/>
      <c r="V492" s="1401"/>
      <c r="W492" s="1401"/>
      <c r="X492" s="1401"/>
      <c r="Y492" s="1401"/>
      <c r="Z492" s="1401"/>
      <c r="AA492" s="1401"/>
      <c r="AB492" s="1401"/>
      <c r="AC492" s="1401"/>
      <c r="AD492" s="1401"/>
      <c r="AE492" s="1401"/>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1496" t="s">
        <v>591</v>
      </c>
      <c r="G493" s="1496"/>
      <c r="H493" s="1496"/>
      <c r="I493" s="1496"/>
      <c r="J493" s="1496"/>
      <c r="K493" s="1496"/>
      <c r="L493" s="1496"/>
      <c r="M493" s="1496"/>
      <c r="N493" s="1496"/>
      <c r="O493" s="1496"/>
      <c r="P493" s="1496"/>
      <c r="Q493" s="1496"/>
      <c r="R493" s="1496"/>
      <c r="S493" s="1496"/>
      <c r="T493" s="1496"/>
      <c r="U493" s="1496"/>
      <c r="V493" s="1496"/>
      <c r="W493" s="1496"/>
      <c r="X493" s="1496"/>
      <c r="Y493" s="1496"/>
      <c r="Z493" s="1496"/>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1517" t="s">
        <v>545</v>
      </c>
      <c r="D495" s="1518"/>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1485" t="s">
        <v>591</v>
      </c>
      <c r="W498" s="1485"/>
      <c r="X498" s="1485"/>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1485" t="s">
        <v>591</v>
      </c>
      <c r="W500" s="1485"/>
      <c r="X500" s="1485"/>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1485" t="s">
        <v>591</v>
      </c>
      <c r="W505" s="1485"/>
      <c r="X505" s="1485"/>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1471"/>
      <c r="E508" s="1471"/>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1485" t="s">
        <v>591</v>
      </c>
      <c r="W509" s="1485"/>
      <c r="X509" s="1485"/>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1485" t="s">
        <v>591</v>
      </c>
      <c r="W511" s="1485"/>
      <c r="X511" s="1485"/>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1398" t="s">
        <v>591</v>
      </c>
      <c r="D514" s="1399"/>
      <c r="E514" s="757" t="s">
        <v>507</v>
      </c>
      <c r="F514" s="1400" t="s">
        <v>1508</v>
      </c>
      <c r="G514" s="1400"/>
      <c r="H514" s="1400"/>
      <c r="I514" s="1400"/>
      <c r="J514" s="1400"/>
      <c r="K514" s="1400"/>
      <c r="L514" s="1400"/>
      <c r="M514" s="1400"/>
      <c r="N514" s="1400"/>
      <c r="O514" s="1400"/>
      <c r="P514" s="1400"/>
      <c r="Q514" s="1400"/>
      <c r="R514" s="1400"/>
      <c r="S514" s="1400"/>
      <c r="T514" s="1400"/>
      <c r="U514" s="1400"/>
      <c r="V514" s="1400"/>
      <c r="W514" s="1400"/>
      <c r="X514" s="1400"/>
      <c r="Y514" s="1400"/>
      <c r="Z514" s="1400"/>
      <c r="AA514" s="1400"/>
      <c r="AB514" s="1400"/>
      <c r="AC514" s="1400"/>
      <c r="AD514" s="1400"/>
      <c r="AE514" s="1400"/>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1401"/>
      <c r="G515" s="1401"/>
      <c r="H515" s="1401"/>
      <c r="I515" s="1401"/>
      <c r="J515" s="1401"/>
      <c r="K515" s="1401"/>
      <c r="L515" s="1401"/>
      <c r="M515" s="1401"/>
      <c r="N515" s="1401"/>
      <c r="O515" s="1401"/>
      <c r="P515" s="1401"/>
      <c r="Q515" s="1401"/>
      <c r="R515" s="1401"/>
      <c r="S515" s="1401"/>
      <c r="T515" s="1401"/>
      <c r="U515" s="1401"/>
      <c r="V515" s="1401"/>
      <c r="W515" s="1401"/>
      <c r="X515" s="1401"/>
      <c r="Y515" s="1401"/>
      <c r="Z515" s="1401"/>
      <c r="AA515" s="1401"/>
      <c r="AB515" s="1401"/>
      <c r="AC515" s="1401"/>
      <c r="AD515" s="1401"/>
      <c r="AE515" s="1401"/>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1492" t="s">
        <v>591</v>
      </c>
      <c r="G516" s="1492"/>
      <c r="H516" s="1492"/>
      <c r="I516" s="1492"/>
      <c r="J516" s="1492"/>
      <c r="K516" s="1492"/>
      <c r="L516" s="1492"/>
      <c r="M516" s="1492"/>
      <c r="N516" s="1492"/>
      <c r="O516" s="1492"/>
      <c r="P516" s="1492"/>
      <c r="Q516" s="1492"/>
      <c r="R516" s="1492"/>
      <c r="S516" s="1492"/>
      <c r="T516" s="1492"/>
      <c r="U516" s="1492"/>
      <c r="V516" s="1492"/>
      <c r="W516" s="1492"/>
      <c r="X516" s="1492"/>
      <c r="Y516" s="1492"/>
      <c r="Z516" s="1492"/>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1398" t="s">
        <v>591</v>
      </c>
      <c r="D518" s="1399"/>
      <c r="E518" s="757" t="s">
        <v>757</v>
      </c>
      <c r="F518" s="1493" t="s">
        <v>1530</v>
      </c>
      <c r="G518" s="1493"/>
      <c r="H518" s="1493"/>
      <c r="I518" s="1493"/>
      <c r="J518" s="1493"/>
      <c r="K518" s="1493"/>
      <c r="L518" s="1493"/>
      <c r="M518" s="1493"/>
      <c r="N518" s="1493"/>
      <c r="O518" s="1493"/>
      <c r="P518" s="1493"/>
      <c r="Q518" s="1493"/>
      <c r="R518" s="1493"/>
      <c r="S518" s="1493"/>
      <c r="T518" s="1493"/>
      <c r="U518" s="1493"/>
      <c r="V518" s="1493"/>
      <c r="W518" s="1493"/>
      <c r="X518" s="1493"/>
      <c r="Y518" s="1493"/>
      <c r="Z518" s="1493"/>
      <c r="AA518" s="1493"/>
      <c r="AB518" s="1493"/>
      <c r="AC518" s="1493"/>
      <c r="AD518" s="1493"/>
      <c r="AE518" s="1493"/>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1494"/>
      <c r="G519" s="1494"/>
      <c r="H519" s="1494"/>
      <c r="I519" s="1494"/>
      <c r="J519" s="1494"/>
      <c r="K519" s="1494"/>
      <c r="L519" s="1494"/>
      <c r="M519" s="1494"/>
      <c r="N519" s="1494"/>
      <c r="O519" s="1494"/>
      <c r="P519" s="1494"/>
      <c r="Q519" s="1494"/>
      <c r="R519" s="1494"/>
      <c r="S519" s="1494"/>
      <c r="T519" s="1494"/>
      <c r="U519" s="1494"/>
      <c r="V519" s="1494"/>
      <c r="W519" s="1494"/>
      <c r="X519" s="1494"/>
      <c r="Y519" s="1494"/>
      <c r="Z519" s="1494"/>
      <c r="AA519" s="1494"/>
      <c r="AB519" s="1494"/>
      <c r="AC519" s="1494"/>
      <c r="AD519" s="1494"/>
      <c r="AE519" s="1494"/>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1495" t="s">
        <v>591</v>
      </c>
      <c r="G521" s="1495"/>
      <c r="H521" s="1495"/>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1398" t="s">
        <v>591</v>
      </c>
      <c r="D523" s="1399"/>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1470"/>
      <c r="D525" s="1471"/>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1472" t="s">
        <v>591</v>
      </c>
      <c r="H526" s="1472"/>
      <c r="I526" s="1472"/>
      <c r="J526" s="1472"/>
      <c r="K526" s="1472"/>
      <c r="L526" s="1472"/>
      <c r="M526" s="1472"/>
      <c r="N526" s="1472"/>
      <c r="O526" s="1472"/>
      <c r="P526" s="1472"/>
      <c r="Q526" s="1472"/>
      <c r="R526" s="1472"/>
      <c r="S526" s="1472"/>
      <c r="T526" s="1472"/>
      <c r="U526" s="1472"/>
      <c r="V526" s="1472"/>
      <c r="W526" s="1472"/>
      <c r="X526" s="1472"/>
      <c r="Y526" s="1472"/>
      <c r="Z526" s="1472"/>
      <c r="AA526" s="1472"/>
      <c r="AB526" s="1472"/>
      <c r="AC526" s="1472"/>
      <c r="AD526" s="1472"/>
      <c r="AE526" s="1472"/>
      <c r="AF526" s="1472"/>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1473" t="s">
        <v>591</v>
      </c>
      <c r="D528" s="1474"/>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1473" t="s">
        <v>591</v>
      </c>
      <c r="D532" s="1474"/>
      <c r="F532" s="791" t="s">
        <v>1538</v>
      </c>
      <c r="G532" s="1266" t="s">
        <v>1539</v>
      </c>
      <c r="H532" s="1266"/>
      <c r="I532" s="1266"/>
      <c r="J532" s="1266"/>
      <c r="K532" s="1266"/>
      <c r="L532" s="1266"/>
      <c r="M532" s="1266"/>
      <c r="N532" s="1266"/>
      <c r="O532" s="1266"/>
      <c r="P532" s="1266"/>
      <c r="Q532" s="1266"/>
      <c r="R532" s="1266"/>
      <c r="S532" s="1266"/>
      <c r="T532" s="1266"/>
      <c r="U532" s="1266"/>
      <c r="V532" s="1266"/>
      <c r="W532" s="1266"/>
      <c r="X532" s="1266"/>
      <c r="Y532" s="1266"/>
      <c r="Z532" s="1266"/>
      <c r="AA532" s="1266"/>
      <c r="AB532" s="1266"/>
      <c r="AC532" s="1266"/>
      <c r="AD532" s="1266"/>
      <c r="AE532" s="1266"/>
      <c r="AF532" s="1266"/>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1423"/>
      <c r="H533" s="1423"/>
      <c r="I533" s="1423"/>
      <c r="J533" s="1423"/>
      <c r="K533" s="1423"/>
      <c r="L533" s="1423"/>
      <c r="M533" s="1423"/>
      <c r="N533" s="1423"/>
      <c r="O533" s="1423"/>
      <c r="P533" s="1423"/>
      <c r="Q533" s="1423"/>
      <c r="R533" s="1423"/>
      <c r="S533" s="1423"/>
      <c r="T533" s="1423"/>
      <c r="U533" s="1423"/>
      <c r="V533" s="1423"/>
      <c r="W533" s="1423"/>
      <c r="X533" s="1423"/>
      <c r="Y533" s="1423"/>
      <c r="Z533" s="1423"/>
      <c r="AA533" s="1423"/>
      <c r="AB533" s="1423"/>
      <c r="AC533" s="1423"/>
      <c r="AD533" s="1423"/>
      <c r="AE533" s="1423"/>
      <c r="AF533" s="1423"/>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1475" t="s">
        <v>591</v>
      </c>
      <c r="D536" s="1476"/>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1477" t="s">
        <v>591</v>
      </c>
      <c r="G537" s="1477"/>
      <c r="H537" s="1477"/>
      <c r="I537" s="1477"/>
      <c r="J537" s="1477"/>
      <c r="K537" s="1477"/>
      <c r="L537" s="1477"/>
      <c r="M537" s="1477"/>
      <c r="N537" s="1477"/>
      <c r="O537" s="1477"/>
      <c r="P537" s="1477"/>
      <c r="Q537" s="1477"/>
      <c r="R537" s="1477"/>
      <c r="S537" s="1477"/>
      <c r="T537" s="1477"/>
      <c r="U537" s="1477"/>
      <c r="V537" s="1477"/>
      <c r="W537" s="1477"/>
      <c r="X537" s="1477"/>
      <c r="Y537" s="1477"/>
      <c r="Z537" s="1477"/>
      <c r="AA537" s="1477"/>
      <c r="AB537" s="1477"/>
      <c r="AC537" s="1477"/>
      <c r="AD537" s="1477"/>
      <c r="AE537" s="1477"/>
      <c r="AF537" s="1477"/>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1478"/>
      <c r="G538" s="1478"/>
      <c r="H538" s="1478"/>
      <c r="I538" s="1478"/>
      <c r="J538" s="1478"/>
      <c r="K538" s="1478"/>
      <c r="L538" s="1478"/>
      <c r="M538" s="1478"/>
      <c r="N538" s="1478"/>
      <c r="O538" s="1478"/>
      <c r="P538" s="1478"/>
      <c r="Q538" s="1478"/>
      <c r="R538" s="1478"/>
      <c r="S538" s="1478"/>
      <c r="T538" s="1478"/>
      <c r="U538" s="1478"/>
      <c r="V538" s="1478"/>
      <c r="W538" s="1478"/>
      <c r="X538" s="1478"/>
      <c r="Y538" s="1478"/>
      <c r="Z538" s="1478"/>
      <c r="AA538" s="1478"/>
      <c r="AB538" s="1478"/>
      <c r="AC538" s="1478"/>
      <c r="AD538" s="1478"/>
      <c r="AE538" s="1478"/>
      <c r="AF538" s="1478"/>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1990</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1991</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1353">
        <f>SUM(AG492:AG537)</f>
        <v>0</v>
      </c>
      <c r="AL548" s="1354"/>
      <c r="AM548" s="1355"/>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1295" t="s">
        <v>1551</v>
      </c>
      <c r="AF551" s="1295"/>
      <c r="AG551" s="1295"/>
      <c r="AH551" s="1295"/>
      <c r="AI551" s="1295"/>
      <c r="AJ551" s="1295"/>
      <c r="AK551" s="1295"/>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1350" t="s">
        <v>545</v>
      </c>
      <c r="D554" s="1350"/>
      <c r="E554" s="550"/>
      <c r="F554" s="1402" t="s">
        <v>1552</v>
      </c>
      <c r="G554" s="1403"/>
      <c r="H554" s="1403"/>
      <c r="I554" s="1403"/>
      <c r="J554" s="1403"/>
      <c r="K554" s="1403"/>
      <c r="L554" s="1403"/>
      <c r="M554" s="1403"/>
      <c r="N554" s="1403"/>
      <c r="O554" s="1403"/>
      <c r="P554" s="1403"/>
      <c r="Q554" s="1403"/>
      <c r="R554" s="1403"/>
      <c r="S554" s="1403"/>
      <c r="T554" s="1403"/>
      <c r="U554" s="1403"/>
      <c r="V554" s="1403"/>
      <c r="W554" s="1403"/>
      <c r="X554" s="1403"/>
      <c r="Y554" s="1403"/>
      <c r="Z554" s="1403"/>
      <c r="AA554" s="1403"/>
      <c r="AB554" s="1403"/>
      <c r="AC554" s="1403"/>
      <c r="AD554" s="1403"/>
      <c r="AE554" s="1403"/>
      <c r="AF554" s="1403"/>
      <c r="AG554" s="1403"/>
      <c r="AH554" s="1403"/>
      <c r="AI554" s="1403"/>
      <c r="AJ554" s="1403"/>
      <c r="AK554" s="1403"/>
      <c r="AL554" s="1404"/>
      <c r="AM554" s="593"/>
      <c r="AN554" s="595"/>
    </row>
    <row r="555" spans="1:81" s="549" customFormat="1" ht="12.75" customHeight="1">
      <c r="B555" s="539"/>
      <c r="C555" s="550"/>
      <c r="D555" s="550"/>
      <c r="E555" s="550"/>
      <c r="F555" s="1405"/>
      <c r="G555" s="1406"/>
      <c r="H555" s="1406"/>
      <c r="I555" s="1406"/>
      <c r="J555" s="1406"/>
      <c r="K555" s="1406"/>
      <c r="L555" s="1406"/>
      <c r="M555" s="1406"/>
      <c r="N555" s="1406"/>
      <c r="O555" s="1406"/>
      <c r="P555" s="1406"/>
      <c r="Q555" s="1406"/>
      <c r="R555" s="1406"/>
      <c r="S555" s="1406"/>
      <c r="T555" s="1406"/>
      <c r="U555" s="1406"/>
      <c r="V555" s="1406"/>
      <c r="W555" s="1406"/>
      <c r="X555" s="1406"/>
      <c r="Y555" s="1406"/>
      <c r="Z555" s="1406"/>
      <c r="AA555" s="1406"/>
      <c r="AB555" s="1406"/>
      <c r="AC555" s="1406"/>
      <c r="AD555" s="1406"/>
      <c r="AE555" s="1406"/>
      <c r="AF555" s="1406"/>
      <c r="AG555" s="1406"/>
      <c r="AH555" s="1406"/>
      <c r="AI555" s="1406"/>
      <c r="AJ555" s="1406"/>
      <c r="AK555" s="1406"/>
      <c r="AL555" s="1407"/>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1350" t="s">
        <v>591</v>
      </c>
      <c r="D557" s="1350"/>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1344" t="s">
        <v>2628</v>
      </c>
      <c r="G558" s="1345"/>
      <c r="H558" s="1345"/>
      <c r="I558" s="1345"/>
      <c r="J558" s="1345"/>
      <c r="K558" s="1345"/>
      <c r="L558" s="1345"/>
      <c r="M558" s="1345"/>
      <c r="N558" s="1345"/>
      <c r="O558" s="1345"/>
      <c r="P558" s="1345"/>
      <c r="Q558" s="1345"/>
      <c r="R558" s="1345"/>
      <c r="S558" s="1345"/>
      <c r="T558" s="1345"/>
      <c r="U558" s="1345"/>
      <c r="V558" s="1345"/>
      <c r="W558" s="1345"/>
      <c r="X558" s="1345"/>
      <c r="Y558" s="1345"/>
      <c r="Z558" s="1345"/>
      <c r="AA558" s="1345"/>
      <c r="AB558" s="1345"/>
      <c r="AC558" s="1345"/>
      <c r="AD558" s="1345"/>
      <c r="AE558" s="1345"/>
      <c r="AF558" s="1345"/>
      <c r="AG558" s="1345"/>
      <c r="AH558" s="1345"/>
      <c r="AI558" s="1345"/>
      <c r="AJ558" s="1345"/>
      <c r="AK558" s="1345"/>
      <c r="AL558" s="1346"/>
      <c r="AM558" s="593"/>
      <c r="AN558" s="595"/>
      <c r="AS558" s="866"/>
      <c r="AT558" s="866"/>
      <c r="AU558" s="866"/>
      <c r="AV558" s="866"/>
      <c r="AW558" s="866"/>
    </row>
    <row r="559" spans="1:81" s="549" customFormat="1" ht="12.75" customHeight="1">
      <c r="B559" s="802"/>
      <c r="C559" s="802"/>
      <c r="D559" s="802"/>
      <c r="E559" s="802"/>
      <c r="F559" s="1344"/>
      <c r="G559" s="1345"/>
      <c r="H559" s="1345"/>
      <c r="I559" s="1345"/>
      <c r="J559" s="1345"/>
      <c r="K559" s="1345"/>
      <c r="L559" s="1345"/>
      <c r="M559" s="1345"/>
      <c r="N559" s="1345"/>
      <c r="O559" s="1345"/>
      <c r="P559" s="1345"/>
      <c r="Q559" s="1345"/>
      <c r="R559" s="1345"/>
      <c r="S559" s="1345"/>
      <c r="T559" s="1345"/>
      <c r="U559" s="1345"/>
      <c r="V559" s="1345"/>
      <c r="W559" s="1345"/>
      <c r="X559" s="1345"/>
      <c r="Y559" s="1345"/>
      <c r="Z559" s="1345"/>
      <c r="AA559" s="1345"/>
      <c r="AB559" s="1345"/>
      <c r="AC559" s="1345"/>
      <c r="AD559" s="1345"/>
      <c r="AE559" s="1345"/>
      <c r="AF559" s="1345"/>
      <c r="AG559" s="1345"/>
      <c r="AH559" s="1345"/>
      <c r="AI559" s="1345"/>
      <c r="AJ559" s="1345"/>
      <c r="AK559" s="1345"/>
      <c r="AL559" s="1346"/>
      <c r="AM559" s="593"/>
      <c r="AN559" s="595"/>
    </row>
    <row r="560" spans="1:81" s="549" customFormat="1" ht="12.75" customHeight="1">
      <c r="B560" s="802"/>
      <c r="C560" s="802"/>
      <c r="D560" s="802"/>
      <c r="E560" s="802"/>
      <c r="F560" s="807" t="s">
        <v>1992</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1344" t="s">
        <v>1554</v>
      </c>
      <c r="G561" s="1345"/>
      <c r="H561" s="1345"/>
      <c r="I561" s="1345"/>
      <c r="J561" s="1345"/>
      <c r="K561" s="1345"/>
      <c r="L561" s="1345"/>
      <c r="M561" s="1345"/>
      <c r="N561" s="1345"/>
      <c r="O561" s="1345"/>
      <c r="P561" s="1345"/>
      <c r="Q561" s="1345"/>
      <c r="R561" s="1345"/>
      <c r="S561" s="1345"/>
      <c r="T561" s="1345"/>
      <c r="U561" s="1345"/>
      <c r="V561" s="1345"/>
      <c r="W561" s="1345"/>
      <c r="X561" s="1345"/>
      <c r="Y561" s="1345"/>
      <c r="Z561" s="1345"/>
      <c r="AA561" s="1345"/>
      <c r="AB561" s="1345"/>
      <c r="AC561" s="1345"/>
      <c r="AD561" s="1345"/>
      <c r="AE561" s="1345"/>
      <c r="AF561" s="1345"/>
      <c r="AG561" s="1345"/>
      <c r="AH561" s="1345"/>
      <c r="AI561" s="1345"/>
      <c r="AJ561" s="1345"/>
      <c r="AK561" s="1345"/>
      <c r="AL561" s="809"/>
      <c r="AM561" s="593"/>
      <c r="AN561" s="595"/>
    </row>
    <row r="562" spans="1:45" s="549" customFormat="1" ht="12.75" customHeight="1">
      <c r="B562" s="802"/>
      <c r="C562" s="802"/>
      <c r="D562" s="802"/>
      <c r="E562" s="802"/>
      <c r="F562" s="1347"/>
      <c r="G562" s="1348"/>
      <c r="H562" s="1348"/>
      <c r="I562" s="1348"/>
      <c r="J562" s="1348"/>
      <c r="K562" s="1348"/>
      <c r="L562" s="1348"/>
      <c r="M562" s="1348"/>
      <c r="N562" s="1348"/>
      <c r="O562" s="1348"/>
      <c r="P562" s="1348"/>
      <c r="Q562" s="1348"/>
      <c r="R562" s="1348"/>
      <c r="S562" s="1348"/>
      <c r="T562" s="1348"/>
      <c r="U562" s="1348"/>
      <c r="V562" s="1348"/>
      <c r="W562" s="1348"/>
      <c r="X562" s="1348"/>
      <c r="Y562" s="1348"/>
      <c r="Z562" s="1348"/>
      <c r="AA562" s="1348"/>
      <c r="AB562" s="1348"/>
      <c r="AC562" s="1348"/>
      <c r="AD562" s="1348"/>
      <c r="AE562" s="1348"/>
      <c r="AF562" s="1348"/>
      <c r="AG562" s="1348"/>
      <c r="AH562" s="1348"/>
      <c r="AI562" s="1348"/>
      <c r="AJ562" s="1348"/>
      <c r="AK562" s="1348"/>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1484">
        <f>Application!AJ1001</f>
        <v>55283056</v>
      </c>
      <c r="AQ563" s="1484"/>
      <c r="AR563" s="1484"/>
      <c r="AS563" s="549" t="s">
        <v>2124</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1356">
        <f>'Sources and Uses Budget'!S107+'Sources and Uses Budget'!T107</f>
        <v>43308886</v>
      </c>
      <c r="AG564" s="1356"/>
      <c r="AH564" s="1356"/>
      <c r="AI564" s="1356"/>
      <c r="AJ564" s="1356"/>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1488">
        <f>IFERROR(AP572,0)</f>
        <v>96745348</v>
      </c>
      <c r="AG565" s="1488"/>
      <c r="AH565" s="1488"/>
      <c r="AI565" s="1488"/>
      <c r="AJ565" s="1488"/>
      <c r="AK565" s="593"/>
      <c r="AL565" s="593"/>
      <c r="AM565" s="593"/>
      <c r="AN565" s="595"/>
      <c r="AP565" s="1484">
        <f>Application!AJ1054</f>
        <v>18243408.48</v>
      </c>
      <c r="AQ565" s="1484"/>
      <c r="AR565" s="1484"/>
      <c r="AS565" s="549" t="s">
        <v>1839</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1489">
        <f>IFERROR(ROUNDDOWN(IF(C557="YES",((1-(AF564/AF565))*2),(1-(AF564/AF565))),2),0)</f>
        <v>0.55000000000000004</v>
      </c>
      <c r="AG566" s="1489"/>
      <c r="AH566" s="1489"/>
      <c r="AI566" s="1489"/>
      <c r="AJ566" s="1489"/>
      <c r="AK566" s="593"/>
      <c r="AL566" s="593"/>
      <c r="AM566" s="593"/>
      <c r="AN566" s="595"/>
      <c r="AP566" s="1504">
        <f>Application!AJ1058</f>
        <v>12162272.32</v>
      </c>
      <c r="AQ566" s="1504"/>
      <c r="AR566" s="1504"/>
      <c r="AS566" s="549" t="s">
        <v>2125</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1483">
        <f>IF(((AP565+AP566)/AP563)&gt;0.8,0.8,((AP565+AP566)/AP563))</f>
        <v>0.55000000000000004</v>
      </c>
      <c r="AQ567" s="1483"/>
      <c r="AR567" s="1483"/>
      <c r="AS567" s="549" t="s">
        <v>2126</v>
      </c>
    </row>
    <row r="568" spans="1:45" s="549" customFormat="1" ht="12.75" customHeight="1">
      <c r="A568" s="622"/>
      <c r="B568" s="1430" t="s">
        <v>1993</v>
      </c>
      <c r="C568" s="1431"/>
      <c r="D568" s="1431"/>
      <c r="E568" s="1431"/>
      <c r="F568" s="1431"/>
      <c r="G568" s="1431"/>
      <c r="H568" s="1431"/>
      <c r="I568" s="1431"/>
      <c r="J568" s="1431"/>
      <c r="K568" s="1431"/>
      <c r="L568" s="1431"/>
      <c r="M568" s="1431"/>
      <c r="N568" s="1431"/>
      <c r="O568" s="1431"/>
      <c r="P568" s="1431"/>
      <c r="Q568" s="1431"/>
      <c r="R568" s="1431"/>
      <c r="S568" s="1431"/>
      <c r="T568" s="1431"/>
      <c r="U568" s="1431"/>
      <c r="V568" s="1431"/>
      <c r="W568" s="1431"/>
      <c r="X568" s="1431"/>
      <c r="Y568" s="1431"/>
      <c r="Z568" s="1431"/>
      <c r="AA568" s="1431"/>
      <c r="AB568" s="1431"/>
      <c r="AC568" s="1431"/>
      <c r="AD568" s="1431"/>
      <c r="AE568" s="1431"/>
      <c r="AF568" s="1431"/>
      <c r="AG568" s="1431"/>
      <c r="AH568" s="1431"/>
      <c r="AI568" s="1431"/>
      <c r="AJ568" s="1432"/>
      <c r="AK568" s="593"/>
      <c r="AL568" s="593"/>
      <c r="AM568" s="593"/>
      <c r="AN568" s="595"/>
    </row>
    <row r="569" spans="1:45" s="549" customFormat="1" ht="12.75" customHeight="1">
      <c r="A569" s="622"/>
      <c r="B569" s="1433"/>
      <c r="C569" s="1434"/>
      <c r="D569" s="1434"/>
      <c r="E569" s="1434"/>
      <c r="F569" s="1434"/>
      <c r="G569" s="1434"/>
      <c r="H569" s="1434"/>
      <c r="I569" s="1434"/>
      <c r="J569" s="1434"/>
      <c r="K569" s="1434"/>
      <c r="L569" s="1434"/>
      <c r="M569" s="1434"/>
      <c r="N569" s="1434"/>
      <c r="O569" s="1434"/>
      <c r="P569" s="1434"/>
      <c r="Q569" s="1434"/>
      <c r="R569" s="1434"/>
      <c r="S569" s="1434"/>
      <c r="T569" s="1434"/>
      <c r="U569" s="1434"/>
      <c r="V569" s="1434"/>
      <c r="W569" s="1434"/>
      <c r="X569" s="1434"/>
      <c r="Y569" s="1434"/>
      <c r="Z569" s="1434"/>
      <c r="AA569" s="1434"/>
      <c r="AB569" s="1434"/>
      <c r="AC569" s="1434"/>
      <c r="AD569" s="1434"/>
      <c r="AE569" s="1434"/>
      <c r="AF569" s="1434"/>
      <c r="AG569" s="1434"/>
      <c r="AH569" s="1434"/>
      <c r="AI569" s="1434"/>
      <c r="AJ569" s="1435"/>
      <c r="AK569" s="593"/>
      <c r="AL569" s="593"/>
      <c r="AM569" s="593"/>
      <c r="AN569" s="595"/>
      <c r="AP569" s="1484">
        <f>AP570-AP565-AP566</f>
        <v>66339667.199999996</v>
      </c>
      <c r="AQ569" s="1415"/>
      <c r="AR569" s="1415"/>
      <c r="AS569" s="549" t="s">
        <v>2128</v>
      </c>
    </row>
    <row r="570" spans="1:45" s="549" customFormat="1" ht="12.75" customHeight="1">
      <c r="A570" s="622"/>
      <c r="B570" s="1436"/>
      <c r="C570" s="1437"/>
      <c r="D570" s="1437"/>
      <c r="E570" s="1437"/>
      <c r="F570" s="1437"/>
      <c r="G570" s="1437"/>
      <c r="H570" s="1437"/>
      <c r="I570" s="1437"/>
      <c r="J570" s="1437"/>
      <c r="K570" s="1437"/>
      <c r="L570" s="1437"/>
      <c r="M570" s="1437"/>
      <c r="N570" s="1437"/>
      <c r="O570" s="1437"/>
      <c r="P570" s="1437"/>
      <c r="Q570" s="1437"/>
      <c r="R570" s="1437"/>
      <c r="S570" s="1437"/>
      <c r="T570" s="1437"/>
      <c r="U570" s="1437"/>
      <c r="V570" s="1437"/>
      <c r="W570" s="1437"/>
      <c r="X570" s="1437"/>
      <c r="Y570" s="1437"/>
      <c r="Z570" s="1437"/>
      <c r="AA570" s="1437"/>
      <c r="AB570" s="1437"/>
      <c r="AC570" s="1437"/>
      <c r="AD570" s="1437"/>
      <c r="AE570" s="1437"/>
      <c r="AF570" s="1437"/>
      <c r="AG570" s="1437"/>
      <c r="AH570" s="1437"/>
      <c r="AI570" s="1437"/>
      <c r="AJ570" s="1438"/>
      <c r="AK570" s="593"/>
      <c r="AL570" s="593"/>
      <c r="AM570" s="593"/>
      <c r="AN570" s="595"/>
      <c r="AP570" s="1484">
        <f>Application!AJ1062</f>
        <v>96745348</v>
      </c>
      <c r="AQ570" s="1484"/>
      <c r="AR570" s="1484"/>
      <c r="AS570" s="549" t="s">
        <v>2127</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1439">
        <f>IFERROR(IF(AND(C554="N/A",C557="N/A"),0,IF(AF566=0,0,IF((AF566*100)&gt;12,12,(AF566*100)))),0)</f>
        <v>12</v>
      </c>
      <c r="AL572" s="1439"/>
      <c r="AM572" s="1440"/>
      <c r="AN572" s="595"/>
      <c r="AP572" s="1497">
        <f>AP569+(AP563*AP567)</f>
        <v>96745348</v>
      </c>
      <c r="AQ572" s="1498"/>
      <c r="AR572" s="1499"/>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2571</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1295" t="s">
        <v>1308</v>
      </c>
      <c r="AF575" s="1295"/>
      <c r="AG575" s="1295"/>
      <c r="AH575" s="1295"/>
      <c r="AI575" s="1295"/>
      <c r="AJ575" s="1295"/>
      <c r="AK575" s="1295"/>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1345" t="s">
        <v>1985</v>
      </c>
      <c r="C577" s="1345"/>
      <c r="D577" s="1345"/>
      <c r="E577" s="1345"/>
      <c r="F577" s="1345"/>
      <c r="G577" s="1345"/>
      <c r="H577" s="1345"/>
      <c r="I577" s="1345"/>
      <c r="J577" s="1345"/>
      <c r="K577" s="1345"/>
      <c r="L577" s="1345"/>
      <c r="M577" s="1345"/>
      <c r="N577" s="1345"/>
      <c r="O577" s="1345"/>
      <c r="P577" s="1345"/>
      <c r="Q577" s="1345"/>
      <c r="R577" s="1345"/>
      <c r="S577" s="1345"/>
      <c r="T577" s="1345"/>
      <c r="U577" s="1345"/>
      <c r="V577" s="1345"/>
      <c r="W577" s="1345"/>
      <c r="X577" s="1345"/>
      <c r="Y577" s="1345"/>
      <c r="Z577" s="1345"/>
      <c r="AA577" s="1345"/>
      <c r="AB577" s="1345"/>
      <c r="AC577" s="1345"/>
      <c r="AD577" s="1345"/>
      <c r="AE577" s="1345"/>
      <c r="AF577" s="1345"/>
      <c r="AG577" s="1345"/>
      <c r="AH577" s="1345"/>
      <c r="AI577" s="1345"/>
      <c r="AJ577" s="1345"/>
      <c r="AK577" s="640"/>
      <c r="AL577" s="571"/>
      <c r="AM577" s="601"/>
      <c r="AN577" s="595"/>
    </row>
    <row r="578" spans="1:42" s="549" customFormat="1" ht="12.75" customHeight="1">
      <c r="A578" s="601"/>
      <c r="B578" s="1345"/>
      <c r="C578" s="1345"/>
      <c r="D578" s="1345"/>
      <c r="E578" s="1345"/>
      <c r="F578" s="1345"/>
      <c r="G578" s="1345"/>
      <c r="H578" s="1345"/>
      <c r="I578" s="1345"/>
      <c r="J578" s="1345"/>
      <c r="K578" s="1345"/>
      <c r="L578" s="1345"/>
      <c r="M578" s="1345"/>
      <c r="N578" s="1345"/>
      <c r="O578" s="1345"/>
      <c r="P578" s="1345"/>
      <c r="Q578" s="1345"/>
      <c r="R578" s="1345"/>
      <c r="S578" s="1345"/>
      <c r="T578" s="1345"/>
      <c r="U578" s="1345"/>
      <c r="V578" s="1345"/>
      <c r="W578" s="1345"/>
      <c r="X578" s="1345"/>
      <c r="Y578" s="1345"/>
      <c r="Z578" s="1345"/>
      <c r="AA578" s="1345"/>
      <c r="AB578" s="1345"/>
      <c r="AC578" s="1345"/>
      <c r="AD578" s="1345"/>
      <c r="AE578" s="1345"/>
      <c r="AF578" s="1345"/>
      <c r="AG578" s="1345"/>
      <c r="AH578" s="1345"/>
      <c r="AI578" s="1345"/>
      <c r="AJ578" s="1345"/>
      <c r="AK578" s="640"/>
      <c r="AL578" s="571"/>
      <c r="AM578" s="601"/>
      <c r="AN578" s="595"/>
    </row>
    <row r="579" spans="1:42" s="549" customFormat="1" ht="12.75" customHeight="1">
      <c r="A579" s="601"/>
      <c r="B579" s="1345"/>
      <c r="C579" s="1345"/>
      <c r="D579" s="1345"/>
      <c r="E579" s="1345"/>
      <c r="F579" s="1345"/>
      <c r="G579" s="1345"/>
      <c r="H579" s="1345"/>
      <c r="I579" s="1345"/>
      <c r="J579" s="1345"/>
      <c r="K579" s="1345"/>
      <c r="L579" s="1345"/>
      <c r="M579" s="1345"/>
      <c r="N579" s="1345"/>
      <c r="O579" s="1345"/>
      <c r="P579" s="1345"/>
      <c r="Q579" s="1345"/>
      <c r="R579" s="1345"/>
      <c r="S579" s="1345"/>
      <c r="T579" s="1345"/>
      <c r="U579" s="1345"/>
      <c r="V579" s="1345"/>
      <c r="W579" s="1345"/>
      <c r="X579" s="1345"/>
      <c r="Y579" s="1345"/>
      <c r="Z579" s="1345"/>
      <c r="AA579" s="1345"/>
      <c r="AB579" s="1345"/>
      <c r="AC579" s="1345"/>
      <c r="AD579" s="1345"/>
      <c r="AE579" s="1345"/>
      <c r="AF579" s="1345"/>
      <c r="AG579" s="1345"/>
      <c r="AH579" s="1345"/>
      <c r="AI579" s="1345"/>
      <c r="AJ579" s="1345"/>
      <c r="AK579" s="640"/>
      <c r="AL579" s="571"/>
      <c r="AM579" s="601"/>
      <c r="AN579" s="595"/>
    </row>
    <row r="580" spans="1:42" s="549" customFormat="1" ht="12.75" customHeight="1">
      <c r="A580" s="601"/>
      <c r="B580" s="1345"/>
      <c r="C580" s="1345"/>
      <c r="D580" s="1345"/>
      <c r="E580" s="1345"/>
      <c r="F580" s="1345"/>
      <c r="G580" s="1345"/>
      <c r="H580" s="1345"/>
      <c r="I580" s="1345"/>
      <c r="J580" s="1345"/>
      <c r="K580" s="1345"/>
      <c r="L580" s="1345"/>
      <c r="M580" s="1345"/>
      <c r="N580" s="1345"/>
      <c r="O580" s="1345"/>
      <c r="P580" s="1345"/>
      <c r="Q580" s="1345"/>
      <c r="R580" s="1345"/>
      <c r="S580" s="1345"/>
      <c r="T580" s="1345"/>
      <c r="U580" s="1345"/>
      <c r="V580" s="1345"/>
      <c r="W580" s="1345"/>
      <c r="X580" s="1345"/>
      <c r="Y580" s="1345"/>
      <c r="Z580" s="1345"/>
      <c r="AA580" s="1345"/>
      <c r="AB580" s="1345"/>
      <c r="AC580" s="1345"/>
      <c r="AD580" s="1345"/>
      <c r="AE580" s="1345"/>
      <c r="AF580" s="1345"/>
      <c r="AG580" s="1345"/>
      <c r="AH580" s="1345"/>
      <c r="AI580" s="1345"/>
      <c r="AJ580" s="1345"/>
      <c r="AK580" s="640"/>
      <c r="AL580" s="571"/>
      <c r="AM580" s="601"/>
      <c r="AN580" s="595"/>
    </row>
    <row r="581" spans="1:42" s="549" customFormat="1" ht="12.75" customHeight="1">
      <c r="A581" s="601"/>
      <c r="B581" s="1345"/>
      <c r="C581" s="1345"/>
      <c r="D581" s="1345"/>
      <c r="E581" s="1345"/>
      <c r="F581" s="1345"/>
      <c r="G581" s="1345"/>
      <c r="H581" s="1345"/>
      <c r="I581" s="1345"/>
      <c r="J581" s="1345"/>
      <c r="K581" s="1345"/>
      <c r="L581" s="1345"/>
      <c r="M581" s="1345"/>
      <c r="N581" s="1345"/>
      <c r="O581" s="1345"/>
      <c r="P581" s="1345"/>
      <c r="Q581" s="1345"/>
      <c r="R581" s="1345"/>
      <c r="S581" s="1345"/>
      <c r="T581" s="1345"/>
      <c r="U581" s="1345"/>
      <c r="V581" s="1345"/>
      <c r="W581" s="1345"/>
      <c r="X581" s="1345"/>
      <c r="Y581" s="1345"/>
      <c r="Z581" s="1345"/>
      <c r="AA581" s="1345"/>
      <c r="AB581" s="1345"/>
      <c r="AC581" s="1345"/>
      <c r="AD581" s="1345"/>
      <c r="AE581" s="1345"/>
      <c r="AF581" s="1345"/>
      <c r="AG581" s="1345"/>
      <c r="AH581" s="1345"/>
      <c r="AI581" s="1345"/>
      <c r="AJ581" s="1345"/>
      <c r="AK581" s="640"/>
      <c r="AL581" s="571"/>
      <c r="AM581" s="601"/>
      <c r="AN581" s="595"/>
    </row>
    <row r="582" spans="1:42" s="549" customFormat="1" ht="12.75" customHeight="1">
      <c r="A582" s="601"/>
      <c r="B582" s="1345"/>
      <c r="C582" s="1345"/>
      <c r="D582" s="1345"/>
      <c r="E582" s="1345"/>
      <c r="F582" s="1345"/>
      <c r="G582" s="1345"/>
      <c r="H582" s="1345"/>
      <c r="I582" s="1345"/>
      <c r="J582" s="1345"/>
      <c r="K582" s="1345"/>
      <c r="L582" s="1345"/>
      <c r="M582" s="1345"/>
      <c r="N582" s="1345"/>
      <c r="O582" s="1345"/>
      <c r="P582" s="1345"/>
      <c r="Q582" s="1345"/>
      <c r="R582" s="1345"/>
      <c r="S582" s="1345"/>
      <c r="T582" s="1345"/>
      <c r="U582" s="1345"/>
      <c r="V582" s="1345"/>
      <c r="W582" s="1345"/>
      <c r="X582" s="1345"/>
      <c r="Y582" s="1345"/>
      <c r="Z582" s="1345"/>
      <c r="AA582" s="1345"/>
      <c r="AB582" s="1345"/>
      <c r="AC582" s="1345"/>
      <c r="AD582" s="1345"/>
      <c r="AE582" s="1345"/>
      <c r="AF582" s="1345"/>
      <c r="AG582" s="1345"/>
      <c r="AH582" s="1345"/>
      <c r="AI582" s="1345"/>
      <c r="AJ582" s="1345"/>
      <c r="AK582" s="640"/>
      <c r="AL582" s="571"/>
      <c r="AM582" s="601"/>
      <c r="AN582" s="595"/>
    </row>
    <row r="583" spans="1:42" s="549" customFormat="1" ht="12.75" customHeight="1">
      <c r="A583" s="601"/>
      <c r="B583" s="1345"/>
      <c r="C583" s="1345"/>
      <c r="D583" s="1345"/>
      <c r="E583" s="1345"/>
      <c r="F583" s="1345"/>
      <c r="G583" s="1345"/>
      <c r="H583" s="1345"/>
      <c r="I583" s="1345"/>
      <c r="J583" s="1345"/>
      <c r="K583" s="1345"/>
      <c r="L583" s="1345"/>
      <c r="M583" s="1345"/>
      <c r="N583" s="1345"/>
      <c r="O583" s="1345"/>
      <c r="P583" s="1345"/>
      <c r="Q583" s="1345"/>
      <c r="R583" s="1345"/>
      <c r="S583" s="1345"/>
      <c r="T583" s="1345"/>
      <c r="U583" s="1345"/>
      <c r="V583" s="1345"/>
      <c r="W583" s="1345"/>
      <c r="X583" s="1345"/>
      <c r="Y583" s="1345"/>
      <c r="Z583" s="1345"/>
      <c r="AA583" s="1345"/>
      <c r="AB583" s="1345"/>
      <c r="AC583" s="1345"/>
      <c r="AD583" s="1345"/>
      <c r="AE583" s="1345"/>
      <c r="AF583" s="1345"/>
      <c r="AG583" s="1345"/>
      <c r="AH583" s="1345"/>
      <c r="AI583" s="1345"/>
      <c r="AJ583" s="1345"/>
      <c r="AK583" s="640"/>
      <c r="AL583" s="571"/>
      <c r="AM583" s="601"/>
      <c r="AN583" s="595"/>
    </row>
    <row r="584" spans="1:42" ht="12.75" customHeight="1">
      <c r="A584" s="601"/>
      <c r="B584" s="1345"/>
      <c r="C584" s="1345"/>
      <c r="D584" s="1345"/>
      <c r="E584" s="1345"/>
      <c r="F584" s="1345"/>
      <c r="G584" s="1345"/>
      <c r="H584" s="1345"/>
      <c r="I584" s="1345"/>
      <c r="J584" s="1345"/>
      <c r="K584" s="1345"/>
      <c r="L584" s="1345"/>
      <c r="M584" s="1345"/>
      <c r="N584" s="1345"/>
      <c r="O584" s="1345"/>
      <c r="P584" s="1345"/>
      <c r="Q584" s="1345"/>
      <c r="R584" s="1345"/>
      <c r="S584" s="1345"/>
      <c r="T584" s="1345"/>
      <c r="U584" s="1345"/>
      <c r="V584" s="1345"/>
      <c r="W584" s="1345"/>
      <c r="X584" s="1345"/>
      <c r="Y584" s="1345"/>
      <c r="Z584" s="1345"/>
      <c r="AA584" s="1345"/>
      <c r="AB584" s="1345"/>
      <c r="AC584" s="1345"/>
      <c r="AD584" s="1345"/>
      <c r="AE584" s="1345"/>
      <c r="AF584" s="1345"/>
      <c r="AG584" s="1345"/>
      <c r="AH584" s="1345"/>
      <c r="AI584" s="1345"/>
      <c r="AJ584" s="1345"/>
      <c r="AK584" s="640"/>
      <c r="AL584" s="571"/>
      <c r="AM584" s="601"/>
    </row>
    <row r="585" spans="1:42" s="549" customFormat="1" ht="12.75" customHeight="1">
      <c r="B585" s="1345"/>
      <c r="C585" s="1345"/>
      <c r="D585" s="1345"/>
      <c r="E585" s="1345"/>
      <c r="F585" s="1345"/>
      <c r="G585" s="1345"/>
      <c r="H585" s="1345"/>
      <c r="I585" s="1345"/>
      <c r="J585" s="1345"/>
      <c r="K585" s="1345"/>
      <c r="L585" s="1345"/>
      <c r="M585" s="1345"/>
      <c r="N585" s="1345"/>
      <c r="O585" s="1345"/>
      <c r="P585" s="1345"/>
      <c r="Q585" s="1345"/>
      <c r="R585" s="1345"/>
      <c r="S585" s="1345"/>
      <c r="T585" s="1345"/>
      <c r="U585" s="1345"/>
      <c r="V585" s="1345"/>
      <c r="W585" s="1345"/>
      <c r="X585" s="1345"/>
      <c r="Y585" s="1345"/>
      <c r="Z585" s="1345"/>
      <c r="AA585" s="1345"/>
      <c r="AB585" s="1345"/>
      <c r="AC585" s="1345"/>
      <c r="AD585" s="1345"/>
      <c r="AE585" s="1345"/>
      <c r="AF585" s="1345"/>
      <c r="AG585" s="1345"/>
      <c r="AH585" s="1345"/>
      <c r="AI585" s="1345"/>
      <c r="AJ585" s="1345"/>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1328" t="s">
        <v>1332</v>
      </c>
      <c r="AG591" s="1328"/>
      <c r="AH591" s="1328"/>
      <c r="AI591" s="1328"/>
      <c r="AJ591" s="1328"/>
      <c r="AK591" s="1328"/>
      <c r="AL591" s="1328"/>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2129</v>
      </c>
      <c r="AP595" s="549" t="b">
        <f>IF(Application!AF427&gt;=25,TRUE,FALSE)</f>
        <v>0</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2130</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1328" t="s">
        <v>1388</v>
      </c>
      <c r="AG598" s="1328"/>
      <c r="AH598" s="1328"/>
      <c r="AI598" s="1328"/>
      <c r="AJ598" s="1328"/>
      <c r="AK598" s="1328"/>
      <c r="AL598" s="1328"/>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0</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1328" t="s">
        <v>1371</v>
      </c>
      <c r="AG604" s="1328"/>
      <c r="AH604" s="1328"/>
      <c r="AI604" s="1328"/>
      <c r="AJ604" s="1328"/>
      <c r="AK604" s="1328"/>
      <c r="AL604" s="1328"/>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2132</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2133</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2134</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1328" t="s">
        <v>1391</v>
      </c>
      <c r="AG610" s="1328"/>
      <c r="AH610" s="1328"/>
      <c r="AI610" s="1328"/>
      <c r="AJ610" s="1328"/>
      <c r="AK610" s="1328"/>
      <c r="AL610" s="1328"/>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2135</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2136</v>
      </c>
    </row>
    <row r="614" spans="1:53" s="549" customFormat="1" ht="12.75" customHeight="1">
      <c r="B614" s="608"/>
      <c r="C614" s="927"/>
      <c r="D614" s="659"/>
      <c r="E614" s="536" t="s">
        <v>1840</v>
      </c>
      <c r="O614" s="1411" t="s">
        <v>1184</v>
      </c>
      <c r="P614" s="1411"/>
      <c r="Q614" s="1411"/>
      <c r="R614" s="1411"/>
      <c r="S614" s="1411"/>
      <c r="T614" s="1411"/>
      <c r="U614" s="1411"/>
      <c r="V614" s="1411"/>
      <c r="W614" s="1411"/>
      <c r="X614" s="1411"/>
      <c r="Y614" s="1411"/>
      <c r="Z614" s="1411"/>
      <c r="AA614" s="1411"/>
      <c r="AB614" s="1411"/>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1328" t="s">
        <v>1346</v>
      </c>
      <c r="AG616" s="1328"/>
      <c r="AH616" s="1328"/>
      <c r="AI616" s="1328"/>
      <c r="AJ616" s="1328"/>
      <c r="AK616" s="1328"/>
      <c r="AL616" s="1328"/>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1409" t="s">
        <v>1389</v>
      </c>
      <c r="I619" s="1409"/>
      <c r="J619" s="932"/>
      <c r="K619" s="932"/>
      <c r="L619" s="932"/>
      <c r="N619" s="22"/>
      <c r="O619" s="22"/>
      <c r="P619" s="22"/>
      <c r="Q619" s="1145" t="s">
        <v>2131</v>
      </c>
      <c r="R619" s="1412" t="s">
        <v>2132</v>
      </c>
      <c r="S619" s="1412"/>
      <c r="T619" s="1412"/>
      <c r="U619" s="1412"/>
      <c r="V619" s="1412"/>
      <c r="W619" s="1412"/>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1413" t="str">
        <f>IF(AND(H619="(i)",NOT(AP595)),AO612,IF(AND(H619="(iv)",OR(R619=AO608,R619=AO607),NOT(AP596)),AO613,""))</f>
        <v/>
      </c>
      <c r="Z620" s="1413"/>
      <c r="AA620" s="1413"/>
      <c r="AB620" s="1413"/>
      <c r="AC620" s="1413"/>
      <c r="AD620" s="1413"/>
      <c r="AE620" s="1413"/>
      <c r="AF620" s="1413"/>
      <c r="AG620" s="1413"/>
      <c r="AH620" s="1413"/>
      <c r="AI620" s="1413"/>
      <c r="AJ620" s="1413"/>
      <c r="AK620" s="1413"/>
      <c r="AL620" s="1413"/>
      <c r="AM620" s="1414"/>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1413"/>
      <c r="Z621" s="1413"/>
      <c r="AA621" s="1413"/>
      <c r="AB621" s="1413"/>
      <c r="AC621" s="1413"/>
      <c r="AD621" s="1413"/>
      <c r="AE621" s="1413"/>
      <c r="AF621" s="1413"/>
      <c r="AG621" s="1413"/>
      <c r="AH621" s="1413"/>
      <c r="AI621" s="1413"/>
      <c r="AJ621" s="1413"/>
      <c r="AK621" s="1413"/>
      <c r="AL621" s="1413"/>
      <c r="AM621" s="1414"/>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1410" t="s">
        <v>591</v>
      </c>
      <c r="J627" s="1410"/>
      <c r="K627" s="1410"/>
      <c r="L627" s="1410"/>
      <c r="M627" s="1410"/>
      <c r="N627" s="1410"/>
      <c r="O627" s="1410"/>
      <c r="P627" s="1410"/>
      <c r="Q627" s="1410"/>
      <c r="R627" s="1410"/>
      <c r="S627" s="1410"/>
      <c r="T627" s="1410"/>
      <c r="U627" s="1410"/>
      <c r="V627" s="1410"/>
      <c r="W627" s="1410"/>
      <c r="X627" s="1410"/>
      <c r="Y627" s="1410"/>
      <c r="Z627" s="1410"/>
      <c r="AA627" s="1410"/>
      <c r="AB627" s="1410"/>
      <c r="AC627" s="1410"/>
      <c r="AD627" s="1410"/>
      <c r="AE627" s="1410"/>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1340" t="s">
        <v>591</v>
      </c>
      <c r="C629" s="1340"/>
      <c r="D629" s="640"/>
      <c r="E629" s="1345" t="s">
        <v>1395</v>
      </c>
      <c r="F629" s="1345"/>
      <c r="G629" s="1345"/>
      <c r="H629" s="1345"/>
      <c r="I629" s="1345"/>
      <c r="J629" s="1345"/>
      <c r="K629" s="1345"/>
      <c r="L629" s="1345"/>
      <c r="M629" s="1345"/>
      <c r="N629" s="1345"/>
      <c r="O629" s="1345"/>
      <c r="P629" s="1345"/>
      <c r="Q629" s="1345"/>
      <c r="R629" s="1345"/>
      <c r="S629" s="1345"/>
      <c r="T629" s="1345"/>
      <c r="U629" s="1345"/>
      <c r="V629" s="1345"/>
      <c r="W629" s="1345"/>
      <c r="X629" s="1345"/>
      <c r="Y629" s="1345"/>
      <c r="Z629" s="1345"/>
      <c r="AA629" s="1345"/>
      <c r="AB629" s="1345"/>
      <c r="AC629" s="1345"/>
      <c r="AD629" s="1345"/>
      <c r="AE629" s="1345"/>
      <c r="AF629" s="1345"/>
      <c r="AG629" s="1345"/>
      <c r="AH629" s="640"/>
      <c r="AI629" s="640"/>
      <c r="AJ629" s="640"/>
      <c r="AK629" s="640"/>
      <c r="AL629" s="640"/>
      <c r="AN629" s="595"/>
    </row>
    <row r="630" spans="1:42" s="549" customFormat="1" ht="12.75" customHeight="1">
      <c r="B630" s="536"/>
      <c r="C630" s="929"/>
      <c r="D630" s="640"/>
      <c r="E630" s="1345"/>
      <c r="F630" s="1345"/>
      <c r="G630" s="1345"/>
      <c r="H630" s="1345"/>
      <c r="I630" s="1345"/>
      <c r="J630" s="1345"/>
      <c r="K630" s="1345"/>
      <c r="L630" s="1345"/>
      <c r="M630" s="1345"/>
      <c r="N630" s="1345"/>
      <c r="O630" s="1345"/>
      <c r="P630" s="1345"/>
      <c r="Q630" s="1345"/>
      <c r="R630" s="1345"/>
      <c r="S630" s="1345"/>
      <c r="T630" s="1345"/>
      <c r="U630" s="1345"/>
      <c r="V630" s="1345"/>
      <c r="W630" s="1345"/>
      <c r="X630" s="1345"/>
      <c r="Y630" s="1345"/>
      <c r="Z630" s="1345"/>
      <c r="AA630" s="1345"/>
      <c r="AB630" s="1345"/>
      <c r="AC630" s="1345"/>
      <c r="AD630" s="1345"/>
      <c r="AE630" s="1345"/>
      <c r="AF630" s="1345"/>
      <c r="AG630" s="1345"/>
      <c r="AH630" s="640"/>
      <c r="AI630" s="640"/>
      <c r="AJ630" s="640"/>
      <c r="AK630" s="640"/>
      <c r="AL630" s="640"/>
      <c r="AN630" s="595"/>
    </row>
    <row r="631" spans="1:42" s="549" customFormat="1" ht="12.75" customHeight="1">
      <c r="B631" s="536"/>
      <c r="C631" s="929"/>
      <c r="D631" s="640"/>
      <c r="E631" s="1345"/>
      <c r="F631" s="1345"/>
      <c r="G631" s="1345"/>
      <c r="H631" s="1345"/>
      <c r="I631" s="1345"/>
      <c r="J631" s="1345"/>
      <c r="K631" s="1345"/>
      <c r="L631" s="1345"/>
      <c r="M631" s="1345"/>
      <c r="N631" s="1345"/>
      <c r="O631" s="1345"/>
      <c r="P631" s="1345"/>
      <c r="Q631" s="1345"/>
      <c r="R631" s="1345"/>
      <c r="S631" s="1345"/>
      <c r="T631" s="1345"/>
      <c r="U631" s="1345"/>
      <c r="V631" s="1345"/>
      <c r="W631" s="1345"/>
      <c r="X631" s="1345"/>
      <c r="Y631" s="1345"/>
      <c r="Z631" s="1345"/>
      <c r="AA631" s="1345"/>
      <c r="AB631" s="1345"/>
      <c r="AC631" s="1345"/>
      <c r="AD631" s="1345"/>
      <c r="AE631" s="1345"/>
      <c r="AF631" s="1345"/>
      <c r="AG631" s="1345"/>
      <c r="AH631" s="640"/>
      <c r="AI631" s="640"/>
      <c r="AJ631" s="640"/>
      <c r="AK631" s="640"/>
      <c r="AL631" s="640"/>
      <c r="AN631" s="595"/>
    </row>
    <row r="632" spans="1:42" s="549" customFormat="1" ht="12.75" customHeight="1">
      <c r="B632" s="536"/>
      <c r="C632" s="929"/>
      <c r="D632" s="640"/>
      <c r="E632" s="1345"/>
      <c r="F632" s="1345"/>
      <c r="G632" s="1345"/>
      <c r="H632" s="1345"/>
      <c r="I632" s="1345"/>
      <c r="J632" s="1345"/>
      <c r="K632" s="1345"/>
      <c r="L632" s="1345"/>
      <c r="M632" s="1345"/>
      <c r="N632" s="1345"/>
      <c r="O632" s="1345"/>
      <c r="P632" s="1345"/>
      <c r="Q632" s="1345"/>
      <c r="R632" s="1345"/>
      <c r="S632" s="1345"/>
      <c r="T632" s="1345"/>
      <c r="U632" s="1345"/>
      <c r="V632" s="1345"/>
      <c r="W632" s="1345"/>
      <c r="X632" s="1345"/>
      <c r="Y632" s="1345"/>
      <c r="Z632" s="1345"/>
      <c r="AA632" s="1345"/>
      <c r="AB632" s="1345"/>
      <c r="AC632" s="1345"/>
      <c r="AD632" s="1345"/>
      <c r="AE632" s="1345"/>
      <c r="AF632" s="1345"/>
      <c r="AG632" s="1345"/>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1353">
        <f>VLOOKUP($H$619,$AO$599:$AP$604,2,FALSE)+IF(R619=AO607,0,VLOOKUP($I$627,$AO$626:$AP$628,2,FALSE))</f>
        <v>4</v>
      </c>
      <c r="AK634" s="1355"/>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1408" t="s">
        <v>1683</v>
      </c>
      <c r="F638" s="1408"/>
      <c r="G638" s="1408"/>
      <c r="H638" s="1408"/>
      <c r="I638" s="1408"/>
      <c r="J638" s="1408"/>
      <c r="K638" s="1408"/>
      <c r="L638" s="1408"/>
      <c r="M638" s="1408"/>
      <c r="N638" s="1408"/>
      <c r="O638" s="1408"/>
      <c r="P638" s="1408"/>
      <c r="Q638" s="1408"/>
      <c r="R638" s="1408"/>
      <c r="S638" s="1408"/>
      <c r="T638" s="1408"/>
      <c r="U638" s="1408"/>
      <c r="V638" s="1408"/>
      <c r="W638" s="1408"/>
      <c r="X638" s="1408"/>
      <c r="Y638" s="1408"/>
      <c r="Z638" s="1408"/>
      <c r="AA638" s="1408"/>
      <c r="AB638" s="1408"/>
      <c r="AC638" s="1408"/>
      <c r="AD638" s="1408"/>
      <c r="AE638" s="539"/>
      <c r="AF638" s="1328" t="s">
        <v>1346</v>
      </c>
      <c r="AG638" s="1328"/>
      <c r="AH638" s="1328"/>
      <c r="AI638" s="1328"/>
      <c r="AJ638" s="1328"/>
      <c r="AK638" s="1328"/>
      <c r="AL638" s="1328"/>
      <c r="AM638" s="549"/>
      <c r="AN638" s="674"/>
    </row>
    <row r="639" spans="1:42" s="549" customFormat="1" ht="12.75" customHeight="1">
      <c r="A639" s="675"/>
      <c r="B639" s="536"/>
      <c r="C639" s="929"/>
      <c r="D639" s="659"/>
      <c r="E639" s="1408"/>
      <c r="F639" s="1408"/>
      <c r="G639" s="1408"/>
      <c r="H639" s="1408"/>
      <c r="I639" s="1408"/>
      <c r="J639" s="1408"/>
      <c r="K639" s="1408"/>
      <c r="L639" s="1408"/>
      <c r="M639" s="1408"/>
      <c r="N639" s="1408"/>
      <c r="O639" s="1408"/>
      <c r="P639" s="1408"/>
      <c r="Q639" s="1408"/>
      <c r="R639" s="1408"/>
      <c r="S639" s="1408"/>
      <c r="T639" s="1408"/>
      <c r="U639" s="1408"/>
      <c r="V639" s="1408"/>
      <c r="W639" s="1408"/>
      <c r="X639" s="1408"/>
      <c r="Y639" s="1408"/>
      <c r="Z639" s="1408"/>
      <c r="AA639" s="1408"/>
      <c r="AB639" s="1408"/>
      <c r="AC639" s="1408"/>
      <c r="AD639" s="1408"/>
      <c r="AE639" s="536"/>
      <c r="AF639" s="536"/>
      <c r="AG639" s="536"/>
      <c r="AH639" s="536"/>
      <c r="AI639" s="536"/>
      <c r="AJ639" s="536"/>
      <c r="AK639" s="536"/>
      <c r="AL639" s="536"/>
      <c r="AN639" s="595"/>
    </row>
    <row r="640" spans="1:42" s="549" customFormat="1" ht="12.75" customHeight="1">
      <c r="B640" s="536"/>
      <c r="C640" s="927"/>
      <c r="D640" s="659"/>
      <c r="E640" s="1408"/>
      <c r="F640" s="1408"/>
      <c r="G640" s="1408"/>
      <c r="H640" s="1408"/>
      <c r="I640" s="1408"/>
      <c r="J640" s="1408"/>
      <c r="K640" s="1408"/>
      <c r="L640" s="1408"/>
      <c r="M640" s="1408"/>
      <c r="N640" s="1408"/>
      <c r="O640" s="1408"/>
      <c r="P640" s="1408"/>
      <c r="Q640" s="1408"/>
      <c r="R640" s="1408"/>
      <c r="S640" s="1408"/>
      <c r="T640" s="1408"/>
      <c r="U640" s="1408"/>
      <c r="V640" s="1408"/>
      <c r="W640" s="1408"/>
      <c r="X640" s="1408"/>
      <c r="Y640" s="1408"/>
      <c r="Z640" s="1408"/>
      <c r="AA640" s="1408"/>
      <c r="AB640" s="1408"/>
      <c r="AC640" s="1408"/>
      <c r="AD640" s="1408"/>
      <c r="AE640" s="536"/>
      <c r="AF640" s="536"/>
      <c r="AG640" s="536"/>
      <c r="AH640" s="536"/>
      <c r="AI640" s="536"/>
      <c r="AJ640" s="536"/>
      <c r="AK640" s="536"/>
      <c r="AL640" s="536"/>
      <c r="AN640" s="595"/>
    </row>
    <row r="641" spans="1:42" s="549" customFormat="1" ht="12.75" customHeight="1">
      <c r="B641" s="536"/>
      <c r="C641" s="927"/>
      <c r="D641" s="659"/>
      <c r="E641" s="1408"/>
      <c r="F641" s="1408"/>
      <c r="G641" s="1408"/>
      <c r="H641" s="1408"/>
      <c r="I641" s="1408"/>
      <c r="J641" s="1408"/>
      <c r="K641" s="1408"/>
      <c r="L641" s="1408"/>
      <c r="M641" s="1408"/>
      <c r="N641" s="1408"/>
      <c r="O641" s="1408"/>
      <c r="P641" s="1408"/>
      <c r="Q641" s="1408"/>
      <c r="R641" s="1408"/>
      <c r="S641" s="1408"/>
      <c r="T641" s="1408"/>
      <c r="U641" s="1408"/>
      <c r="V641" s="1408"/>
      <c r="W641" s="1408"/>
      <c r="X641" s="1408"/>
      <c r="Y641" s="1408"/>
      <c r="Z641" s="1408"/>
      <c r="AA641" s="1408"/>
      <c r="AB641" s="1408"/>
      <c r="AC641" s="1408"/>
      <c r="AD641" s="1408"/>
      <c r="AE641" s="536"/>
      <c r="AF641" s="536"/>
      <c r="AG641" s="536"/>
      <c r="AH641" s="536"/>
      <c r="AI641" s="536"/>
      <c r="AJ641" s="536"/>
      <c r="AK641" s="536"/>
      <c r="AL641" s="536"/>
      <c r="AN641" s="595"/>
    </row>
    <row r="642" spans="1:42" s="549" customFormat="1" ht="12.75" customHeight="1">
      <c r="B642" s="536"/>
      <c r="C642" s="927"/>
      <c r="D642" s="659"/>
      <c r="E642" s="1408"/>
      <c r="F642" s="1408"/>
      <c r="G642" s="1408"/>
      <c r="H642" s="1408"/>
      <c r="I642" s="1408"/>
      <c r="J642" s="1408"/>
      <c r="K642" s="1408"/>
      <c r="L642" s="1408"/>
      <c r="M642" s="1408"/>
      <c r="N642" s="1408"/>
      <c r="O642" s="1408"/>
      <c r="P642" s="1408"/>
      <c r="Q642" s="1408"/>
      <c r="R642" s="1408"/>
      <c r="S642" s="1408"/>
      <c r="T642" s="1408"/>
      <c r="U642" s="1408"/>
      <c r="V642" s="1408"/>
      <c r="W642" s="1408"/>
      <c r="X642" s="1408"/>
      <c r="Y642" s="1408"/>
      <c r="Z642" s="1408"/>
      <c r="AA642" s="1408"/>
      <c r="AB642" s="1408"/>
      <c r="AC642" s="1408"/>
      <c r="AD642" s="1408"/>
      <c r="AE642" s="536"/>
      <c r="AF642" s="536"/>
      <c r="AG642" s="536"/>
      <c r="AH642" s="536"/>
      <c r="AI642" s="536"/>
      <c r="AJ642" s="536"/>
      <c r="AK642" s="536"/>
      <c r="AL642" s="536"/>
      <c r="AN642" s="595"/>
    </row>
    <row r="643" spans="1:42" s="549" customFormat="1" ht="12.75" customHeight="1">
      <c r="B643" s="536"/>
      <c r="C643" s="927"/>
      <c r="D643" s="659"/>
      <c r="E643" s="1408"/>
      <c r="F643" s="1408"/>
      <c r="G643" s="1408"/>
      <c r="H643" s="1408"/>
      <c r="I643" s="1408"/>
      <c r="J643" s="1408"/>
      <c r="K643" s="1408"/>
      <c r="L643" s="1408"/>
      <c r="M643" s="1408"/>
      <c r="N643" s="1408"/>
      <c r="O643" s="1408"/>
      <c r="P643" s="1408"/>
      <c r="Q643" s="1408"/>
      <c r="R643" s="1408"/>
      <c r="S643" s="1408"/>
      <c r="T643" s="1408"/>
      <c r="U643" s="1408"/>
      <c r="V643" s="1408"/>
      <c r="W643" s="1408"/>
      <c r="X643" s="1408"/>
      <c r="Y643" s="1408"/>
      <c r="Z643" s="1408"/>
      <c r="AA643" s="1408"/>
      <c r="AB643" s="1408"/>
      <c r="AC643" s="1408"/>
      <c r="AD643" s="1408"/>
      <c r="AE643" s="536"/>
      <c r="AF643" s="536"/>
      <c r="AG643" s="536"/>
      <c r="AH643" s="536"/>
      <c r="AI643" s="536"/>
      <c r="AJ643" s="536"/>
      <c r="AK643" s="536"/>
      <c r="AL643" s="536"/>
      <c r="AN643" s="595"/>
    </row>
    <row r="644" spans="1:42" s="549" customFormat="1" ht="12.75" customHeight="1">
      <c r="A644" s="635"/>
      <c r="B644" s="614"/>
      <c r="C644" s="936"/>
      <c r="D644" s="659"/>
      <c r="E644" s="1408"/>
      <c r="F644" s="1408"/>
      <c r="G644" s="1408"/>
      <c r="H644" s="1408"/>
      <c r="I644" s="1408"/>
      <c r="J644" s="1408"/>
      <c r="K644" s="1408"/>
      <c r="L644" s="1408"/>
      <c r="M644" s="1408"/>
      <c r="N644" s="1408"/>
      <c r="O644" s="1408"/>
      <c r="P644" s="1408"/>
      <c r="Q644" s="1408"/>
      <c r="R644" s="1408"/>
      <c r="S644" s="1408"/>
      <c r="T644" s="1408"/>
      <c r="U644" s="1408"/>
      <c r="V644" s="1408"/>
      <c r="W644" s="1408"/>
      <c r="X644" s="1408"/>
      <c r="Y644" s="1408"/>
      <c r="Z644" s="1408"/>
      <c r="AA644" s="1408"/>
      <c r="AB644" s="1408"/>
      <c r="AC644" s="1408"/>
      <c r="AD644" s="1408"/>
      <c r="AE644" s="614"/>
      <c r="AF644" s="614"/>
      <c r="AG644" s="614"/>
      <c r="AH644" s="614"/>
      <c r="AI644" s="614"/>
      <c r="AJ644" s="614"/>
      <c r="AK644" s="536"/>
      <c r="AL644" s="536"/>
      <c r="AN644" s="595"/>
    </row>
    <row r="645" spans="1:42" s="549" customFormat="1" ht="12.75" customHeight="1">
      <c r="B645" s="614"/>
      <c r="C645" s="936"/>
      <c r="D645" s="659"/>
      <c r="E645" s="1408"/>
      <c r="F645" s="1408"/>
      <c r="G645" s="1408"/>
      <c r="H645" s="1408"/>
      <c r="I645" s="1408"/>
      <c r="J645" s="1408"/>
      <c r="K645" s="1408"/>
      <c r="L645" s="1408"/>
      <c r="M645" s="1408"/>
      <c r="N645" s="1408"/>
      <c r="O645" s="1408"/>
      <c r="P645" s="1408"/>
      <c r="Q645" s="1408"/>
      <c r="R645" s="1408"/>
      <c r="S645" s="1408"/>
      <c r="T645" s="1408"/>
      <c r="U645" s="1408"/>
      <c r="V645" s="1408"/>
      <c r="W645" s="1408"/>
      <c r="X645" s="1408"/>
      <c r="Y645" s="1408"/>
      <c r="Z645" s="1408"/>
      <c r="AA645" s="1408"/>
      <c r="AB645" s="1408"/>
      <c r="AC645" s="1408"/>
      <c r="AD645" s="1408"/>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1340" t="s">
        <v>591</v>
      </c>
      <c r="Y647" s="1340"/>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1328" t="s">
        <v>1400</v>
      </c>
      <c r="AG649" s="1328"/>
      <c r="AH649" s="1328"/>
      <c r="AI649" s="1328"/>
      <c r="AJ649" s="1328"/>
      <c r="AK649" s="1328"/>
      <c r="AL649" s="1328"/>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1409" t="s">
        <v>687</v>
      </c>
      <c r="I651" s="1409"/>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1353">
        <f>VLOOKUP($H$651,$AO$618:$AP$620,2,FALSE)</f>
        <v>3</v>
      </c>
      <c r="AK653" s="1355"/>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1345" t="s">
        <v>2053</v>
      </c>
      <c r="F657" s="1345"/>
      <c r="G657" s="1345"/>
      <c r="H657" s="1345"/>
      <c r="I657" s="1345"/>
      <c r="J657" s="1345"/>
      <c r="K657" s="1345"/>
      <c r="L657" s="1345"/>
      <c r="M657" s="1345"/>
      <c r="N657" s="1345"/>
      <c r="O657" s="1345"/>
      <c r="P657" s="1345"/>
      <c r="Q657" s="1345"/>
      <c r="R657" s="1345"/>
      <c r="S657" s="1345"/>
      <c r="T657" s="1345"/>
      <c r="U657" s="1345"/>
      <c r="V657" s="1345"/>
      <c r="W657" s="1345"/>
      <c r="X657" s="1345"/>
      <c r="Y657" s="1345"/>
      <c r="Z657" s="1345"/>
      <c r="AA657" s="1345"/>
      <c r="AB657" s="1345"/>
      <c r="AC657" s="1345"/>
      <c r="AD657" s="1345"/>
      <c r="AE657" s="536"/>
      <c r="AF657" s="1328" t="s">
        <v>1346</v>
      </c>
      <c r="AG657" s="1328"/>
      <c r="AH657" s="1328"/>
      <c r="AI657" s="1328"/>
      <c r="AJ657" s="1328"/>
      <c r="AK657" s="1328"/>
      <c r="AL657" s="1328"/>
      <c r="AN657" s="595"/>
    </row>
    <row r="658" spans="1:42" s="549" customFormat="1" ht="12.75" customHeight="1">
      <c r="B658" s="536"/>
      <c r="C658" s="536"/>
      <c r="D658" s="659"/>
      <c r="E658" s="1345"/>
      <c r="F658" s="1345"/>
      <c r="G658" s="1345"/>
      <c r="H658" s="1345"/>
      <c r="I658" s="1345"/>
      <c r="J658" s="1345"/>
      <c r="K658" s="1345"/>
      <c r="L658" s="1345"/>
      <c r="M658" s="1345"/>
      <c r="N658" s="1345"/>
      <c r="O658" s="1345"/>
      <c r="P658" s="1345"/>
      <c r="Q658" s="1345"/>
      <c r="R658" s="1345"/>
      <c r="S658" s="1345"/>
      <c r="T658" s="1345"/>
      <c r="U658" s="1345"/>
      <c r="V658" s="1345"/>
      <c r="W658" s="1345"/>
      <c r="X658" s="1345"/>
      <c r="Y658" s="1345"/>
      <c r="Z658" s="1345"/>
      <c r="AA658" s="1345"/>
      <c r="AB658" s="1345"/>
      <c r="AC658" s="1345"/>
      <c r="AD658" s="1345"/>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1328" t="s">
        <v>1400</v>
      </c>
      <c r="AG660" s="1328"/>
      <c r="AH660" s="1328"/>
      <c r="AI660" s="1328"/>
      <c r="AJ660" s="1328"/>
      <c r="AK660" s="1328"/>
      <c r="AL660" s="1328"/>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1409" t="s">
        <v>591</v>
      </c>
      <c r="I663" s="1409"/>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1353">
        <f>VLOOKUP(H663,AT618:AU620,2,FALSE)</f>
        <v>0</v>
      </c>
      <c r="AK665" s="1355"/>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1345" t="s">
        <v>1410</v>
      </c>
      <c r="F670" s="1345"/>
      <c r="G670" s="1345"/>
      <c r="H670" s="1345"/>
      <c r="I670" s="1345"/>
      <c r="J670" s="1345"/>
      <c r="K670" s="1345"/>
      <c r="L670" s="1345"/>
      <c r="M670" s="1345"/>
      <c r="N670" s="1345"/>
      <c r="O670" s="1345"/>
      <c r="P670" s="1345"/>
      <c r="Q670" s="1345"/>
      <c r="R670" s="1345"/>
      <c r="S670" s="1345"/>
      <c r="T670" s="1345"/>
      <c r="U670" s="1345"/>
      <c r="V670" s="1345"/>
      <c r="W670" s="1345"/>
      <c r="X670" s="1345"/>
      <c r="Y670" s="1345"/>
      <c r="Z670" s="1345"/>
      <c r="AA670" s="1345"/>
      <c r="AB670" s="1345"/>
      <c r="AC670" s="1345"/>
      <c r="AD670" s="536"/>
      <c r="AE670" s="536"/>
      <c r="AF670" s="1328" t="s">
        <v>1371</v>
      </c>
      <c r="AG670" s="1328"/>
      <c r="AH670" s="1328"/>
      <c r="AI670" s="1328"/>
      <c r="AJ670" s="1328"/>
      <c r="AK670" s="1328"/>
      <c r="AL670" s="1328"/>
      <c r="AN670" s="595"/>
    </row>
    <row r="671" spans="1:42" s="549" customFormat="1" ht="12.75" customHeight="1">
      <c r="B671" s="536"/>
      <c r="C671" s="539"/>
      <c r="D671" s="536"/>
      <c r="E671" s="1345"/>
      <c r="F671" s="1345"/>
      <c r="G671" s="1345"/>
      <c r="H671" s="1345"/>
      <c r="I671" s="1345"/>
      <c r="J671" s="1345"/>
      <c r="K671" s="1345"/>
      <c r="L671" s="1345"/>
      <c r="M671" s="1345"/>
      <c r="N671" s="1345"/>
      <c r="O671" s="1345"/>
      <c r="P671" s="1345"/>
      <c r="Q671" s="1345"/>
      <c r="R671" s="1345"/>
      <c r="S671" s="1345"/>
      <c r="T671" s="1345"/>
      <c r="U671" s="1345"/>
      <c r="V671" s="1345"/>
      <c r="W671" s="1345"/>
      <c r="X671" s="1345"/>
      <c r="Y671" s="1345"/>
      <c r="Z671" s="1345"/>
      <c r="AA671" s="1345"/>
      <c r="AB671" s="1345"/>
      <c r="AC671" s="1345"/>
      <c r="AD671" s="536"/>
      <c r="AE671" s="536"/>
      <c r="AF671" s="536"/>
      <c r="AG671" s="536"/>
      <c r="AH671" s="536"/>
      <c r="AI671" s="536"/>
      <c r="AJ671" s="536"/>
      <c r="AK671" s="536"/>
      <c r="AL671" s="536"/>
      <c r="AN671" s="595"/>
    </row>
    <row r="672" spans="1:42" s="549" customFormat="1" ht="12.75" customHeight="1">
      <c r="B672" s="536"/>
      <c r="C672" s="539"/>
      <c r="D672" s="659"/>
      <c r="E672" s="1345"/>
      <c r="F672" s="1345"/>
      <c r="G672" s="1345"/>
      <c r="H672" s="1345"/>
      <c r="I672" s="1345"/>
      <c r="J672" s="1345"/>
      <c r="K672" s="1345"/>
      <c r="L672" s="1345"/>
      <c r="M672" s="1345"/>
      <c r="N672" s="1345"/>
      <c r="O672" s="1345"/>
      <c r="P672" s="1345"/>
      <c r="Q672" s="1345"/>
      <c r="R672" s="1345"/>
      <c r="S672" s="1345"/>
      <c r="T672" s="1345"/>
      <c r="U672" s="1345"/>
      <c r="V672" s="1345"/>
      <c r="W672" s="1345"/>
      <c r="X672" s="1345"/>
      <c r="Y672" s="1345"/>
      <c r="Z672" s="1345"/>
      <c r="AA672" s="1345"/>
      <c r="AB672" s="1345"/>
      <c r="AC672" s="1345"/>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1345" t="s">
        <v>1411</v>
      </c>
      <c r="F674" s="1345"/>
      <c r="G674" s="1345"/>
      <c r="H674" s="1345"/>
      <c r="I674" s="1345"/>
      <c r="J674" s="1345"/>
      <c r="K674" s="1345"/>
      <c r="L674" s="1345"/>
      <c r="M674" s="1345"/>
      <c r="N674" s="1345"/>
      <c r="O674" s="1345"/>
      <c r="P674" s="1345"/>
      <c r="Q674" s="1345"/>
      <c r="R674" s="1345"/>
      <c r="S674" s="1345"/>
      <c r="T674" s="1345"/>
      <c r="U674" s="1345"/>
      <c r="V674" s="1345"/>
      <c r="W674" s="1345"/>
      <c r="X674" s="1345"/>
      <c r="Y674" s="1345"/>
      <c r="Z674" s="1345"/>
      <c r="AA674" s="1345"/>
      <c r="AB674" s="1345"/>
      <c r="AC674" s="1345"/>
      <c r="AD674" s="536"/>
      <c r="AE674" s="536"/>
      <c r="AF674" s="1328" t="s">
        <v>1391</v>
      </c>
      <c r="AG674" s="1328"/>
      <c r="AH674" s="1328"/>
      <c r="AI674" s="1328"/>
      <c r="AJ674" s="1328"/>
      <c r="AK674" s="1328"/>
      <c r="AL674" s="1328"/>
      <c r="AN674" s="595"/>
    </row>
    <row r="675" spans="1:42" s="549" customFormat="1" ht="12.75" customHeight="1">
      <c r="B675" s="536"/>
      <c r="C675" s="539"/>
      <c r="D675" s="536"/>
      <c r="E675" s="1345"/>
      <c r="F675" s="1345"/>
      <c r="G675" s="1345"/>
      <c r="H675" s="1345"/>
      <c r="I675" s="1345"/>
      <c r="J675" s="1345"/>
      <c r="K675" s="1345"/>
      <c r="L675" s="1345"/>
      <c r="M675" s="1345"/>
      <c r="N675" s="1345"/>
      <c r="O675" s="1345"/>
      <c r="P675" s="1345"/>
      <c r="Q675" s="1345"/>
      <c r="R675" s="1345"/>
      <c r="S675" s="1345"/>
      <c r="T675" s="1345"/>
      <c r="U675" s="1345"/>
      <c r="V675" s="1345"/>
      <c r="W675" s="1345"/>
      <c r="X675" s="1345"/>
      <c r="Y675" s="1345"/>
      <c r="Z675" s="1345"/>
      <c r="AA675" s="1345"/>
      <c r="AB675" s="1345"/>
      <c r="AC675" s="1345"/>
      <c r="AD675" s="536"/>
      <c r="AE675" s="536"/>
      <c r="AF675" s="536"/>
      <c r="AG675" s="536"/>
      <c r="AH675" s="536"/>
      <c r="AI675" s="536"/>
      <c r="AJ675" s="536"/>
      <c r="AK675" s="536"/>
      <c r="AL675" s="536"/>
      <c r="AN675" s="595"/>
    </row>
    <row r="676" spans="1:42" s="549" customFormat="1" ht="15" customHeight="1">
      <c r="B676" s="536"/>
      <c r="C676" s="539"/>
      <c r="D676" s="659"/>
      <c r="E676" s="1345"/>
      <c r="F676" s="1345"/>
      <c r="G676" s="1345"/>
      <c r="H676" s="1345"/>
      <c r="I676" s="1345"/>
      <c r="J676" s="1345"/>
      <c r="K676" s="1345"/>
      <c r="L676" s="1345"/>
      <c r="M676" s="1345"/>
      <c r="N676" s="1345"/>
      <c r="O676" s="1345"/>
      <c r="P676" s="1345"/>
      <c r="Q676" s="1345"/>
      <c r="R676" s="1345"/>
      <c r="S676" s="1345"/>
      <c r="T676" s="1345"/>
      <c r="U676" s="1345"/>
      <c r="V676" s="1345"/>
      <c r="W676" s="1345"/>
      <c r="X676" s="1345"/>
      <c r="Y676" s="1345"/>
      <c r="Z676" s="1345"/>
      <c r="AA676" s="1345"/>
      <c r="AB676" s="1345"/>
      <c r="AC676" s="1345"/>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1345" t="s">
        <v>1412</v>
      </c>
      <c r="F678" s="1345"/>
      <c r="G678" s="1345"/>
      <c r="H678" s="1345"/>
      <c r="I678" s="1345"/>
      <c r="J678" s="1345"/>
      <c r="K678" s="1345"/>
      <c r="L678" s="1345"/>
      <c r="M678" s="1345"/>
      <c r="N678" s="1345"/>
      <c r="O678" s="1345"/>
      <c r="P678" s="1345"/>
      <c r="Q678" s="1345"/>
      <c r="R678" s="1345"/>
      <c r="S678" s="1345"/>
      <c r="T678" s="1345"/>
      <c r="U678" s="1345"/>
      <c r="V678" s="1345"/>
      <c r="W678" s="1345"/>
      <c r="X678" s="1345"/>
      <c r="Y678" s="1345"/>
      <c r="Z678" s="1345"/>
      <c r="AA678" s="1345"/>
      <c r="AB678" s="1345"/>
      <c r="AC678" s="1345"/>
      <c r="AD678" s="536"/>
      <c r="AE678" s="536"/>
      <c r="AF678" s="1328" t="s">
        <v>1346</v>
      </c>
      <c r="AG678" s="1328"/>
      <c r="AH678" s="1328"/>
      <c r="AI678" s="1328"/>
      <c r="AJ678" s="1328"/>
      <c r="AK678" s="1328"/>
      <c r="AL678" s="1328"/>
      <c r="AN678" s="595"/>
    </row>
    <row r="679" spans="1:42" s="549" customFormat="1" ht="12.75" customHeight="1">
      <c r="B679" s="536"/>
      <c r="C679" s="927"/>
      <c r="D679" s="536"/>
      <c r="E679" s="1345"/>
      <c r="F679" s="1345"/>
      <c r="G679" s="1345"/>
      <c r="H679" s="1345"/>
      <c r="I679" s="1345"/>
      <c r="J679" s="1345"/>
      <c r="K679" s="1345"/>
      <c r="L679" s="1345"/>
      <c r="M679" s="1345"/>
      <c r="N679" s="1345"/>
      <c r="O679" s="1345"/>
      <c r="P679" s="1345"/>
      <c r="Q679" s="1345"/>
      <c r="R679" s="1345"/>
      <c r="S679" s="1345"/>
      <c r="T679" s="1345"/>
      <c r="U679" s="1345"/>
      <c r="V679" s="1345"/>
      <c r="W679" s="1345"/>
      <c r="X679" s="1345"/>
      <c r="Y679" s="1345"/>
      <c r="Z679" s="1345"/>
      <c r="AA679" s="1345"/>
      <c r="AB679" s="1345"/>
      <c r="AC679" s="1345"/>
      <c r="AD679" s="536"/>
      <c r="AE679" s="1328"/>
      <c r="AF679" s="1328"/>
      <c r="AG679" s="1328"/>
      <c r="AH679" s="1328"/>
      <c r="AI679" s="1328"/>
      <c r="AJ679" s="1328"/>
      <c r="AK679" s="1328"/>
      <c r="AL679" s="592"/>
      <c r="AN679" s="595"/>
      <c r="AO679" s="549" t="s">
        <v>591</v>
      </c>
      <c r="AP679" s="669">
        <v>0</v>
      </c>
    </row>
    <row r="680" spans="1:42" s="549" customFormat="1" ht="12.75" customHeight="1">
      <c r="A680" s="675"/>
      <c r="B680" s="536"/>
      <c r="C680" s="536"/>
      <c r="D680" s="659"/>
      <c r="E680" s="1345"/>
      <c r="F680" s="1345"/>
      <c r="G680" s="1345"/>
      <c r="H680" s="1345"/>
      <c r="I680" s="1345"/>
      <c r="J680" s="1345"/>
      <c r="K680" s="1345"/>
      <c r="L680" s="1345"/>
      <c r="M680" s="1345"/>
      <c r="N680" s="1345"/>
      <c r="O680" s="1345"/>
      <c r="P680" s="1345"/>
      <c r="Q680" s="1345"/>
      <c r="R680" s="1345"/>
      <c r="S680" s="1345"/>
      <c r="T680" s="1345"/>
      <c r="U680" s="1345"/>
      <c r="V680" s="1345"/>
      <c r="W680" s="1345"/>
      <c r="X680" s="1345"/>
      <c r="Y680" s="1345"/>
      <c r="Z680" s="1345"/>
      <c r="AA680" s="1345"/>
      <c r="AB680" s="1345"/>
      <c r="AC680" s="1345"/>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1345" t="s">
        <v>1413</v>
      </c>
      <c r="F682" s="1345"/>
      <c r="G682" s="1345"/>
      <c r="H682" s="1345"/>
      <c r="I682" s="1345"/>
      <c r="J682" s="1345"/>
      <c r="K682" s="1345"/>
      <c r="L682" s="1345"/>
      <c r="M682" s="1345"/>
      <c r="N682" s="1345"/>
      <c r="O682" s="1345"/>
      <c r="P682" s="1345"/>
      <c r="Q682" s="1345"/>
      <c r="R682" s="1345"/>
      <c r="S682" s="1345"/>
      <c r="T682" s="1345"/>
      <c r="U682" s="1345"/>
      <c r="V682" s="1345"/>
      <c r="W682" s="1345"/>
      <c r="X682" s="1345"/>
      <c r="Y682" s="1345"/>
      <c r="Z682" s="1345"/>
      <c r="AA682" s="1345"/>
      <c r="AB682" s="1345"/>
      <c r="AC682" s="1345"/>
      <c r="AD682" s="536"/>
      <c r="AE682" s="536"/>
      <c r="AF682" s="1328" t="s">
        <v>1391</v>
      </c>
      <c r="AG682" s="1328"/>
      <c r="AH682" s="1328"/>
      <c r="AI682" s="1328"/>
      <c r="AJ682" s="1328"/>
      <c r="AK682" s="1328"/>
      <c r="AL682" s="1328"/>
      <c r="AN682" s="595"/>
    </row>
    <row r="683" spans="1:42" s="549" customFormat="1" ht="12.75" customHeight="1">
      <c r="A683" s="666"/>
      <c r="B683" s="536"/>
      <c r="C683" s="943"/>
      <c r="D683" s="659"/>
      <c r="E683" s="1345"/>
      <c r="F683" s="1345"/>
      <c r="G683" s="1345"/>
      <c r="H683" s="1345"/>
      <c r="I683" s="1345"/>
      <c r="J683" s="1345"/>
      <c r="K683" s="1345"/>
      <c r="L683" s="1345"/>
      <c r="M683" s="1345"/>
      <c r="N683" s="1345"/>
      <c r="O683" s="1345"/>
      <c r="P683" s="1345"/>
      <c r="Q683" s="1345"/>
      <c r="R683" s="1345"/>
      <c r="S683" s="1345"/>
      <c r="T683" s="1345"/>
      <c r="U683" s="1345"/>
      <c r="V683" s="1345"/>
      <c r="W683" s="1345"/>
      <c r="X683" s="1345"/>
      <c r="Y683" s="1345"/>
      <c r="Z683" s="1345"/>
      <c r="AA683" s="1345"/>
      <c r="AB683" s="1345"/>
      <c r="AC683" s="1345"/>
      <c r="AD683" s="536"/>
      <c r="AE683" s="592"/>
      <c r="AF683" s="592"/>
      <c r="AG683" s="592"/>
      <c r="AH683" s="592"/>
      <c r="AI683" s="592"/>
      <c r="AJ683" s="592"/>
      <c r="AK683" s="592"/>
      <c r="AL683" s="592"/>
      <c r="AM683" s="594"/>
      <c r="AN683" s="595"/>
    </row>
    <row r="684" spans="1:42" s="549" customFormat="1" ht="12.75" customHeight="1">
      <c r="A684" s="666"/>
      <c r="B684" s="536"/>
      <c r="C684" s="943"/>
      <c r="D684" s="659"/>
      <c r="E684" s="1345"/>
      <c r="F684" s="1345"/>
      <c r="G684" s="1345"/>
      <c r="H684" s="1345"/>
      <c r="I684" s="1345"/>
      <c r="J684" s="1345"/>
      <c r="K684" s="1345"/>
      <c r="L684" s="1345"/>
      <c r="M684" s="1345"/>
      <c r="N684" s="1345"/>
      <c r="O684" s="1345"/>
      <c r="P684" s="1345"/>
      <c r="Q684" s="1345"/>
      <c r="R684" s="1345"/>
      <c r="S684" s="1345"/>
      <c r="T684" s="1345"/>
      <c r="U684" s="1345"/>
      <c r="V684" s="1345"/>
      <c r="W684" s="1345"/>
      <c r="X684" s="1345"/>
      <c r="Y684" s="1345"/>
      <c r="Z684" s="1345"/>
      <c r="AA684" s="1345"/>
      <c r="AB684" s="1345"/>
      <c r="AC684" s="1345"/>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1345" t="s">
        <v>1414</v>
      </c>
      <c r="F686" s="1345"/>
      <c r="G686" s="1345"/>
      <c r="H686" s="1345"/>
      <c r="I686" s="1345"/>
      <c r="J686" s="1345"/>
      <c r="K686" s="1345"/>
      <c r="L686" s="1345"/>
      <c r="M686" s="1345"/>
      <c r="N686" s="1345"/>
      <c r="O686" s="1345"/>
      <c r="P686" s="1345"/>
      <c r="Q686" s="1345"/>
      <c r="R686" s="1345"/>
      <c r="S686" s="1345"/>
      <c r="T686" s="1345"/>
      <c r="U686" s="1345"/>
      <c r="V686" s="1345"/>
      <c r="W686" s="1345"/>
      <c r="X686" s="1345"/>
      <c r="Y686" s="1345"/>
      <c r="Z686" s="1345"/>
      <c r="AA686" s="1345"/>
      <c r="AB686" s="1345"/>
      <c r="AC686" s="1345"/>
      <c r="AD686" s="536"/>
      <c r="AE686" s="536"/>
      <c r="AF686" s="1328" t="s">
        <v>1346</v>
      </c>
      <c r="AG686" s="1328"/>
      <c r="AH686" s="1328"/>
      <c r="AI686" s="1328"/>
      <c r="AJ686" s="1328"/>
      <c r="AK686" s="1328"/>
      <c r="AL686" s="1328"/>
      <c r="AM686" s="594"/>
      <c r="AN686" s="595"/>
    </row>
    <row r="687" spans="1:42" s="549" customFormat="1" ht="12.75" customHeight="1">
      <c r="B687" s="536"/>
      <c r="C687" s="927"/>
      <c r="D687" s="659"/>
      <c r="E687" s="1345"/>
      <c r="F687" s="1345"/>
      <c r="G687" s="1345"/>
      <c r="H687" s="1345"/>
      <c r="I687" s="1345"/>
      <c r="J687" s="1345"/>
      <c r="K687" s="1345"/>
      <c r="L687" s="1345"/>
      <c r="M687" s="1345"/>
      <c r="N687" s="1345"/>
      <c r="O687" s="1345"/>
      <c r="P687" s="1345"/>
      <c r="Q687" s="1345"/>
      <c r="R687" s="1345"/>
      <c r="S687" s="1345"/>
      <c r="T687" s="1345"/>
      <c r="U687" s="1345"/>
      <c r="V687" s="1345"/>
      <c r="W687" s="1345"/>
      <c r="X687" s="1345"/>
      <c r="Y687" s="1345"/>
      <c r="Z687" s="1345"/>
      <c r="AA687" s="1345"/>
      <c r="AB687" s="1345"/>
      <c r="AC687" s="1345"/>
      <c r="AD687" s="536"/>
      <c r="AE687" s="536"/>
      <c r="AF687" s="536"/>
      <c r="AG687" s="536"/>
      <c r="AH687" s="536"/>
      <c r="AI687" s="536"/>
      <c r="AJ687" s="536"/>
      <c r="AK687" s="536"/>
      <c r="AL687" s="536"/>
      <c r="AM687" s="594"/>
      <c r="AN687" s="595"/>
    </row>
    <row r="688" spans="1:42" s="549" customFormat="1" ht="12.75" customHeight="1">
      <c r="B688" s="536"/>
      <c r="C688" s="927"/>
      <c r="D688" s="659"/>
      <c r="E688" s="1345"/>
      <c r="F688" s="1345"/>
      <c r="G688" s="1345"/>
      <c r="H688" s="1345"/>
      <c r="I688" s="1345"/>
      <c r="J688" s="1345"/>
      <c r="K688" s="1345"/>
      <c r="L688" s="1345"/>
      <c r="M688" s="1345"/>
      <c r="N688" s="1345"/>
      <c r="O688" s="1345"/>
      <c r="P688" s="1345"/>
      <c r="Q688" s="1345"/>
      <c r="R688" s="1345"/>
      <c r="S688" s="1345"/>
      <c r="T688" s="1345"/>
      <c r="U688" s="1345"/>
      <c r="V688" s="1345"/>
      <c r="W688" s="1345"/>
      <c r="X688" s="1345"/>
      <c r="Y688" s="1345"/>
      <c r="Z688" s="1345"/>
      <c r="AA688" s="1345"/>
      <c r="AB688" s="1345"/>
      <c r="AC688" s="1345"/>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1345" t="s">
        <v>1415</v>
      </c>
      <c r="F690" s="1345"/>
      <c r="G690" s="1345"/>
      <c r="H690" s="1345"/>
      <c r="I690" s="1345"/>
      <c r="J690" s="1345"/>
      <c r="K690" s="1345"/>
      <c r="L690" s="1345"/>
      <c r="M690" s="1345"/>
      <c r="N690" s="1345"/>
      <c r="O690" s="1345"/>
      <c r="P690" s="1345"/>
      <c r="Q690" s="1345"/>
      <c r="R690" s="1345"/>
      <c r="S690" s="1345"/>
      <c r="T690" s="1345"/>
      <c r="U690" s="1345"/>
      <c r="V690" s="1345"/>
      <c r="W690" s="1345"/>
      <c r="X690" s="1345"/>
      <c r="Y690" s="1345"/>
      <c r="Z690" s="1345"/>
      <c r="AA690" s="1345"/>
      <c r="AB690" s="1345"/>
      <c r="AC690" s="1345"/>
      <c r="AD690" s="536"/>
      <c r="AE690" s="536"/>
      <c r="AF690" s="1328" t="s">
        <v>1400</v>
      </c>
      <c r="AG690" s="1328"/>
      <c r="AH690" s="1328"/>
      <c r="AI690" s="1328"/>
      <c r="AJ690" s="1328"/>
      <c r="AK690" s="1328"/>
      <c r="AL690" s="1328"/>
      <c r="AM690" s="594"/>
      <c r="AN690" s="595"/>
    </row>
    <row r="691" spans="1:50" s="549" customFormat="1" ht="12.75" customHeight="1">
      <c r="A691" s="675"/>
      <c r="B691" s="536"/>
      <c r="C691" s="927"/>
      <c r="D691" s="659"/>
      <c r="E691" s="1345"/>
      <c r="F691" s="1345"/>
      <c r="G691" s="1345"/>
      <c r="H691" s="1345"/>
      <c r="I691" s="1345"/>
      <c r="J691" s="1345"/>
      <c r="K691" s="1345"/>
      <c r="L691" s="1345"/>
      <c r="M691" s="1345"/>
      <c r="N691" s="1345"/>
      <c r="O691" s="1345"/>
      <c r="P691" s="1345"/>
      <c r="Q691" s="1345"/>
      <c r="R691" s="1345"/>
      <c r="S691" s="1345"/>
      <c r="T691" s="1345"/>
      <c r="U691" s="1345"/>
      <c r="V691" s="1345"/>
      <c r="W691" s="1345"/>
      <c r="X691" s="1345"/>
      <c r="Y691" s="1345"/>
      <c r="Z691" s="1345"/>
      <c r="AA691" s="1345"/>
      <c r="AB691" s="1345"/>
      <c r="AC691" s="1345"/>
      <c r="AD691" s="536"/>
      <c r="AE691" s="536"/>
      <c r="AF691" s="592"/>
      <c r="AG691" s="592"/>
      <c r="AH691" s="592"/>
      <c r="AI691" s="592"/>
      <c r="AJ691" s="592"/>
      <c r="AK691" s="592"/>
      <c r="AL691" s="592"/>
      <c r="AM691" s="594"/>
      <c r="AN691" s="595"/>
    </row>
    <row r="692" spans="1:50" s="549" customFormat="1" ht="12.75" customHeight="1">
      <c r="A692" s="675"/>
      <c r="B692" s="536"/>
      <c r="C692" s="927"/>
      <c r="D692" s="659"/>
      <c r="E692" s="1345"/>
      <c r="F692" s="1345"/>
      <c r="G692" s="1345"/>
      <c r="H692" s="1345"/>
      <c r="I692" s="1345"/>
      <c r="J692" s="1345"/>
      <c r="K692" s="1345"/>
      <c r="L692" s="1345"/>
      <c r="M692" s="1345"/>
      <c r="N692" s="1345"/>
      <c r="O692" s="1345"/>
      <c r="P692" s="1345"/>
      <c r="Q692" s="1345"/>
      <c r="R692" s="1345"/>
      <c r="S692" s="1345"/>
      <c r="T692" s="1345"/>
      <c r="U692" s="1345"/>
      <c r="V692" s="1345"/>
      <c r="W692" s="1345"/>
      <c r="X692" s="1345"/>
      <c r="Y692" s="1345"/>
      <c r="Z692" s="1345"/>
      <c r="AA692" s="1345"/>
      <c r="AB692" s="1345"/>
      <c r="AC692" s="1345"/>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1345" t="s">
        <v>1416</v>
      </c>
      <c r="F694" s="1345"/>
      <c r="G694" s="1345"/>
      <c r="H694" s="1345"/>
      <c r="I694" s="1345"/>
      <c r="J694" s="1345"/>
      <c r="K694" s="1345"/>
      <c r="L694" s="1345"/>
      <c r="M694" s="1345"/>
      <c r="N694" s="1345"/>
      <c r="O694" s="1345"/>
      <c r="P694" s="1345"/>
      <c r="Q694" s="1345"/>
      <c r="R694" s="1345"/>
      <c r="S694" s="1345"/>
      <c r="T694" s="1345"/>
      <c r="U694" s="1345"/>
      <c r="V694" s="1345"/>
      <c r="W694" s="1345"/>
      <c r="X694" s="1345"/>
      <c r="Y694" s="1345"/>
      <c r="Z694" s="1345"/>
      <c r="AA694" s="1345"/>
      <c r="AB694" s="1345"/>
      <c r="AC694" s="1345"/>
      <c r="AD694" s="536"/>
      <c r="AE694" s="536"/>
      <c r="AF694" s="1328" t="s">
        <v>1417</v>
      </c>
      <c r="AG694" s="1328"/>
      <c r="AH694" s="1328"/>
      <c r="AI694" s="1328"/>
      <c r="AJ694" s="1328"/>
      <c r="AK694" s="1328"/>
      <c r="AL694" s="1328"/>
      <c r="AM694" s="594"/>
      <c r="AN694" s="595"/>
      <c r="AO694" s="609" t="s">
        <v>687</v>
      </c>
      <c r="AP694" s="549">
        <v>3</v>
      </c>
    </row>
    <row r="695" spans="1:50" s="549" customFormat="1" ht="12.75" customHeight="1">
      <c r="A695" s="675"/>
      <c r="B695" s="536"/>
      <c r="C695" s="927"/>
      <c r="D695" s="659"/>
      <c r="E695" s="1345"/>
      <c r="F695" s="1345"/>
      <c r="G695" s="1345"/>
      <c r="H695" s="1345"/>
      <c r="I695" s="1345"/>
      <c r="J695" s="1345"/>
      <c r="K695" s="1345"/>
      <c r="L695" s="1345"/>
      <c r="M695" s="1345"/>
      <c r="N695" s="1345"/>
      <c r="O695" s="1345"/>
      <c r="P695" s="1345"/>
      <c r="Q695" s="1345"/>
      <c r="R695" s="1345"/>
      <c r="S695" s="1345"/>
      <c r="T695" s="1345"/>
      <c r="U695" s="1345"/>
      <c r="V695" s="1345"/>
      <c r="W695" s="1345"/>
      <c r="X695" s="1345"/>
      <c r="Y695" s="1345"/>
      <c r="Z695" s="1345"/>
      <c r="AA695" s="1345"/>
      <c r="AB695" s="1345"/>
      <c r="AC695" s="1345"/>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1345"/>
      <c r="F696" s="1345"/>
      <c r="G696" s="1345"/>
      <c r="H696" s="1345"/>
      <c r="I696" s="1345"/>
      <c r="J696" s="1345"/>
      <c r="K696" s="1345"/>
      <c r="L696" s="1345"/>
      <c r="M696" s="1345"/>
      <c r="N696" s="1345"/>
      <c r="O696" s="1345"/>
      <c r="P696" s="1345"/>
      <c r="Q696" s="1345"/>
      <c r="R696" s="1345"/>
      <c r="S696" s="1345"/>
      <c r="T696" s="1345"/>
      <c r="U696" s="1345"/>
      <c r="V696" s="1345"/>
      <c r="W696" s="1345"/>
      <c r="X696" s="1345"/>
      <c r="Y696" s="1345"/>
      <c r="Z696" s="1345"/>
      <c r="AA696" s="1345"/>
      <c r="AB696" s="1345"/>
      <c r="AC696" s="1345"/>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1409" t="s">
        <v>687</v>
      </c>
      <c r="I698" s="1409"/>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1353">
        <f>VLOOKUP($H$698,$AO$646:$AP$653,2,FALSE)</f>
        <v>5</v>
      </c>
      <c r="AK700" s="1355"/>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2091</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2137</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2138</v>
      </c>
      <c r="AX703" s="1146">
        <f>Application!G761</f>
        <v>104</v>
      </c>
    </row>
    <row r="704" spans="1:50" s="549" customFormat="1" ht="12.75" customHeight="1">
      <c r="A704" s="675"/>
      <c r="B704" s="536"/>
      <c r="C704" s="944"/>
      <c r="D704" s="659" t="s">
        <v>687</v>
      </c>
      <c r="E704" s="1416" t="s">
        <v>2144</v>
      </c>
      <c r="F704" s="1416"/>
      <c r="G704" s="1416"/>
      <c r="H704" s="1416"/>
      <c r="I704" s="1416"/>
      <c r="J704" s="1416"/>
      <c r="K704" s="1416"/>
      <c r="L704" s="1416"/>
      <c r="M704" s="1416"/>
      <c r="N704" s="1416"/>
      <c r="O704" s="1416"/>
      <c r="P704" s="1416"/>
      <c r="Q704" s="1416"/>
      <c r="R704" s="1416"/>
      <c r="S704" s="1416"/>
      <c r="T704" s="1416"/>
      <c r="U704" s="1416"/>
      <c r="V704" s="1416"/>
      <c r="W704" s="1416"/>
      <c r="X704" s="1416"/>
      <c r="Y704" s="1416"/>
      <c r="Z704" s="1416"/>
      <c r="AA704" s="1416"/>
      <c r="AB704" s="1416"/>
      <c r="AC704" s="536"/>
      <c r="AD704" s="536"/>
      <c r="AE704" s="536"/>
      <c r="AF704" s="1328" t="s">
        <v>1346</v>
      </c>
      <c r="AG704" s="1328"/>
      <c r="AH704" s="1328"/>
      <c r="AI704" s="1328"/>
      <c r="AJ704" s="1328"/>
      <c r="AK704" s="1328"/>
      <c r="AL704" s="1328"/>
      <c r="AN704" s="595"/>
      <c r="AW704" s="22" t="s">
        <v>2139</v>
      </c>
      <c r="AX704" s="549">
        <f>Application!DE761</f>
        <v>26</v>
      </c>
    </row>
    <row r="705" spans="1:51" s="549" customFormat="1" ht="12.75" customHeight="1">
      <c r="A705" s="675"/>
      <c r="B705" s="536"/>
      <c r="C705" s="944"/>
      <c r="D705" s="659"/>
      <c r="E705" s="1416"/>
      <c r="F705" s="1416"/>
      <c r="G705" s="1416"/>
      <c r="H705" s="1416"/>
      <c r="I705" s="1416"/>
      <c r="J705" s="1416"/>
      <c r="K705" s="1416"/>
      <c r="L705" s="1416"/>
      <c r="M705" s="1416"/>
      <c r="N705" s="1416"/>
      <c r="O705" s="1416"/>
      <c r="P705" s="1416"/>
      <c r="Q705" s="1416"/>
      <c r="R705" s="1416"/>
      <c r="S705" s="1416"/>
      <c r="T705" s="1416"/>
      <c r="U705" s="1416"/>
      <c r="V705" s="1416"/>
      <c r="W705" s="1416"/>
      <c r="X705" s="1416"/>
      <c r="Y705" s="1416"/>
      <c r="Z705" s="1416"/>
      <c r="AA705" s="1416"/>
      <c r="AB705" s="1416"/>
      <c r="AC705" s="536"/>
      <c r="AD705" s="536"/>
      <c r="AE705" s="536"/>
      <c r="AF705" s="536"/>
      <c r="AG705" s="536"/>
      <c r="AH705" s="536"/>
      <c r="AI705" s="536"/>
      <c r="AJ705" s="536"/>
      <c r="AK705" s="536"/>
      <c r="AL705" s="536"/>
      <c r="AN705" s="595"/>
      <c r="AW705" s="22" t="s">
        <v>2140</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2141</v>
      </c>
      <c r="AX706" s="549">
        <f>Application!DO761</f>
        <v>0</v>
      </c>
    </row>
    <row r="707" spans="1:51" s="549" customFormat="1" ht="12.75" customHeight="1">
      <c r="B707" s="536"/>
      <c r="C707" s="927"/>
      <c r="D707" s="659" t="s">
        <v>509</v>
      </c>
      <c r="E707" s="1345" t="s">
        <v>2089</v>
      </c>
      <c r="F707" s="1345"/>
      <c r="G707" s="1345"/>
      <c r="H707" s="1345"/>
      <c r="I707" s="1345"/>
      <c r="J707" s="1345"/>
      <c r="K707" s="1345"/>
      <c r="L707" s="1345"/>
      <c r="M707" s="1345"/>
      <c r="N707" s="1345"/>
      <c r="O707" s="1345"/>
      <c r="P707" s="1345"/>
      <c r="Q707" s="1345"/>
      <c r="R707" s="1345"/>
      <c r="S707" s="1345"/>
      <c r="T707" s="1345"/>
      <c r="U707" s="1345"/>
      <c r="V707" s="1345"/>
      <c r="W707" s="1345"/>
      <c r="X707" s="1345"/>
      <c r="Y707" s="1345"/>
      <c r="Z707" s="1345"/>
      <c r="AA707" s="1345"/>
      <c r="AB707" s="1345"/>
      <c r="AC707" s="536"/>
      <c r="AD707" s="536"/>
      <c r="AE707" s="536"/>
      <c r="AF707" s="1328" t="s">
        <v>1346</v>
      </c>
      <c r="AG707" s="1328"/>
      <c r="AH707" s="1328"/>
      <c r="AI707" s="1328"/>
      <c r="AJ707" s="1328"/>
      <c r="AK707" s="1328"/>
      <c r="AL707" s="1328"/>
      <c r="AN707" s="595"/>
      <c r="AW707" s="22" t="s">
        <v>2142</v>
      </c>
      <c r="AX707" s="549">
        <f>AX704+AX705+AX706</f>
        <v>26</v>
      </c>
    </row>
    <row r="708" spans="1:51" s="549" customFormat="1" ht="12.75" customHeight="1">
      <c r="B708" s="536"/>
      <c r="C708" s="936"/>
      <c r="D708" s="659"/>
      <c r="E708" s="1345"/>
      <c r="F708" s="1345"/>
      <c r="G708" s="1345"/>
      <c r="H708" s="1345"/>
      <c r="I708" s="1345"/>
      <c r="J708" s="1345"/>
      <c r="K708" s="1345"/>
      <c r="L708" s="1345"/>
      <c r="M708" s="1345"/>
      <c r="N708" s="1345"/>
      <c r="O708" s="1345"/>
      <c r="P708" s="1345"/>
      <c r="Q708" s="1345"/>
      <c r="R708" s="1345"/>
      <c r="S708" s="1345"/>
      <c r="T708" s="1345"/>
      <c r="U708" s="1345"/>
      <c r="V708" s="1345"/>
      <c r="W708" s="1345"/>
      <c r="X708" s="1345"/>
      <c r="Y708" s="1345"/>
      <c r="Z708" s="1345"/>
      <c r="AA708" s="1345"/>
      <c r="AB708" s="1345"/>
      <c r="AC708" s="536"/>
      <c r="AD708" s="536"/>
      <c r="AE708" s="614"/>
      <c r="AF708" s="536"/>
      <c r="AG708" s="536"/>
      <c r="AH708" s="536"/>
      <c r="AI708" s="536"/>
      <c r="AJ708" s="536"/>
      <c r="AK708" s="536"/>
      <c r="AL708" s="536"/>
      <c r="AN708" s="595"/>
      <c r="AO708" s="1415" t="b">
        <f>IF(Application!D211="Special Needs",IF(AY708&gt;=0.25,TRUE,FALSE),IF(AX708&gt;=0.25,TRUE,FALSE))</f>
        <v>1</v>
      </c>
      <c r="AP708" s="1415"/>
      <c r="AW708" s="22" t="s">
        <v>2143</v>
      </c>
      <c r="AX708" s="549">
        <f>IFERROR(AX707/AX703,0)</f>
        <v>0.25</v>
      </c>
      <c r="AY708" s="549">
        <f>IFERROR(AX707/(AX703-AX702),0)</f>
        <v>0.25</v>
      </c>
    </row>
    <row r="709" spans="1:51" s="549" customFormat="1" ht="12.75" customHeight="1">
      <c r="B709" s="536"/>
      <c r="C709" s="936"/>
      <c r="E709" s="1345"/>
      <c r="F709" s="1345"/>
      <c r="G709" s="1345"/>
      <c r="H709" s="1345"/>
      <c r="I709" s="1345"/>
      <c r="J709" s="1345"/>
      <c r="K709" s="1345"/>
      <c r="L709" s="1345"/>
      <c r="M709" s="1345"/>
      <c r="N709" s="1345"/>
      <c r="O709" s="1345"/>
      <c r="P709" s="1345"/>
      <c r="Q709" s="1345"/>
      <c r="R709" s="1345"/>
      <c r="S709" s="1345"/>
      <c r="T709" s="1345"/>
      <c r="U709" s="1345"/>
      <c r="V709" s="1345"/>
      <c r="W709" s="1345"/>
      <c r="X709" s="1345"/>
      <c r="Y709" s="1345"/>
      <c r="Z709" s="1345"/>
      <c r="AA709" s="1345"/>
      <c r="AB709" s="1345"/>
      <c r="AC709" s="536"/>
      <c r="AD709" s="536"/>
      <c r="AE709" s="614"/>
      <c r="AF709" s="614"/>
      <c r="AG709" s="614"/>
      <c r="AH709" s="614"/>
      <c r="AI709" s="614"/>
      <c r="AJ709" s="614"/>
      <c r="AK709" s="614"/>
      <c r="AL709" s="614"/>
      <c r="AN709" s="595"/>
      <c r="AW709" s="14"/>
    </row>
    <row r="710" spans="1:51" s="549" customFormat="1" ht="28.5" customHeight="1">
      <c r="B710" s="536"/>
      <c r="C710" s="936"/>
      <c r="D710" s="536"/>
      <c r="E710" s="1345"/>
      <c r="F710" s="1345"/>
      <c r="G710" s="1345"/>
      <c r="H710" s="1345"/>
      <c r="I710" s="1345"/>
      <c r="J710" s="1345"/>
      <c r="K710" s="1345"/>
      <c r="L710" s="1345"/>
      <c r="M710" s="1345"/>
      <c r="N710" s="1345"/>
      <c r="O710" s="1345"/>
      <c r="P710" s="1345"/>
      <c r="Q710" s="1345"/>
      <c r="R710" s="1345"/>
      <c r="S710" s="1345"/>
      <c r="T710" s="1345"/>
      <c r="U710" s="1345"/>
      <c r="V710" s="1345"/>
      <c r="W710" s="1345"/>
      <c r="X710" s="1345"/>
      <c r="Y710" s="1345"/>
      <c r="Z710" s="1345"/>
      <c r="AA710" s="1345"/>
      <c r="AB710" s="1345"/>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1345" t="s">
        <v>2090</v>
      </c>
      <c r="F712" s="1345"/>
      <c r="G712" s="1345"/>
      <c r="H712" s="1345"/>
      <c r="I712" s="1345"/>
      <c r="J712" s="1345"/>
      <c r="K712" s="1345"/>
      <c r="L712" s="1345"/>
      <c r="M712" s="1345"/>
      <c r="N712" s="1345"/>
      <c r="O712" s="1345"/>
      <c r="P712" s="1345"/>
      <c r="Q712" s="1345"/>
      <c r="R712" s="1345"/>
      <c r="S712" s="1345"/>
      <c r="T712" s="1345"/>
      <c r="U712" s="1345"/>
      <c r="V712" s="1345"/>
      <c r="W712" s="1345"/>
      <c r="X712" s="1345"/>
      <c r="Y712" s="1345"/>
      <c r="Z712" s="1345"/>
      <c r="AA712" s="1345"/>
      <c r="AB712" s="1345"/>
      <c r="AC712" s="536"/>
      <c r="AD712" s="536"/>
      <c r="AE712" s="536"/>
      <c r="AF712" s="1328" t="s">
        <v>1400</v>
      </c>
      <c r="AG712" s="1328"/>
      <c r="AH712" s="1328"/>
      <c r="AI712" s="1328"/>
      <c r="AJ712" s="1328"/>
      <c r="AK712" s="1328"/>
      <c r="AL712" s="1328"/>
      <c r="AN712" s="595"/>
      <c r="AO712" s="609" t="s">
        <v>509</v>
      </c>
      <c r="AP712" s="549">
        <v>1</v>
      </c>
    </row>
    <row r="713" spans="1:51" s="549" customFormat="1" ht="12" customHeight="1">
      <c r="B713" s="536"/>
      <c r="C713" s="927"/>
      <c r="E713" s="1345"/>
      <c r="F713" s="1345"/>
      <c r="G713" s="1345"/>
      <c r="H713" s="1345"/>
      <c r="I713" s="1345"/>
      <c r="J713" s="1345"/>
      <c r="K713" s="1345"/>
      <c r="L713" s="1345"/>
      <c r="M713" s="1345"/>
      <c r="N713" s="1345"/>
      <c r="O713" s="1345"/>
      <c r="P713" s="1345"/>
      <c r="Q713" s="1345"/>
      <c r="R713" s="1345"/>
      <c r="S713" s="1345"/>
      <c r="T713" s="1345"/>
      <c r="U713" s="1345"/>
      <c r="V713" s="1345"/>
      <c r="W713" s="1345"/>
      <c r="X713" s="1345"/>
      <c r="Y713" s="1345"/>
      <c r="Z713" s="1345"/>
      <c r="AA713" s="1345"/>
      <c r="AB713" s="1345"/>
      <c r="AC713" s="536"/>
      <c r="AD713" s="536"/>
      <c r="AE713" s="614"/>
      <c r="AF713" s="536"/>
      <c r="AG713" s="536"/>
      <c r="AH713" s="536"/>
      <c r="AI713" s="536"/>
      <c r="AJ713" s="536"/>
      <c r="AK713" s="536"/>
      <c r="AL713" s="536"/>
      <c r="AN713" s="595"/>
    </row>
    <row r="714" spans="1:51" s="549" customFormat="1" ht="12" customHeight="1">
      <c r="B714" s="536"/>
      <c r="C714" s="927"/>
      <c r="D714" s="536"/>
      <c r="E714" s="1345"/>
      <c r="F714" s="1345"/>
      <c r="G714" s="1345"/>
      <c r="H714" s="1345"/>
      <c r="I714" s="1345"/>
      <c r="J714" s="1345"/>
      <c r="K714" s="1345"/>
      <c r="L714" s="1345"/>
      <c r="M714" s="1345"/>
      <c r="N714" s="1345"/>
      <c r="O714" s="1345"/>
      <c r="P714" s="1345"/>
      <c r="Q714" s="1345"/>
      <c r="R714" s="1345"/>
      <c r="S714" s="1345"/>
      <c r="T714" s="1345"/>
      <c r="U714" s="1345"/>
      <c r="V714" s="1345"/>
      <c r="W714" s="1345"/>
      <c r="X714" s="1345"/>
      <c r="Y714" s="1345"/>
      <c r="Z714" s="1345"/>
      <c r="AA714" s="1345"/>
      <c r="AB714" s="1345"/>
      <c r="AC714" s="536"/>
      <c r="AD714" s="536"/>
      <c r="AE714" s="614"/>
      <c r="AF714" s="536"/>
      <c r="AG714" s="536"/>
      <c r="AH714" s="536"/>
      <c r="AI714" s="536"/>
      <c r="AJ714" s="536"/>
      <c r="AK714" s="536"/>
      <c r="AL714" s="536"/>
      <c r="AN714" s="595"/>
    </row>
    <row r="715" spans="1:51" s="549" customFormat="1" ht="12" customHeight="1">
      <c r="B715" s="536"/>
      <c r="C715" s="927"/>
      <c r="D715" s="536"/>
      <c r="E715" s="1345"/>
      <c r="F715" s="1345"/>
      <c r="G715" s="1345"/>
      <c r="H715" s="1345"/>
      <c r="I715" s="1345"/>
      <c r="J715" s="1345"/>
      <c r="K715" s="1345"/>
      <c r="L715" s="1345"/>
      <c r="M715" s="1345"/>
      <c r="N715" s="1345"/>
      <c r="O715" s="1345"/>
      <c r="P715" s="1345"/>
      <c r="Q715" s="1345"/>
      <c r="R715" s="1345"/>
      <c r="S715" s="1345"/>
      <c r="T715" s="1345"/>
      <c r="U715" s="1345"/>
      <c r="V715" s="1345"/>
      <c r="W715" s="1345"/>
      <c r="X715" s="1345"/>
      <c r="Y715" s="1345"/>
      <c r="Z715" s="1345"/>
      <c r="AA715" s="1345"/>
      <c r="AB715" s="1345"/>
      <c r="AC715" s="536"/>
      <c r="AD715" s="536"/>
      <c r="AE715" s="614"/>
      <c r="AF715" s="536"/>
      <c r="AG715" s="536"/>
      <c r="AH715" s="536"/>
      <c r="AI715" s="536"/>
      <c r="AJ715" s="536"/>
      <c r="AK715" s="536"/>
      <c r="AL715" s="536"/>
      <c r="AN715" s="595"/>
    </row>
    <row r="716" spans="1:51" s="568" customFormat="1" ht="12.95" customHeight="1">
      <c r="A716" s="549"/>
      <c r="B716" s="536"/>
      <c r="C716" s="927"/>
      <c r="D716" s="536"/>
      <c r="E716" s="1345"/>
      <c r="F716" s="1345"/>
      <c r="G716" s="1345"/>
      <c r="H716" s="1345"/>
      <c r="I716" s="1345"/>
      <c r="J716" s="1345"/>
      <c r="K716" s="1345"/>
      <c r="L716" s="1345"/>
      <c r="M716" s="1345"/>
      <c r="N716" s="1345"/>
      <c r="O716" s="1345"/>
      <c r="P716" s="1345"/>
      <c r="Q716" s="1345"/>
      <c r="R716" s="1345"/>
      <c r="S716" s="1345"/>
      <c r="T716" s="1345"/>
      <c r="U716" s="1345"/>
      <c r="V716" s="1345"/>
      <c r="W716" s="1345"/>
      <c r="X716" s="1345"/>
      <c r="Y716" s="1345"/>
      <c r="Z716" s="1345"/>
      <c r="AA716" s="1345"/>
      <c r="AB716" s="1345"/>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1345" t="s">
        <v>1682</v>
      </c>
      <c r="F718" s="1345"/>
      <c r="G718" s="1345"/>
      <c r="H718" s="1345"/>
      <c r="I718" s="1345"/>
      <c r="J718" s="1345"/>
      <c r="K718" s="1345"/>
      <c r="L718" s="1345"/>
      <c r="M718" s="1345"/>
      <c r="N718" s="1345"/>
      <c r="O718" s="1345"/>
      <c r="P718" s="1345"/>
      <c r="Q718" s="1345"/>
      <c r="R718" s="1345"/>
      <c r="S718" s="1345"/>
      <c r="T718" s="1345"/>
      <c r="U718" s="1345"/>
      <c r="V718" s="1345"/>
      <c r="W718" s="1345"/>
      <c r="X718" s="1345"/>
      <c r="Y718" s="1345"/>
      <c r="Z718" s="1345"/>
      <c r="AA718" s="1345"/>
      <c r="AB718" s="1345"/>
      <c r="AC718" s="536"/>
      <c r="AD718" s="536"/>
      <c r="AE718" s="614"/>
      <c r="AF718" s="614"/>
      <c r="AG718" s="614"/>
      <c r="AH718" s="614"/>
      <c r="AI718" s="614"/>
      <c r="AJ718" s="536"/>
      <c r="AK718" s="536"/>
      <c r="AL718" s="536"/>
      <c r="AM718" s="549"/>
      <c r="AN718" s="680"/>
      <c r="AO718" s="609" t="s">
        <v>509</v>
      </c>
      <c r="AP718" s="549">
        <f>3*$AO$708</f>
        <v>3</v>
      </c>
    </row>
    <row r="719" spans="1:51" s="568" customFormat="1" ht="12.75" customHeight="1">
      <c r="A719" s="549"/>
      <c r="B719" s="536"/>
      <c r="C719" s="927"/>
      <c r="D719" s="536"/>
      <c r="E719" s="1345"/>
      <c r="F719" s="1345"/>
      <c r="G719" s="1345"/>
      <c r="H719" s="1345"/>
      <c r="I719" s="1345"/>
      <c r="J719" s="1345"/>
      <c r="K719" s="1345"/>
      <c r="L719" s="1345"/>
      <c r="M719" s="1345"/>
      <c r="N719" s="1345"/>
      <c r="O719" s="1345"/>
      <c r="P719" s="1345"/>
      <c r="Q719" s="1345"/>
      <c r="R719" s="1345"/>
      <c r="S719" s="1345"/>
      <c r="T719" s="1345"/>
      <c r="U719" s="1345"/>
      <c r="V719" s="1345"/>
      <c r="W719" s="1345"/>
      <c r="X719" s="1345"/>
      <c r="Y719" s="1345"/>
      <c r="Z719" s="1345"/>
      <c r="AA719" s="1345"/>
      <c r="AB719" s="1345"/>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1345"/>
      <c r="F720" s="1345"/>
      <c r="G720" s="1345"/>
      <c r="H720" s="1345"/>
      <c r="I720" s="1345"/>
      <c r="J720" s="1345"/>
      <c r="K720" s="1345"/>
      <c r="L720" s="1345"/>
      <c r="M720" s="1345"/>
      <c r="N720" s="1345"/>
      <c r="O720" s="1345"/>
      <c r="P720" s="1345"/>
      <c r="Q720" s="1345"/>
      <c r="R720" s="1345"/>
      <c r="S720" s="1345"/>
      <c r="T720" s="1345"/>
      <c r="U720" s="1345"/>
      <c r="V720" s="1345"/>
      <c r="W720" s="1345"/>
      <c r="X720" s="1345"/>
      <c r="Y720" s="1345"/>
      <c r="Z720" s="1345"/>
      <c r="AA720" s="1345"/>
      <c r="AB720" s="1345"/>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1409" t="s">
        <v>509</v>
      </c>
      <c r="I722" s="1409"/>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2092</v>
      </c>
      <c r="AJ724" s="1353">
        <f>VLOOKUP($H$722,$AO$716:$AP$719,2,FALSE)</f>
        <v>3</v>
      </c>
      <c r="AK724" s="1355"/>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1417" t="s">
        <v>1684</v>
      </c>
      <c r="F728" s="1417"/>
      <c r="G728" s="1417"/>
      <c r="H728" s="1417"/>
      <c r="I728" s="1417"/>
      <c r="J728" s="1417"/>
      <c r="K728" s="1417"/>
      <c r="L728" s="1417"/>
      <c r="M728" s="1417"/>
      <c r="N728" s="1417"/>
      <c r="O728" s="1417"/>
      <c r="P728" s="1417"/>
      <c r="Q728" s="1417"/>
      <c r="R728" s="1417"/>
      <c r="S728" s="1417"/>
      <c r="T728" s="1417"/>
      <c r="U728" s="1417"/>
      <c r="V728" s="1417"/>
      <c r="W728" s="1417"/>
      <c r="X728" s="1417"/>
      <c r="Y728" s="1417"/>
      <c r="Z728" s="1417"/>
      <c r="AA728" s="1417"/>
      <c r="AB728" s="1417"/>
      <c r="AC728" s="536"/>
      <c r="AD728" s="536"/>
      <c r="AE728" s="536"/>
      <c r="AF728" s="1328" t="s">
        <v>1346</v>
      </c>
      <c r="AG728" s="1328"/>
      <c r="AH728" s="1328"/>
      <c r="AI728" s="1328"/>
      <c r="AJ728" s="1328"/>
      <c r="AK728" s="1328"/>
      <c r="AL728" s="1328"/>
      <c r="AM728" s="549"/>
      <c r="AN728" s="680"/>
      <c r="AP728" s="568" t="s">
        <v>1424</v>
      </c>
    </row>
    <row r="729" spans="1:43" s="568" customFormat="1" ht="11.85" customHeight="1">
      <c r="A729" s="549"/>
      <c r="B729" s="536"/>
      <c r="C729" s="929"/>
      <c r="D729" s="659"/>
      <c r="E729" s="1417"/>
      <c r="F729" s="1417"/>
      <c r="G729" s="1417"/>
      <c r="H729" s="1417"/>
      <c r="I729" s="1417"/>
      <c r="J729" s="1417"/>
      <c r="K729" s="1417"/>
      <c r="L729" s="1417"/>
      <c r="M729" s="1417"/>
      <c r="N729" s="1417"/>
      <c r="O729" s="1417"/>
      <c r="P729" s="1417"/>
      <c r="Q729" s="1417"/>
      <c r="R729" s="1417"/>
      <c r="S729" s="1417"/>
      <c r="T729" s="1417"/>
      <c r="U729" s="1417"/>
      <c r="V729" s="1417"/>
      <c r="W729" s="1417"/>
      <c r="X729" s="1417"/>
      <c r="Y729" s="1417"/>
      <c r="Z729" s="1417"/>
      <c r="AA729" s="1417"/>
      <c r="AB729" s="1417"/>
      <c r="AC729" s="536"/>
      <c r="AD729" s="536"/>
      <c r="AE729" s="536"/>
      <c r="AF729" s="536"/>
      <c r="AG729" s="536"/>
      <c r="AH729" s="536"/>
      <c r="AI729" s="536"/>
      <c r="AJ729" s="536"/>
      <c r="AK729" s="536"/>
      <c r="AL729" s="536"/>
      <c r="AM729" s="549"/>
      <c r="AN729" s="680"/>
      <c r="AP729" s="568" t="s">
        <v>1425</v>
      </c>
    </row>
    <row r="730" spans="1:43" s="568" customFormat="1" ht="13.9" customHeight="1">
      <c r="A730" s="549"/>
      <c r="B730" s="608"/>
      <c r="C730" s="927"/>
      <c r="D730" s="659"/>
      <c r="E730" s="1417"/>
      <c r="F730" s="1417"/>
      <c r="G730" s="1417"/>
      <c r="H730" s="1417"/>
      <c r="I730" s="1417"/>
      <c r="J730" s="1417"/>
      <c r="K730" s="1417"/>
      <c r="L730" s="1417"/>
      <c r="M730" s="1417"/>
      <c r="N730" s="1417"/>
      <c r="O730" s="1417"/>
      <c r="P730" s="1417"/>
      <c r="Q730" s="1417"/>
      <c r="R730" s="1417"/>
      <c r="S730" s="1417"/>
      <c r="T730" s="1417"/>
      <c r="U730" s="1417"/>
      <c r="V730" s="1417"/>
      <c r="W730" s="1417"/>
      <c r="X730" s="1417"/>
      <c r="Y730" s="1417"/>
      <c r="Z730" s="1417"/>
      <c r="AA730" s="1417"/>
      <c r="AB730" s="1417"/>
      <c r="AC730" s="536"/>
      <c r="AD730" s="536"/>
      <c r="AE730" s="614"/>
      <c r="AF730" s="536"/>
      <c r="AG730" s="536"/>
      <c r="AH730" s="536"/>
      <c r="AI730" s="536"/>
      <c r="AJ730" s="536"/>
      <c r="AK730" s="536"/>
      <c r="AL730" s="536"/>
      <c r="AM730" s="549"/>
      <c r="AN730" s="680"/>
      <c r="AP730" s="568" t="s">
        <v>1426</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3.9" customHeight="1">
      <c r="A732" s="549"/>
      <c r="B732" s="536"/>
      <c r="C732" s="927"/>
      <c r="D732" s="659" t="s">
        <v>509</v>
      </c>
      <c r="E732" s="1418" t="s">
        <v>1427</v>
      </c>
      <c r="F732" s="1418"/>
      <c r="G732" s="1418"/>
      <c r="H732" s="1418"/>
      <c r="I732" s="1418"/>
      <c r="J732" s="1418"/>
      <c r="K732" s="1418"/>
      <c r="L732" s="1418"/>
      <c r="M732" s="1418"/>
      <c r="N732" s="1418"/>
      <c r="O732" s="1418"/>
      <c r="P732" s="1418"/>
      <c r="Q732" s="1418"/>
      <c r="R732" s="1418"/>
      <c r="S732" s="1418"/>
      <c r="T732" s="1418"/>
      <c r="U732" s="1418"/>
      <c r="V732" s="1418"/>
      <c r="W732" s="1418"/>
      <c r="X732" s="1418"/>
      <c r="Y732" s="1418"/>
      <c r="Z732" s="1418"/>
      <c r="AA732" s="1418"/>
      <c r="AB732" s="1418"/>
      <c r="AC732" s="536"/>
      <c r="AD732" s="536"/>
      <c r="AE732" s="536"/>
      <c r="AF732" s="1328" t="s">
        <v>1400</v>
      </c>
      <c r="AG732" s="1328"/>
      <c r="AH732" s="1328"/>
      <c r="AI732" s="1328"/>
      <c r="AJ732" s="1328"/>
      <c r="AK732" s="1328"/>
      <c r="AL732" s="1328"/>
      <c r="AM732" s="549"/>
      <c r="AN732" s="681"/>
    </row>
    <row r="733" spans="1:43" s="568" customFormat="1" ht="12.75" customHeight="1">
      <c r="A733" s="549"/>
      <c r="B733" s="536"/>
      <c r="C733" s="929"/>
      <c r="D733" s="536"/>
      <c r="E733" s="1418"/>
      <c r="F733" s="1418"/>
      <c r="G733" s="1418"/>
      <c r="H733" s="1418"/>
      <c r="I733" s="1418"/>
      <c r="J733" s="1418"/>
      <c r="K733" s="1418"/>
      <c r="L733" s="1418"/>
      <c r="M733" s="1418"/>
      <c r="N733" s="1418"/>
      <c r="O733" s="1418"/>
      <c r="P733" s="1418"/>
      <c r="Q733" s="1418"/>
      <c r="R733" s="1418"/>
      <c r="S733" s="1418"/>
      <c r="T733" s="1418"/>
      <c r="U733" s="1418"/>
      <c r="V733" s="1418"/>
      <c r="W733" s="1418"/>
      <c r="X733" s="1418"/>
      <c r="Y733" s="1418"/>
      <c r="Z733" s="1418"/>
      <c r="AA733" s="1418"/>
      <c r="AB733" s="1418"/>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1418"/>
      <c r="F734" s="1418"/>
      <c r="G734" s="1418"/>
      <c r="H734" s="1418"/>
      <c r="I734" s="1418"/>
      <c r="J734" s="1418"/>
      <c r="K734" s="1418"/>
      <c r="L734" s="1418"/>
      <c r="M734" s="1418"/>
      <c r="N734" s="1418"/>
      <c r="O734" s="1418"/>
      <c r="P734" s="1418"/>
      <c r="Q734" s="1418"/>
      <c r="R734" s="1418"/>
      <c r="S734" s="1418"/>
      <c r="T734" s="1418"/>
      <c r="U734" s="1418"/>
      <c r="V734" s="1418"/>
      <c r="W734" s="1418"/>
      <c r="X734" s="1418"/>
      <c r="Y734" s="1418"/>
      <c r="Z734" s="1418"/>
      <c r="AA734" s="1418"/>
      <c r="AB734" s="1418"/>
      <c r="AC734" s="536"/>
      <c r="AD734" s="536"/>
      <c r="AE734" s="536"/>
      <c r="AF734" s="536"/>
      <c r="AG734" s="536"/>
      <c r="AH734" s="536"/>
      <c r="AI734" s="536"/>
      <c r="AJ734" s="536"/>
      <c r="AK734" s="536"/>
      <c r="AL734" s="536"/>
      <c r="AM734" s="549"/>
      <c r="AN734" s="680"/>
      <c r="AP734" s="609" t="s">
        <v>687</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1392</v>
      </c>
      <c r="E736" s="932"/>
      <c r="F736" s="932"/>
      <c r="G736" s="932"/>
      <c r="H736" s="1409" t="s">
        <v>591</v>
      </c>
      <c r="I736" s="1409"/>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1353">
        <f>VLOOKUP($H$736,$AP$733:$AQ$735,2,FALSE)</f>
        <v>0</v>
      </c>
      <c r="AK738" s="1355"/>
      <c r="AL738" s="593"/>
      <c r="AM738" s="549"/>
      <c r="AN738" s="680"/>
      <c r="AP738" s="1353"/>
      <c r="AQ738" s="1355"/>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1345" t="s">
        <v>1685</v>
      </c>
      <c r="F742" s="1345"/>
      <c r="G742" s="1345"/>
      <c r="H742" s="1345"/>
      <c r="I742" s="1345"/>
      <c r="J742" s="1345"/>
      <c r="K742" s="1345"/>
      <c r="L742" s="1345"/>
      <c r="M742" s="1345"/>
      <c r="N742" s="1345"/>
      <c r="O742" s="1345"/>
      <c r="P742" s="1345"/>
      <c r="Q742" s="1345"/>
      <c r="R742" s="1345"/>
      <c r="S742" s="1345"/>
      <c r="T742" s="1345"/>
      <c r="U742" s="1345"/>
      <c r="V742" s="1345"/>
      <c r="W742" s="1345"/>
      <c r="X742" s="1345"/>
      <c r="Y742" s="1345"/>
      <c r="Z742" s="1345"/>
      <c r="AA742" s="1345"/>
      <c r="AB742" s="1345"/>
      <c r="AC742" s="536"/>
      <c r="AD742" s="536"/>
      <c r="AE742" s="536"/>
      <c r="AF742" s="1328" t="s">
        <v>1346</v>
      </c>
      <c r="AG742" s="1328"/>
      <c r="AH742" s="1328"/>
      <c r="AI742" s="1328"/>
      <c r="AJ742" s="1328"/>
      <c r="AK742" s="1328"/>
      <c r="AL742" s="1328"/>
      <c r="AM742" s="549"/>
      <c r="AN742" s="680"/>
      <c r="AT742" s="14"/>
      <c r="AU742" s="14"/>
      <c r="AV742" s="14"/>
      <c r="AW742" s="14"/>
      <c r="AX742" s="14"/>
      <c r="AY742" s="14"/>
      <c r="AZ742" s="14"/>
    </row>
    <row r="743" spans="1:81" s="568" customFormat="1">
      <c r="A743" s="549"/>
      <c r="B743" s="536"/>
      <c r="C743" s="929"/>
      <c r="D743" s="659"/>
      <c r="E743" s="1345"/>
      <c r="F743" s="1345"/>
      <c r="G743" s="1345"/>
      <c r="H743" s="1345"/>
      <c r="I743" s="1345"/>
      <c r="J743" s="1345"/>
      <c r="K743" s="1345"/>
      <c r="L743" s="1345"/>
      <c r="M743" s="1345"/>
      <c r="N743" s="1345"/>
      <c r="O743" s="1345"/>
      <c r="P743" s="1345"/>
      <c r="Q743" s="1345"/>
      <c r="R743" s="1345"/>
      <c r="S743" s="1345"/>
      <c r="T743" s="1345"/>
      <c r="U743" s="1345"/>
      <c r="V743" s="1345"/>
      <c r="W743" s="1345"/>
      <c r="X743" s="1345"/>
      <c r="Y743" s="1345"/>
      <c r="Z743" s="1345"/>
      <c r="AA743" s="1345"/>
      <c r="AB743" s="1345"/>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1345" t="s">
        <v>1431</v>
      </c>
      <c r="F745" s="1345"/>
      <c r="G745" s="1345"/>
      <c r="H745" s="1345"/>
      <c r="I745" s="1345"/>
      <c r="J745" s="1345"/>
      <c r="K745" s="1345"/>
      <c r="L745" s="1345"/>
      <c r="M745" s="1345"/>
      <c r="N745" s="1345"/>
      <c r="O745" s="1345"/>
      <c r="P745" s="1345"/>
      <c r="Q745" s="1345"/>
      <c r="R745" s="1345"/>
      <c r="S745" s="1345"/>
      <c r="T745" s="1345"/>
      <c r="U745" s="1345"/>
      <c r="V745" s="1345"/>
      <c r="W745" s="1345"/>
      <c r="X745" s="1345"/>
      <c r="Y745" s="1345"/>
      <c r="Z745" s="1345"/>
      <c r="AA745" s="1345"/>
      <c r="AB745" s="1345"/>
      <c r="AC745" s="536"/>
      <c r="AD745" s="536"/>
      <c r="AE745" s="536"/>
      <c r="AF745" s="1328" t="s">
        <v>1400</v>
      </c>
      <c r="AG745" s="1328"/>
      <c r="AH745" s="1328"/>
      <c r="AI745" s="1328"/>
      <c r="AJ745" s="1328"/>
      <c r="AK745" s="1328"/>
      <c r="AL745" s="1328"/>
      <c r="AM745" s="549"/>
      <c r="AN745" s="680"/>
      <c r="AT745" s="14"/>
      <c r="AU745" s="14"/>
      <c r="AV745" s="14"/>
      <c r="AW745" s="14"/>
      <c r="AX745" s="14"/>
      <c r="AY745" s="14"/>
      <c r="AZ745" s="14"/>
    </row>
    <row r="746" spans="1:81" s="568" customFormat="1">
      <c r="A746" s="549"/>
      <c r="B746" s="536"/>
      <c r="C746" s="929"/>
      <c r="D746" s="536"/>
      <c r="E746" s="1345"/>
      <c r="F746" s="1345"/>
      <c r="G746" s="1345"/>
      <c r="H746" s="1345"/>
      <c r="I746" s="1345"/>
      <c r="J746" s="1345"/>
      <c r="K746" s="1345"/>
      <c r="L746" s="1345"/>
      <c r="M746" s="1345"/>
      <c r="N746" s="1345"/>
      <c r="O746" s="1345"/>
      <c r="P746" s="1345"/>
      <c r="Q746" s="1345"/>
      <c r="R746" s="1345"/>
      <c r="S746" s="1345"/>
      <c r="T746" s="1345"/>
      <c r="U746" s="1345"/>
      <c r="V746" s="1345"/>
      <c r="W746" s="1345"/>
      <c r="X746" s="1345"/>
      <c r="Y746" s="1345"/>
      <c r="Z746" s="1345"/>
      <c r="AA746" s="1345"/>
      <c r="AB746" s="1345"/>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1409" t="s">
        <v>591</v>
      </c>
      <c r="I748" s="1409"/>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1353">
        <f>VLOOKUP($H$748,$AO$679:$AP$681,2,FALSE)</f>
        <v>0</v>
      </c>
      <c r="AK750" s="1355"/>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1345" t="s">
        <v>1434</v>
      </c>
      <c r="F754" s="1345"/>
      <c r="G754" s="1345"/>
      <c r="H754" s="1345"/>
      <c r="I754" s="1345"/>
      <c r="J754" s="1345"/>
      <c r="K754" s="1345"/>
      <c r="L754" s="1345"/>
      <c r="M754" s="1345"/>
      <c r="N754" s="1345"/>
      <c r="O754" s="1345"/>
      <c r="P754" s="1345"/>
      <c r="Q754" s="1345"/>
      <c r="R754" s="1345"/>
      <c r="S754" s="1345"/>
      <c r="T754" s="1345"/>
      <c r="U754" s="1345"/>
      <c r="V754" s="1345"/>
      <c r="W754" s="1345"/>
      <c r="X754" s="1345"/>
      <c r="Y754" s="1345"/>
      <c r="Z754" s="1345"/>
      <c r="AA754" s="1345"/>
      <c r="AB754" s="1345"/>
      <c r="AC754" s="536"/>
      <c r="AD754" s="536"/>
      <c r="AE754" s="536"/>
      <c r="AF754" s="1328" t="s">
        <v>1346</v>
      </c>
      <c r="AG754" s="1328"/>
      <c r="AH754" s="1328"/>
      <c r="AI754" s="1328"/>
      <c r="AJ754" s="1328"/>
      <c r="AK754" s="1328"/>
      <c r="AL754" s="1328"/>
      <c r="AM754" s="549"/>
      <c r="AN754" s="680"/>
      <c r="AT754" s="14"/>
      <c r="AU754" s="14"/>
      <c r="AV754" s="14"/>
      <c r="AW754" s="14"/>
      <c r="AX754" s="14"/>
      <c r="AY754" s="14"/>
      <c r="AZ754" s="14"/>
    </row>
    <row r="755" spans="1:81" s="568" customFormat="1">
      <c r="A755" s="549"/>
      <c r="B755" s="536"/>
      <c r="C755" s="927"/>
      <c r="D755" s="659"/>
      <c r="E755" s="1345"/>
      <c r="F755" s="1345"/>
      <c r="G755" s="1345"/>
      <c r="H755" s="1345"/>
      <c r="I755" s="1345"/>
      <c r="J755" s="1345"/>
      <c r="K755" s="1345"/>
      <c r="L755" s="1345"/>
      <c r="M755" s="1345"/>
      <c r="N755" s="1345"/>
      <c r="O755" s="1345"/>
      <c r="P755" s="1345"/>
      <c r="Q755" s="1345"/>
      <c r="R755" s="1345"/>
      <c r="S755" s="1345"/>
      <c r="T755" s="1345"/>
      <c r="U755" s="1345"/>
      <c r="V755" s="1345"/>
      <c r="W755" s="1345"/>
      <c r="X755" s="1345"/>
      <c r="Y755" s="1345"/>
      <c r="Z755" s="1345"/>
      <c r="AA755" s="1345"/>
      <c r="AB755" s="1345"/>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1345"/>
      <c r="F756" s="1345"/>
      <c r="G756" s="1345"/>
      <c r="H756" s="1345"/>
      <c r="I756" s="1345"/>
      <c r="J756" s="1345"/>
      <c r="K756" s="1345"/>
      <c r="L756" s="1345"/>
      <c r="M756" s="1345"/>
      <c r="N756" s="1345"/>
      <c r="O756" s="1345"/>
      <c r="P756" s="1345"/>
      <c r="Q756" s="1345"/>
      <c r="R756" s="1345"/>
      <c r="S756" s="1345"/>
      <c r="T756" s="1345"/>
      <c r="U756" s="1345"/>
      <c r="V756" s="1345"/>
      <c r="W756" s="1345"/>
      <c r="X756" s="1345"/>
      <c r="Y756" s="1345"/>
      <c r="Z756" s="1345"/>
      <c r="AA756" s="1345"/>
      <c r="AB756" s="1345"/>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1345"/>
      <c r="F757" s="1345"/>
      <c r="G757" s="1345"/>
      <c r="H757" s="1345"/>
      <c r="I757" s="1345"/>
      <c r="J757" s="1345"/>
      <c r="K757" s="1345"/>
      <c r="L757" s="1345"/>
      <c r="M757" s="1345"/>
      <c r="N757" s="1345"/>
      <c r="O757" s="1345"/>
      <c r="P757" s="1345"/>
      <c r="Q757" s="1345"/>
      <c r="R757" s="1345"/>
      <c r="S757" s="1345"/>
      <c r="T757" s="1345"/>
      <c r="U757" s="1345"/>
      <c r="V757" s="1345"/>
      <c r="W757" s="1345"/>
      <c r="X757" s="1345"/>
      <c r="Y757" s="1345"/>
      <c r="Z757" s="1345"/>
      <c r="AA757" s="1345"/>
      <c r="AB757" s="1345"/>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1345" t="s">
        <v>1435</v>
      </c>
      <c r="F759" s="1345"/>
      <c r="G759" s="1345"/>
      <c r="H759" s="1345"/>
      <c r="I759" s="1345"/>
      <c r="J759" s="1345"/>
      <c r="K759" s="1345"/>
      <c r="L759" s="1345"/>
      <c r="M759" s="1345"/>
      <c r="N759" s="1345"/>
      <c r="O759" s="1345"/>
      <c r="P759" s="1345"/>
      <c r="Q759" s="1345"/>
      <c r="R759" s="1345"/>
      <c r="S759" s="1345"/>
      <c r="T759" s="1345"/>
      <c r="U759" s="1345"/>
      <c r="V759" s="1345"/>
      <c r="W759" s="1345"/>
      <c r="X759" s="1345"/>
      <c r="Y759" s="1345"/>
      <c r="Z759" s="1345"/>
      <c r="AA759" s="1345"/>
      <c r="AB759" s="573"/>
      <c r="AC759" s="536"/>
      <c r="AD759" s="536"/>
      <c r="AE759" s="536"/>
      <c r="AF759" s="1328" t="s">
        <v>1400</v>
      </c>
      <c r="AG759" s="1328"/>
      <c r="AH759" s="1328"/>
      <c r="AI759" s="1328"/>
      <c r="AJ759" s="1328"/>
      <c r="AK759" s="1328"/>
      <c r="AL759" s="1328"/>
      <c r="AM759" s="549"/>
      <c r="AN759" s="680"/>
      <c r="AO759" s="30"/>
      <c r="AP759" s="14"/>
    </row>
    <row r="760" spans="1:81" s="568" customFormat="1">
      <c r="A760" s="549"/>
      <c r="B760" s="536"/>
      <c r="C760" s="927"/>
      <c r="D760" s="659"/>
      <c r="E760" s="1345"/>
      <c r="F760" s="1345"/>
      <c r="G760" s="1345"/>
      <c r="H760" s="1345"/>
      <c r="I760" s="1345"/>
      <c r="J760" s="1345"/>
      <c r="K760" s="1345"/>
      <c r="L760" s="1345"/>
      <c r="M760" s="1345"/>
      <c r="N760" s="1345"/>
      <c r="O760" s="1345"/>
      <c r="P760" s="1345"/>
      <c r="Q760" s="1345"/>
      <c r="R760" s="1345"/>
      <c r="S760" s="1345"/>
      <c r="T760" s="1345"/>
      <c r="U760" s="1345"/>
      <c r="V760" s="1345"/>
      <c r="W760" s="1345"/>
      <c r="X760" s="1345"/>
      <c r="Y760" s="1345"/>
      <c r="Z760" s="1345"/>
      <c r="AA760" s="1345"/>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1345"/>
      <c r="F761" s="1345"/>
      <c r="G761" s="1345"/>
      <c r="H761" s="1345"/>
      <c r="I761" s="1345"/>
      <c r="J761" s="1345"/>
      <c r="K761" s="1345"/>
      <c r="L761" s="1345"/>
      <c r="M761" s="1345"/>
      <c r="N761" s="1345"/>
      <c r="O761" s="1345"/>
      <c r="P761" s="1345"/>
      <c r="Q761" s="1345"/>
      <c r="R761" s="1345"/>
      <c r="S761" s="1345"/>
      <c r="T761" s="1345"/>
      <c r="U761" s="1345"/>
      <c r="V761" s="1345"/>
      <c r="W761" s="1345"/>
      <c r="X761" s="1345"/>
      <c r="Y761" s="1345"/>
      <c r="Z761" s="1345"/>
      <c r="AA761" s="1345"/>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1345"/>
      <c r="F762" s="1345"/>
      <c r="G762" s="1345"/>
      <c r="H762" s="1345"/>
      <c r="I762" s="1345"/>
      <c r="J762" s="1345"/>
      <c r="K762" s="1345"/>
      <c r="L762" s="1345"/>
      <c r="M762" s="1345"/>
      <c r="N762" s="1345"/>
      <c r="O762" s="1345"/>
      <c r="P762" s="1345"/>
      <c r="Q762" s="1345"/>
      <c r="R762" s="1345"/>
      <c r="S762" s="1345"/>
      <c r="T762" s="1345"/>
      <c r="U762" s="1345"/>
      <c r="V762" s="1345"/>
      <c r="W762" s="1345"/>
      <c r="X762" s="1345"/>
      <c r="Y762" s="1345"/>
      <c r="Z762" s="1345"/>
      <c r="AA762" s="1345"/>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1409" t="s">
        <v>591</v>
      </c>
      <c r="I764" s="1409"/>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1353">
        <f>VLOOKUP($H$764,$AO$693:$AP$695,2,FALSE)</f>
        <v>0</v>
      </c>
      <c r="AK766" s="1355"/>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1345" t="s">
        <v>1437</v>
      </c>
      <c r="F770" s="1345"/>
      <c r="G770" s="1345"/>
      <c r="H770" s="1345"/>
      <c r="I770" s="1345"/>
      <c r="J770" s="1345"/>
      <c r="K770" s="1345"/>
      <c r="L770" s="1345"/>
      <c r="M770" s="1345"/>
      <c r="N770" s="1345"/>
      <c r="O770" s="1345"/>
      <c r="P770" s="1345"/>
      <c r="Q770" s="1345"/>
      <c r="R770" s="1345"/>
      <c r="S770" s="1345"/>
      <c r="T770" s="1345"/>
      <c r="U770" s="1345"/>
      <c r="V770" s="1345"/>
      <c r="W770" s="1345"/>
      <c r="X770" s="1345"/>
      <c r="Y770" s="1345"/>
      <c r="Z770" s="1345"/>
      <c r="AA770" s="1345"/>
      <c r="AB770" s="1345"/>
      <c r="AC770" s="536"/>
      <c r="AD770" s="536"/>
      <c r="AE770" s="536"/>
      <c r="AF770" s="1328" t="s">
        <v>1400</v>
      </c>
      <c r="AG770" s="1328"/>
      <c r="AH770" s="1328"/>
      <c r="AI770" s="1328"/>
      <c r="AJ770" s="1328"/>
      <c r="AK770" s="1328"/>
      <c r="AL770" s="1328"/>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1345"/>
      <c r="F771" s="1345"/>
      <c r="G771" s="1345"/>
      <c r="H771" s="1345"/>
      <c r="I771" s="1345"/>
      <c r="J771" s="1345"/>
      <c r="K771" s="1345"/>
      <c r="L771" s="1345"/>
      <c r="M771" s="1345"/>
      <c r="N771" s="1345"/>
      <c r="O771" s="1345"/>
      <c r="P771" s="1345"/>
      <c r="Q771" s="1345"/>
      <c r="R771" s="1345"/>
      <c r="S771" s="1345"/>
      <c r="T771" s="1345"/>
      <c r="U771" s="1345"/>
      <c r="V771" s="1345"/>
      <c r="W771" s="1345"/>
      <c r="X771" s="1345"/>
      <c r="Y771" s="1345"/>
      <c r="Z771" s="1345"/>
      <c r="AA771" s="1345"/>
      <c r="AB771" s="1345"/>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1345" t="s">
        <v>1438</v>
      </c>
      <c r="F773" s="1345"/>
      <c r="G773" s="1345"/>
      <c r="H773" s="1345"/>
      <c r="I773" s="1345"/>
      <c r="J773" s="1345"/>
      <c r="K773" s="1345"/>
      <c r="L773" s="1345"/>
      <c r="M773" s="1345"/>
      <c r="N773" s="1345"/>
      <c r="O773" s="1345"/>
      <c r="P773" s="1345"/>
      <c r="Q773" s="1345"/>
      <c r="R773" s="1345"/>
      <c r="S773" s="1345"/>
      <c r="T773" s="1345"/>
      <c r="U773" s="1345"/>
      <c r="V773" s="1345"/>
      <c r="W773" s="1345"/>
      <c r="X773" s="1345"/>
      <c r="Y773" s="1345"/>
      <c r="Z773" s="1345"/>
      <c r="AA773" s="1345"/>
      <c r="AB773" s="1345"/>
      <c r="AC773" s="536"/>
      <c r="AD773" s="536"/>
      <c r="AE773" s="536"/>
      <c r="AF773" s="1328" t="s">
        <v>1417</v>
      </c>
      <c r="AG773" s="1328"/>
      <c r="AH773" s="1328"/>
      <c r="AI773" s="1328"/>
      <c r="AJ773" s="1328"/>
      <c r="AK773" s="1328"/>
      <c r="AL773" s="1328"/>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1345"/>
      <c r="F774" s="1345"/>
      <c r="G774" s="1345"/>
      <c r="H774" s="1345"/>
      <c r="I774" s="1345"/>
      <c r="J774" s="1345"/>
      <c r="K774" s="1345"/>
      <c r="L774" s="1345"/>
      <c r="M774" s="1345"/>
      <c r="N774" s="1345"/>
      <c r="O774" s="1345"/>
      <c r="P774" s="1345"/>
      <c r="Q774" s="1345"/>
      <c r="R774" s="1345"/>
      <c r="S774" s="1345"/>
      <c r="T774" s="1345"/>
      <c r="U774" s="1345"/>
      <c r="V774" s="1345"/>
      <c r="W774" s="1345"/>
      <c r="X774" s="1345"/>
      <c r="Y774" s="1345"/>
      <c r="Z774" s="1345"/>
      <c r="AA774" s="1345"/>
      <c r="AB774" s="1345"/>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1409" t="s">
        <v>687</v>
      </c>
      <c r="I776" s="1409"/>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1353">
        <f>VLOOKUP($H$776,$AO$710:$AP$712,2,FALSE)</f>
        <v>2</v>
      </c>
      <c r="AK778" s="1355"/>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1345" t="s">
        <v>1681</v>
      </c>
      <c r="F782" s="1345"/>
      <c r="G782" s="1345"/>
      <c r="H782" s="1345"/>
      <c r="I782" s="1345"/>
      <c r="J782" s="1345"/>
      <c r="K782" s="1345"/>
      <c r="L782" s="1345"/>
      <c r="M782" s="1345"/>
      <c r="N782" s="1345"/>
      <c r="O782" s="1345"/>
      <c r="P782" s="1345"/>
      <c r="Q782" s="1345"/>
      <c r="R782" s="1345"/>
      <c r="S782" s="1345"/>
      <c r="T782" s="1345"/>
      <c r="U782" s="1345"/>
      <c r="V782" s="1345"/>
      <c r="W782" s="1345"/>
      <c r="X782" s="1345"/>
      <c r="Y782" s="1345"/>
      <c r="Z782" s="1345"/>
      <c r="AA782" s="1345"/>
      <c r="AB782" s="1345"/>
      <c r="AC782" s="1345"/>
      <c r="AD782" s="1345"/>
      <c r="AE782" s="536"/>
      <c r="AF782" s="1328" t="s">
        <v>1400</v>
      </c>
      <c r="AG782" s="1328"/>
      <c r="AH782" s="1328"/>
      <c r="AI782" s="1328"/>
      <c r="AJ782" s="1328"/>
      <c r="AK782" s="1328"/>
      <c r="AL782" s="1328"/>
      <c r="AM782" s="611"/>
      <c r="AN782" s="680"/>
      <c r="AO782" s="549" t="s">
        <v>591</v>
      </c>
      <c r="AP782" s="669">
        <v>0</v>
      </c>
    </row>
    <row r="783" spans="1:74" s="568" customFormat="1" ht="13.7" customHeight="1">
      <c r="A783" s="549"/>
      <c r="B783" s="614"/>
      <c r="C783" s="936"/>
      <c r="D783" s="659"/>
      <c r="E783" s="1345"/>
      <c r="F783" s="1345"/>
      <c r="G783" s="1345"/>
      <c r="H783" s="1345"/>
      <c r="I783" s="1345"/>
      <c r="J783" s="1345"/>
      <c r="K783" s="1345"/>
      <c r="L783" s="1345"/>
      <c r="M783" s="1345"/>
      <c r="N783" s="1345"/>
      <c r="O783" s="1345"/>
      <c r="P783" s="1345"/>
      <c r="Q783" s="1345"/>
      <c r="R783" s="1345"/>
      <c r="S783" s="1345"/>
      <c r="T783" s="1345"/>
      <c r="U783" s="1345"/>
      <c r="V783" s="1345"/>
      <c r="W783" s="1345"/>
      <c r="X783" s="1345"/>
      <c r="Y783" s="1345"/>
      <c r="Z783" s="1345"/>
      <c r="AA783" s="1345"/>
      <c r="AB783" s="1345"/>
      <c r="AC783" s="1345"/>
      <c r="AD783" s="1345"/>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1345"/>
      <c r="F784" s="1345"/>
      <c r="G784" s="1345"/>
      <c r="H784" s="1345"/>
      <c r="I784" s="1345"/>
      <c r="J784" s="1345"/>
      <c r="K784" s="1345"/>
      <c r="L784" s="1345"/>
      <c r="M784" s="1345"/>
      <c r="N784" s="1345"/>
      <c r="O784" s="1345"/>
      <c r="P784" s="1345"/>
      <c r="Q784" s="1345"/>
      <c r="R784" s="1345"/>
      <c r="S784" s="1345"/>
      <c r="T784" s="1345"/>
      <c r="U784" s="1345"/>
      <c r="V784" s="1345"/>
      <c r="W784" s="1345"/>
      <c r="X784" s="1345"/>
      <c r="Y784" s="1345"/>
      <c r="Z784" s="1345"/>
      <c r="AA784" s="1345"/>
      <c r="AB784" s="1345"/>
      <c r="AC784" s="1345"/>
      <c r="AD784" s="1345"/>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1345"/>
      <c r="F785" s="1345"/>
      <c r="G785" s="1345"/>
      <c r="H785" s="1345"/>
      <c r="I785" s="1345"/>
      <c r="J785" s="1345"/>
      <c r="K785" s="1345"/>
      <c r="L785" s="1345"/>
      <c r="M785" s="1345"/>
      <c r="N785" s="1345"/>
      <c r="O785" s="1345"/>
      <c r="P785" s="1345"/>
      <c r="Q785" s="1345"/>
      <c r="R785" s="1345"/>
      <c r="S785" s="1345"/>
      <c r="T785" s="1345"/>
      <c r="U785" s="1345"/>
      <c r="V785" s="1345"/>
      <c r="W785" s="1345"/>
      <c r="X785" s="1345"/>
      <c r="Y785" s="1345"/>
      <c r="Z785" s="1345"/>
      <c r="AA785" s="1345"/>
      <c r="AB785" s="1345"/>
      <c r="AC785" s="1345"/>
      <c r="AD785" s="1345"/>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1419" t="s">
        <v>1686</v>
      </c>
      <c r="F787" s="1419"/>
      <c r="G787" s="1419"/>
      <c r="H787" s="1419"/>
      <c r="I787" s="1419"/>
      <c r="J787" s="1419"/>
      <c r="K787" s="1419"/>
      <c r="L787" s="1419"/>
      <c r="M787" s="1419"/>
      <c r="N787" s="1419"/>
      <c r="O787" s="1419"/>
      <c r="P787" s="1419"/>
      <c r="Q787" s="1419"/>
      <c r="R787" s="1419"/>
      <c r="S787" s="1419"/>
      <c r="T787" s="1419"/>
      <c r="U787" s="1419"/>
      <c r="V787" s="1419"/>
      <c r="W787" s="1419"/>
      <c r="X787" s="1419"/>
      <c r="Y787" s="1419"/>
      <c r="Z787" s="1419"/>
      <c r="AA787" s="1419"/>
      <c r="AB787" s="1419"/>
      <c r="AC787" s="1419"/>
      <c r="AD787" s="1419"/>
      <c r="AE787" s="536"/>
      <c r="AF787" s="1328" t="s">
        <v>1346</v>
      </c>
      <c r="AG787" s="1328"/>
      <c r="AH787" s="1328"/>
      <c r="AI787" s="1328"/>
      <c r="AJ787" s="1328"/>
      <c r="AK787" s="1328"/>
      <c r="AL787" s="1328"/>
      <c r="AM787" s="611"/>
      <c r="AN787" s="595"/>
    </row>
    <row r="788" spans="1:81" s="549" customFormat="1" ht="12.75" customHeight="1">
      <c r="B788" s="614"/>
      <c r="C788" s="936"/>
      <c r="D788" s="659"/>
      <c r="E788" s="1419"/>
      <c r="F788" s="1419"/>
      <c r="G788" s="1419"/>
      <c r="H788" s="1419"/>
      <c r="I788" s="1419"/>
      <c r="J788" s="1419"/>
      <c r="K788" s="1419"/>
      <c r="L788" s="1419"/>
      <c r="M788" s="1419"/>
      <c r="N788" s="1419"/>
      <c r="O788" s="1419"/>
      <c r="P788" s="1419"/>
      <c r="Q788" s="1419"/>
      <c r="R788" s="1419"/>
      <c r="S788" s="1419"/>
      <c r="T788" s="1419"/>
      <c r="U788" s="1419"/>
      <c r="V788" s="1419"/>
      <c r="W788" s="1419"/>
      <c r="X788" s="1419"/>
      <c r="Y788" s="1419"/>
      <c r="Z788" s="1419"/>
      <c r="AA788" s="1419"/>
      <c r="AB788" s="1419"/>
      <c r="AC788" s="1419"/>
      <c r="AD788" s="1419"/>
      <c r="AE788" s="592"/>
      <c r="AF788" s="592"/>
      <c r="AG788" s="592"/>
      <c r="AH788" s="592"/>
      <c r="AI788" s="592"/>
      <c r="AJ788" s="592"/>
      <c r="AK788" s="592"/>
      <c r="AL788" s="592"/>
      <c r="AM788" s="611"/>
      <c r="AN788" s="595"/>
    </row>
    <row r="789" spans="1:81" s="549" customFormat="1" ht="12.75" customHeight="1">
      <c r="B789" s="614"/>
      <c r="C789" s="936"/>
      <c r="D789" s="659"/>
      <c r="E789" s="1419"/>
      <c r="F789" s="1419"/>
      <c r="G789" s="1419"/>
      <c r="H789" s="1419"/>
      <c r="I789" s="1419"/>
      <c r="J789" s="1419"/>
      <c r="K789" s="1419"/>
      <c r="L789" s="1419"/>
      <c r="M789" s="1419"/>
      <c r="N789" s="1419"/>
      <c r="O789" s="1419"/>
      <c r="P789" s="1419"/>
      <c r="Q789" s="1419"/>
      <c r="R789" s="1419"/>
      <c r="S789" s="1419"/>
      <c r="T789" s="1419"/>
      <c r="U789" s="1419"/>
      <c r="V789" s="1419"/>
      <c r="W789" s="1419"/>
      <c r="X789" s="1419"/>
      <c r="Y789" s="1419"/>
      <c r="Z789" s="1419"/>
      <c r="AA789" s="1419"/>
      <c r="AB789" s="1419"/>
      <c r="AC789" s="1419"/>
      <c r="AD789" s="1419"/>
      <c r="AE789" s="592"/>
      <c r="AF789" s="592"/>
      <c r="AG789" s="592"/>
      <c r="AH789" s="592"/>
      <c r="AI789" s="592"/>
      <c r="AJ789" s="592"/>
      <c r="AK789" s="592"/>
      <c r="AL789" s="592"/>
      <c r="AM789" s="611"/>
      <c r="AN789" s="595"/>
    </row>
    <row r="790" spans="1:81" s="549" customFormat="1" ht="12.75" customHeight="1">
      <c r="B790" s="614"/>
      <c r="C790" s="936"/>
      <c r="D790" s="659"/>
      <c r="E790" s="1419"/>
      <c r="F790" s="1419"/>
      <c r="G790" s="1419"/>
      <c r="H790" s="1419"/>
      <c r="I790" s="1419"/>
      <c r="J790" s="1419"/>
      <c r="K790" s="1419"/>
      <c r="L790" s="1419"/>
      <c r="M790" s="1419"/>
      <c r="N790" s="1419"/>
      <c r="O790" s="1419"/>
      <c r="P790" s="1419"/>
      <c r="Q790" s="1419"/>
      <c r="R790" s="1419"/>
      <c r="S790" s="1419"/>
      <c r="T790" s="1419"/>
      <c r="U790" s="1419"/>
      <c r="V790" s="1419"/>
      <c r="W790" s="1419"/>
      <c r="X790" s="1419"/>
      <c r="Y790" s="1419"/>
      <c r="Z790" s="1419"/>
      <c r="AA790" s="1419"/>
      <c r="AB790" s="1419"/>
      <c r="AC790" s="1419"/>
      <c r="AD790" s="1419"/>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1409" t="s">
        <v>591</v>
      </c>
      <c r="I792" s="1409"/>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1353">
        <f>VLOOKUP($H$792,$AO$782:$AP$784,2,FALSE)</f>
        <v>0</v>
      </c>
      <c r="AK794" s="1355"/>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1345" t="s">
        <v>2638</v>
      </c>
      <c r="F798" s="1345"/>
      <c r="G798" s="1345"/>
      <c r="H798" s="1345"/>
      <c r="I798" s="1345"/>
      <c r="J798" s="1345"/>
      <c r="K798" s="1345"/>
      <c r="L798" s="1345"/>
      <c r="M798" s="1345"/>
      <c r="N798" s="1345"/>
      <c r="O798" s="1345"/>
      <c r="P798" s="1345"/>
      <c r="Q798" s="1345"/>
      <c r="R798" s="1345"/>
      <c r="S798" s="1345"/>
      <c r="T798" s="1345"/>
      <c r="U798" s="1345"/>
      <c r="V798" s="1345"/>
      <c r="W798" s="1345"/>
      <c r="X798" s="1345"/>
      <c r="Y798" s="1345"/>
      <c r="Z798" s="1345"/>
      <c r="AA798" s="1345"/>
      <c r="AB798" s="1345"/>
      <c r="AC798" s="1345"/>
      <c r="AD798" s="1345"/>
      <c r="AE798" s="536"/>
      <c r="AF798" s="1328" t="s">
        <v>1346</v>
      </c>
      <c r="AG798" s="1328"/>
      <c r="AH798" s="1328"/>
      <c r="AI798" s="1328"/>
      <c r="AJ798" s="1328"/>
      <c r="AK798" s="1328"/>
      <c r="AL798" s="1328"/>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1345"/>
      <c r="F799" s="1345"/>
      <c r="G799" s="1345"/>
      <c r="H799" s="1345"/>
      <c r="I799" s="1345"/>
      <c r="J799" s="1345"/>
      <c r="K799" s="1345"/>
      <c r="L799" s="1345"/>
      <c r="M799" s="1345"/>
      <c r="N799" s="1345"/>
      <c r="O799" s="1345"/>
      <c r="P799" s="1345"/>
      <c r="Q799" s="1345"/>
      <c r="R799" s="1345"/>
      <c r="S799" s="1345"/>
      <c r="T799" s="1345"/>
      <c r="U799" s="1345"/>
      <c r="V799" s="1345"/>
      <c r="W799" s="1345"/>
      <c r="X799" s="1345"/>
      <c r="Y799" s="1345"/>
      <c r="Z799" s="1345"/>
      <c r="AA799" s="1345"/>
      <c r="AB799" s="1345"/>
      <c r="AC799" s="1345"/>
      <c r="AD799" s="1345"/>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1345"/>
      <c r="F800" s="1345"/>
      <c r="G800" s="1345"/>
      <c r="H800" s="1345"/>
      <c r="I800" s="1345"/>
      <c r="J800" s="1345"/>
      <c r="K800" s="1345"/>
      <c r="L800" s="1345"/>
      <c r="M800" s="1345"/>
      <c r="N800" s="1345"/>
      <c r="O800" s="1345"/>
      <c r="P800" s="1345"/>
      <c r="Q800" s="1345"/>
      <c r="R800" s="1345"/>
      <c r="S800" s="1345"/>
      <c r="T800" s="1345"/>
      <c r="U800" s="1345"/>
      <c r="V800" s="1345"/>
      <c r="W800" s="1345"/>
      <c r="X800" s="1345"/>
      <c r="Y800" s="1345"/>
      <c r="Z800" s="1345"/>
      <c r="AA800" s="1345"/>
      <c r="AB800" s="1345"/>
      <c r="AC800" s="1345"/>
      <c r="AD800" s="1345"/>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1345"/>
      <c r="F801" s="1345"/>
      <c r="G801" s="1345"/>
      <c r="H801" s="1345"/>
      <c r="I801" s="1345"/>
      <c r="J801" s="1345"/>
      <c r="K801" s="1345"/>
      <c r="L801" s="1345"/>
      <c r="M801" s="1345"/>
      <c r="N801" s="1345"/>
      <c r="O801" s="1345"/>
      <c r="P801" s="1345"/>
      <c r="Q801" s="1345"/>
      <c r="R801" s="1345"/>
      <c r="S801" s="1345"/>
      <c r="T801" s="1345"/>
      <c r="U801" s="1345"/>
      <c r="V801" s="1345"/>
      <c r="W801" s="1345"/>
      <c r="X801" s="1345"/>
      <c r="Y801" s="1345"/>
      <c r="Z801" s="1345"/>
      <c r="AA801" s="1345"/>
      <c r="AB801" s="1345"/>
      <c r="AC801" s="1345"/>
      <c r="AD801" s="1345"/>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1409" t="s">
        <v>545</v>
      </c>
      <c r="I803" s="1409"/>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1353">
        <f>VLOOKUP($H$803,$AO$797:$AP$798,2,FALSE)</f>
        <v>3</v>
      </c>
      <c r="AK805" s="1355"/>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2599</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1345" t="s">
        <v>2600</v>
      </c>
      <c r="F809" s="1345"/>
      <c r="G809" s="1345"/>
      <c r="H809" s="1345"/>
      <c r="I809" s="1345"/>
      <c r="J809" s="1345"/>
      <c r="K809" s="1345"/>
      <c r="L809" s="1345"/>
      <c r="M809" s="1345"/>
      <c r="N809" s="1345"/>
      <c r="O809" s="1345"/>
      <c r="P809" s="1345"/>
      <c r="Q809" s="1345"/>
      <c r="R809" s="1345"/>
      <c r="S809" s="1345"/>
      <c r="T809" s="1345"/>
      <c r="U809" s="1345"/>
      <c r="V809" s="1345"/>
      <c r="W809" s="1345"/>
      <c r="X809" s="1345"/>
      <c r="Y809" s="1345"/>
      <c r="Z809" s="1345"/>
      <c r="AA809" s="1345"/>
      <c r="AB809" s="1345"/>
      <c r="AC809" s="1345"/>
      <c r="AD809" s="1345"/>
      <c r="AE809" s="550"/>
      <c r="AF809" s="1328" t="s">
        <v>1371</v>
      </c>
      <c r="AG809" s="1328"/>
      <c r="AH809" s="1328"/>
      <c r="AI809" s="1328"/>
      <c r="AJ809" s="1328"/>
      <c r="AK809" s="1328"/>
      <c r="AL809" s="1328"/>
      <c r="AN809" s="595"/>
    </row>
    <row r="810" spans="1:81" s="549" customFormat="1" ht="12.75" customHeight="1">
      <c r="B810" s="614"/>
      <c r="C810" s="684"/>
      <c r="D810" s="659"/>
      <c r="E810" s="1345"/>
      <c r="F810" s="1345"/>
      <c r="G810" s="1345"/>
      <c r="H810" s="1345"/>
      <c r="I810" s="1345"/>
      <c r="J810" s="1345"/>
      <c r="K810" s="1345"/>
      <c r="L810" s="1345"/>
      <c r="M810" s="1345"/>
      <c r="N810" s="1345"/>
      <c r="O810" s="1345"/>
      <c r="P810" s="1345"/>
      <c r="Q810" s="1345"/>
      <c r="R810" s="1345"/>
      <c r="S810" s="1345"/>
      <c r="T810" s="1345"/>
      <c r="U810" s="1345"/>
      <c r="V810" s="1345"/>
      <c r="W810" s="1345"/>
      <c r="X810" s="1345"/>
      <c r="Y810" s="1345"/>
      <c r="Z810" s="1345"/>
      <c r="AA810" s="1345"/>
      <c r="AB810" s="1345"/>
      <c r="AC810" s="1345"/>
      <c r="AD810" s="1345"/>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1409" t="s">
        <v>591</v>
      </c>
      <c r="I812" s="1409"/>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2601</v>
      </c>
      <c r="AJ814" s="1353">
        <f>IF(H812="Yes",5,0)</f>
        <v>0</v>
      </c>
      <c r="AK814" s="1355"/>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1353">
        <f>IF(($AJ$634+$AJ$653+$AJ$665+$AJ$700+$AJ$724+$AJ$738+$AJ$750+$AJ$766+$AJ$778+$AJ$794+AJ805+AJ814)&gt;10,10,($AJ$634+$AJ$653+$AJ$665+$AJ$700+$AJ$724+$AJ$738+$AJ$750+$AJ$766+$AJ$778+$AJ$794+AJ805+AJ814))</f>
        <v>10</v>
      </c>
      <c r="AL816" s="1354"/>
      <c r="AM816" s="1355"/>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1441" t="s">
        <v>1558</v>
      </c>
      <c r="B819" s="1442"/>
      <c r="C819" s="1442"/>
      <c r="D819" s="1442"/>
      <c r="E819" s="1442"/>
      <c r="F819" s="1442"/>
      <c r="G819" s="1442"/>
      <c r="H819" s="1442"/>
      <c r="I819" s="1442"/>
      <c r="J819" s="1442"/>
      <c r="K819" s="1442"/>
      <c r="L819" s="1442"/>
      <c r="M819" s="1442"/>
      <c r="N819" s="1442"/>
      <c r="O819" s="1442"/>
      <c r="P819" s="1442"/>
      <c r="Q819" s="1442"/>
      <c r="R819" s="1442"/>
      <c r="S819" s="1442"/>
      <c r="T819" s="1442"/>
      <c r="U819" s="1442"/>
      <c r="V819" s="1442"/>
      <c r="W819" s="1442"/>
      <c r="X819" s="1442"/>
      <c r="Y819" s="1442"/>
      <c r="Z819" s="1442"/>
      <c r="AA819" s="1442"/>
      <c r="AB819" s="1442"/>
      <c r="AC819" s="1442"/>
      <c r="AD819" s="1442"/>
      <c r="AE819" s="1442"/>
      <c r="AF819" s="1442"/>
      <c r="AG819" s="1442"/>
      <c r="AH819" s="1442"/>
      <c r="AI819" s="1442"/>
      <c r="AJ819" s="1442"/>
      <c r="AK819" s="1442"/>
      <c r="AL819" s="1442"/>
      <c r="AM819" s="1442"/>
    </row>
    <row r="820" spans="1:43">
      <c r="A820" s="1443"/>
      <c r="B820" s="1443"/>
      <c r="C820" s="1443"/>
      <c r="D820" s="1443"/>
      <c r="E820" s="1443"/>
      <c r="F820" s="1443"/>
      <c r="G820" s="1443"/>
      <c r="H820" s="1443"/>
      <c r="I820" s="1443"/>
      <c r="J820" s="1443"/>
      <c r="K820" s="1443"/>
      <c r="L820" s="1443"/>
      <c r="M820" s="1443"/>
      <c r="N820" s="1443"/>
      <c r="O820" s="1443"/>
      <c r="P820" s="1443"/>
      <c r="Q820" s="1443"/>
      <c r="R820" s="1443"/>
      <c r="S820" s="1443"/>
      <c r="T820" s="1443"/>
      <c r="U820" s="1443"/>
      <c r="V820" s="1443"/>
      <c r="W820" s="1443"/>
      <c r="X820" s="1443"/>
      <c r="Y820" s="1443"/>
      <c r="Z820" s="1443"/>
      <c r="AA820" s="1443"/>
      <c r="AB820" s="1443"/>
      <c r="AC820" s="1443"/>
      <c r="AD820" s="1443"/>
      <c r="AE820" s="1443"/>
      <c r="AF820" s="1443"/>
      <c r="AG820" s="1443"/>
      <c r="AH820" s="1443"/>
      <c r="AI820" s="1443"/>
      <c r="AJ820" s="1443"/>
      <c r="AK820" s="1443"/>
      <c r="AL820" s="1443"/>
      <c r="AM820" s="1443"/>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1392"/>
      <c r="B822" s="1392"/>
      <c r="C822" s="1392"/>
      <c r="D822" s="1392"/>
      <c r="E822" s="1392"/>
      <c r="F822" s="1392"/>
      <c r="G822" s="1392"/>
      <c r="H822" s="1392"/>
      <c r="I822" s="1392"/>
      <c r="J822" s="1392"/>
      <c r="K822" s="1392"/>
      <c r="L822" s="1392"/>
      <c r="M822" s="1392"/>
      <c r="N822" s="1392"/>
      <c r="O822" s="1392"/>
      <c r="P822" s="1392"/>
      <c r="Q822" s="1392"/>
      <c r="R822" s="1392"/>
      <c r="S822" s="1392"/>
      <c r="T822" s="1392"/>
      <c r="U822" s="1392"/>
      <c r="V822" s="1392"/>
      <c r="W822" s="1392"/>
      <c r="X822" s="1392"/>
      <c r="Y822" s="1392"/>
      <c r="Z822" s="1392"/>
      <c r="AA822" s="1392"/>
      <c r="AB822" s="1392"/>
      <c r="AC822" s="1392"/>
      <c r="AD822" s="1392"/>
      <c r="AE822" s="1392"/>
      <c r="AF822" s="1392"/>
      <c r="AG822" s="1392"/>
      <c r="AH822" s="1392"/>
      <c r="AI822" s="1392"/>
      <c r="AJ822" s="1392"/>
      <c r="AK822" s="1392"/>
      <c r="AL822" s="1392"/>
      <c r="AM822" s="1392"/>
      <c r="AP822" s="812"/>
      <c r="AQ822" s="812"/>
    </row>
    <row r="823" spans="1:43">
      <c r="A823" s="1392"/>
      <c r="B823" s="1392"/>
      <c r="C823" s="1392"/>
      <c r="D823" s="1392"/>
      <c r="E823" s="1392"/>
      <c r="F823" s="1392"/>
      <c r="G823" s="1392"/>
      <c r="H823" s="1392"/>
      <c r="I823" s="1392"/>
      <c r="J823" s="1392"/>
      <c r="K823" s="1392"/>
      <c r="L823" s="1392"/>
      <c r="M823" s="1392"/>
      <c r="N823" s="1392"/>
      <c r="O823" s="1392"/>
      <c r="P823" s="1392"/>
      <c r="Q823" s="1392"/>
      <c r="R823" s="1392"/>
      <c r="S823" s="1392"/>
      <c r="T823" s="1392"/>
      <c r="U823" s="1392"/>
      <c r="V823" s="1392"/>
      <c r="W823" s="1392"/>
      <c r="X823" s="1392"/>
      <c r="Y823" s="1392"/>
      <c r="Z823" s="1392"/>
      <c r="AA823" s="1392"/>
      <c r="AB823" s="1392"/>
      <c r="AC823" s="1392"/>
      <c r="AD823" s="1392"/>
      <c r="AE823" s="1392"/>
      <c r="AF823" s="1392"/>
      <c r="AG823" s="1392"/>
      <c r="AH823" s="1392"/>
      <c r="AI823" s="1392"/>
      <c r="AJ823" s="1392"/>
      <c r="AK823" s="1392"/>
      <c r="AL823" s="1392"/>
      <c r="AM823" s="1392"/>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1444" t="s">
        <v>1559</v>
      </c>
      <c r="U824" s="1445"/>
      <c r="V824" s="1445"/>
      <c r="W824" s="1445"/>
      <c r="X824" s="1445"/>
      <c r="Y824" s="1446"/>
      <c r="Z824" s="1444" t="s">
        <v>1560</v>
      </c>
      <c r="AA824" s="1445"/>
      <c r="AB824" s="1445"/>
      <c r="AC824" s="1445"/>
      <c r="AD824" s="1445"/>
      <c r="AE824" s="1446"/>
      <c r="AF824" s="1444" t="s">
        <v>1561</v>
      </c>
      <c r="AG824" s="1445"/>
      <c r="AH824" s="1445"/>
      <c r="AI824" s="1445"/>
      <c r="AJ824" s="1445"/>
      <c r="AK824" s="1446"/>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1447"/>
      <c r="U825" s="1448"/>
      <c r="V825" s="1448"/>
      <c r="W825" s="1448"/>
      <c r="X825" s="1448"/>
      <c r="Y825" s="1449"/>
      <c r="Z825" s="1447"/>
      <c r="AA825" s="1448"/>
      <c r="AB825" s="1448"/>
      <c r="AC825" s="1448"/>
      <c r="AD825" s="1448"/>
      <c r="AE825" s="1449"/>
      <c r="AF825" s="1447"/>
      <c r="AG825" s="1448"/>
      <c r="AH825" s="1448"/>
      <c r="AI825" s="1448"/>
      <c r="AJ825" s="1448"/>
      <c r="AK825" s="1449"/>
      <c r="AL825" s="814"/>
      <c r="AM825" s="594"/>
      <c r="AO825" s="812"/>
      <c r="AP825" s="812"/>
      <c r="AQ825" s="812"/>
    </row>
    <row r="826" spans="1:43">
      <c r="A826" s="815" t="s">
        <v>757</v>
      </c>
      <c r="B826" s="1424" t="str">
        <f>B7</f>
        <v xml:space="preserve">Acquisition/Rehabilitation Project Priorities </v>
      </c>
      <c r="C826" s="1424"/>
      <c r="D826" s="1424"/>
      <c r="E826" s="1424"/>
      <c r="F826" s="1424"/>
      <c r="G826" s="1424"/>
      <c r="H826" s="1424"/>
      <c r="I826" s="1424"/>
      <c r="J826" s="1424"/>
      <c r="K826" s="1424"/>
      <c r="L826" s="1424"/>
      <c r="M826" s="1424"/>
      <c r="N826" s="1424"/>
      <c r="O826" s="1424"/>
      <c r="P826" s="1424"/>
      <c r="Q826" s="1424"/>
      <c r="R826" s="1424"/>
      <c r="S826" s="1425"/>
      <c r="T826" s="1426">
        <f>AK61</f>
        <v>0</v>
      </c>
      <c r="U826" s="1427"/>
      <c r="V826" s="1427"/>
      <c r="W826" s="1427"/>
      <c r="X826" s="1427"/>
      <c r="Y826" s="1428"/>
      <c r="Z826" s="1429">
        <v>20</v>
      </c>
      <c r="AA826" s="1427"/>
      <c r="AB826" s="1427"/>
      <c r="AC826" s="1427"/>
      <c r="AD826" s="1427"/>
      <c r="AE826" s="1428"/>
      <c r="AF826" s="1422">
        <f>IF(T826&gt;Z826,Z826,T826)</f>
        <v>0</v>
      </c>
      <c r="AG826" s="1422"/>
      <c r="AH826" s="1422"/>
      <c r="AI826" s="1422"/>
      <c r="AJ826" s="1422"/>
      <c r="AK826" s="1422"/>
      <c r="AL826" s="814"/>
      <c r="AM826" s="594"/>
      <c r="AO826" s="812"/>
      <c r="AP826" s="812"/>
      <c r="AQ826" s="812"/>
    </row>
    <row r="827" spans="1:43">
      <c r="A827" s="815" t="s">
        <v>1532</v>
      </c>
      <c r="B827" s="1424" t="s">
        <v>1307</v>
      </c>
      <c r="C827" s="1424"/>
      <c r="D827" s="1424"/>
      <c r="E827" s="1424"/>
      <c r="F827" s="1424"/>
      <c r="G827" s="1424"/>
      <c r="H827" s="1424"/>
      <c r="I827" s="1424"/>
      <c r="J827" s="1424"/>
      <c r="K827" s="1424"/>
      <c r="L827" s="1424"/>
      <c r="M827" s="1424"/>
      <c r="N827" s="1424"/>
      <c r="O827" s="1424"/>
      <c r="P827" s="1424"/>
      <c r="Q827" s="1424"/>
      <c r="R827" s="1424"/>
      <c r="S827" s="1425"/>
      <c r="T827" s="1426">
        <f>AK83</f>
        <v>10</v>
      </c>
      <c r="U827" s="1427"/>
      <c r="V827" s="1427"/>
      <c r="W827" s="1427"/>
      <c r="X827" s="1427"/>
      <c r="Y827" s="1428"/>
      <c r="Z827" s="1429">
        <v>10</v>
      </c>
      <c r="AA827" s="1427"/>
      <c r="AB827" s="1427"/>
      <c r="AC827" s="1427"/>
      <c r="AD827" s="1427"/>
      <c r="AE827" s="1428"/>
      <c r="AF827" s="1422">
        <f>IF(T827&gt;Z827,Z827,T827)</f>
        <v>10</v>
      </c>
      <c r="AG827" s="1422"/>
      <c r="AH827" s="1422"/>
      <c r="AI827" s="1422"/>
      <c r="AJ827" s="1422"/>
      <c r="AK827" s="1422"/>
      <c r="AL827" s="814"/>
      <c r="AM827" s="594"/>
      <c r="AO827" s="812"/>
      <c r="AP827" s="812"/>
      <c r="AQ827" s="812"/>
    </row>
    <row r="828" spans="1:43">
      <c r="A828" s="815" t="s">
        <v>1541</v>
      </c>
      <c r="B828" s="1424" t="s">
        <v>1317</v>
      </c>
      <c r="C828" s="1424"/>
      <c r="D828" s="1424"/>
      <c r="E828" s="1424"/>
      <c r="F828" s="1424"/>
      <c r="G828" s="1424"/>
      <c r="H828" s="1424"/>
      <c r="I828" s="1424"/>
      <c r="J828" s="1424"/>
      <c r="K828" s="1424"/>
      <c r="L828" s="1424"/>
      <c r="M828" s="1424"/>
      <c r="N828" s="1424"/>
      <c r="O828" s="1424"/>
      <c r="P828" s="1424"/>
      <c r="Q828" s="1424"/>
      <c r="R828" s="1424"/>
      <c r="S828" s="1425"/>
      <c r="T828" s="1426">
        <f ca="1">AK108</f>
        <v>20</v>
      </c>
      <c r="U828" s="1427"/>
      <c r="V828" s="1427"/>
      <c r="W828" s="1427"/>
      <c r="X828" s="1427"/>
      <c r="Y828" s="1428"/>
      <c r="Z828" s="1429">
        <v>20</v>
      </c>
      <c r="AA828" s="1427"/>
      <c r="AB828" s="1427"/>
      <c r="AC828" s="1427"/>
      <c r="AD828" s="1427"/>
      <c r="AE828" s="1428"/>
      <c r="AF828" s="1422">
        <f ca="1">IF(T828&gt;Z828,Z828,T828)</f>
        <v>20</v>
      </c>
      <c r="AG828" s="1422"/>
      <c r="AH828" s="1422"/>
      <c r="AI828" s="1422"/>
      <c r="AJ828" s="1422"/>
      <c r="AK828" s="1422"/>
      <c r="AL828" s="814"/>
      <c r="AM828" s="594"/>
      <c r="AO828" s="812"/>
      <c r="AP828" s="812"/>
      <c r="AQ828" s="812"/>
    </row>
    <row r="829" spans="1:43">
      <c r="A829" s="815" t="s">
        <v>1562</v>
      </c>
      <c r="B829" s="1424" t="s">
        <v>1327</v>
      </c>
      <c r="C829" s="1424"/>
      <c r="D829" s="1424"/>
      <c r="E829" s="1424"/>
      <c r="F829" s="1424"/>
      <c r="G829" s="1424"/>
      <c r="H829" s="1424"/>
      <c r="I829" s="1424"/>
      <c r="J829" s="1424"/>
      <c r="K829" s="1424"/>
      <c r="L829" s="1424"/>
      <c r="M829" s="1424"/>
      <c r="N829" s="1424"/>
      <c r="O829" s="1424"/>
      <c r="P829" s="1424"/>
      <c r="Q829" s="1424"/>
      <c r="R829" s="1424"/>
      <c r="S829" s="1425"/>
      <c r="T829" s="1426">
        <f>AK142</f>
        <v>10</v>
      </c>
      <c r="U829" s="1427"/>
      <c r="V829" s="1427"/>
      <c r="W829" s="1427"/>
      <c r="X829" s="1427"/>
      <c r="Y829" s="1428"/>
      <c r="Z829" s="1429">
        <v>10</v>
      </c>
      <c r="AA829" s="1427"/>
      <c r="AB829" s="1427"/>
      <c r="AC829" s="1427"/>
      <c r="AD829" s="1427"/>
      <c r="AE829" s="1428"/>
      <c r="AF829" s="1422">
        <f>IF(T829&gt;Z829,Z829,T829)</f>
        <v>10</v>
      </c>
      <c r="AG829" s="1422"/>
      <c r="AH829" s="1422"/>
      <c r="AI829" s="1422"/>
      <c r="AJ829" s="1422"/>
      <c r="AK829" s="1422"/>
      <c r="AL829" s="814"/>
      <c r="AM829" s="594"/>
      <c r="AO829" s="812"/>
      <c r="AP829" s="812"/>
      <c r="AQ829" s="812"/>
    </row>
    <row r="830" spans="1:43">
      <c r="A830" s="816" t="s">
        <v>1563</v>
      </c>
      <c r="B830" s="1424" t="s">
        <v>1564</v>
      </c>
      <c r="C830" s="1424"/>
      <c r="D830" s="1424"/>
      <c r="E830" s="1424"/>
      <c r="F830" s="1424"/>
      <c r="G830" s="1424"/>
      <c r="H830" s="1424"/>
      <c r="I830" s="1424"/>
      <c r="J830" s="1424"/>
      <c r="K830" s="1424"/>
      <c r="L830" s="1424"/>
      <c r="M830" s="1424"/>
      <c r="N830" s="1424"/>
      <c r="O830" s="1424"/>
      <c r="P830" s="1424"/>
      <c r="Q830" s="1424"/>
      <c r="R830" s="1424"/>
      <c r="S830" s="1425"/>
      <c r="T830" s="1450">
        <f>SUM(T831:Y832)</f>
        <v>10</v>
      </c>
      <c r="U830" s="1450"/>
      <c r="V830" s="1450"/>
      <c r="W830" s="1450"/>
      <c r="X830" s="1450"/>
      <c r="Y830" s="1450"/>
      <c r="Z830" s="1422">
        <v>10</v>
      </c>
      <c r="AA830" s="1422"/>
      <c r="AB830" s="1422"/>
      <c r="AC830" s="1422"/>
      <c r="AD830" s="1422"/>
      <c r="AE830" s="1422"/>
      <c r="AF830" s="1422">
        <f>IF(T830&gt;Z830,Z830,T830)</f>
        <v>10</v>
      </c>
      <c r="AG830" s="1422"/>
      <c r="AH830" s="1422"/>
      <c r="AI830" s="1422"/>
      <c r="AJ830" s="1422"/>
      <c r="AK830" s="1422"/>
      <c r="AL830" s="814"/>
      <c r="AM830" s="594"/>
    </row>
    <row r="831" spans="1:43">
      <c r="A831" s="535"/>
      <c r="B831" s="599"/>
      <c r="C831" s="1451" t="s">
        <v>1565</v>
      </c>
      <c r="D831" s="1451"/>
      <c r="E831" s="1451"/>
      <c r="F831" s="1451"/>
      <c r="G831" s="1451"/>
      <c r="H831" s="1451"/>
      <c r="I831" s="1451"/>
      <c r="J831" s="1451"/>
      <c r="K831" s="1451"/>
      <c r="L831" s="1451"/>
      <c r="M831" s="1451"/>
      <c r="N831" s="1451"/>
      <c r="O831" s="1451"/>
      <c r="P831" s="1451"/>
      <c r="Q831" s="1451"/>
      <c r="R831" s="1451"/>
      <c r="S831" s="1452"/>
      <c r="T831" s="1342">
        <f>AJ165</f>
        <v>7</v>
      </c>
      <c r="U831" s="1342"/>
      <c r="V831" s="1342"/>
      <c r="W831" s="1342"/>
      <c r="X831" s="1342"/>
      <c r="Y831" s="1342"/>
      <c r="Z831" s="1343">
        <v>7</v>
      </c>
      <c r="AA831" s="1343"/>
      <c r="AB831" s="1343"/>
      <c r="AC831" s="1343"/>
      <c r="AD831" s="1343"/>
      <c r="AE831" s="1343"/>
      <c r="AF831" s="1453"/>
      <c r="AG831" s="1453"/>
      <c r="AH831" s="1453"/>
      <c r="AI831" s="1453"/>
      <c r="AJ831" s="1453"/>
      <c r="AK831" s="1453"/>
      <c r="AL831" s="814"/>
      <c r="AM831" s="594"/>
    </row>
    <row r="832" spans="1:43">
      <c r="A832" s="598"/>
      <c r="B832" s="599"/>
      <c r="C832" s="1451" t="s">
        <v>1566</v>
      </c>
      <c r="D832" s="1451"/>
      <c r="E832" s="1451"/>
      <c r="F832" s="1451"/>
      <c r="G832" s="1451"/>
      <c r="H832" s="1451"/>
      <c r="I832" s="1451"/>
      <c r="J832" s="1451"/>
      <c r="K832" s="1451"/>
      <c r="L832" s="1451"/>
      <c r="M832" s="1451"/>
      <c r="N832" s="1451"/>
      <c r="O832" s="1451"/>
      <c r="P832" s="1451"/>
      <c r="Q832" s="1451"/>
      <c r="R832" s="1451"/>
      <c r="S832" s="1452"/>
      <c r="T832" s="1342">
        <f>AJ179</f>
        <v>3</v>
      </c>
      <c r="U832" s="1342"/>
      <c r="V832" s="1342"/>
      <c r="W832" s="1342"/>
      <c r="X832" s="1342"/>
      <c r="Y832" s="1342"/>
      <c r="Z832" s="1343">
        <v>3</v>
      </c>
      <c r="AA832" s="1343"/>
      <c r="AB832" s="1343"/>
      <c r="AC832" s="1343"/>
      <c r="AD832" s="1343"/>
      <c r="AE832" s="1343"/>
      <c r="AF832" s="1453"/>
      <c r="AG832" s="1453"/>
      <c r="AH832" s="1453"/>
      <c r="AI832" s="1453"/>
      <c r="AJ832" s="1453"/>
      <c r="AK832" s="1453"/>
      <c r="AL832" s="814"/>
      <c r="AM832" s="594"/>
      <c r="AO832" s="549"/>
    </row>
    <row r="833" spans="1:81">
      <c r="A833" s="816" t="s">
        <v>1355</v>
      </c>
      <c r="B833" s="1424" t="s">
        <v>1567</v>
      </c>
      <c r="C833" s="1424"/>
      <c r="D833" s="1424"/>
      <c r="E833" s="1424"/>
      <c r="F833" s="1424"/>
      <c r="G833" s="1424"/>
      <c r="H833" s="1424"/>
      <c r="I833" s="1424"/>
      <c r="J833" s="1424"/>
      <c r="K833" s="1424"/>
      <c r="L833" s="1424"/>
      <c r="M833" s="1424"/>
      <c r="N833" s="1424"/>
      <c r="O833" s="1424"/>
      <c r="P833" s="1424"/>
      <c r="Q833" s="1424"/>
      <c r="R833" s="1424"/>
      <c r="S833" s="1425"/>
      <c r="T833" s="1450">
        <f>AK190</f>
        <v>10</v>
      </c>
      <c r="U833" s="1450"/>
      <c r="V833" s="1450"/>
      <c r="W833" s="1450"/>
      <c r="X833" s="1450"/>
      <c r="Y833" s="1450"/>
      <c r="Z833" s="1422">
        <v>10</v>
      </c>
      <c r="AA833" s="1422"/>
      <c r="AB833" s="1422"/>
      <c r="AC833" s="1422"/>
      <c r="AD833" s="1422"/>
      <c r="AE833" s="1422"/>
      <c r="AF833" s="1422">
        <f>IF(T833&gt;Z833,Z833,T833)</f>
        <v>10</v>
      </c>
      <c r="AG833" s="1422"/>
      <c r="AH833" s="1422"/>
      <c r="AI833" s="1422"/>
      <c r="AJ833" s="1422"/>
      <c r="AK833" s="1422"/>
      <c r="AL833" s="814"/>
      <c r="AM833" s="594"/>
    </row>
    <row r="834" spans="1:81" hidden="1">
      <c r="A834" s="815" t="s">
        <v>1363</v>
      </c>
      <c r="B834" s="1424" t="s">
        <v>1364</v>
      </c>
      <c r="C834" s="1424"/>
      <c r="D834" s="1424"/>
      <c r="E834" s="1424"/>
      <c r="F834" s="1424"/>
      <c r="G834" s="1424"/>
      <c r="H834" s="1424"/>
      <c r="I834" s="1424"/>
      <c r="J834" s="1424"/>
      <c r="K834" s="1424"/>
      <c r="L834" s="1424"/>
      <c r="M834" s="1424"/>
      <c r="N834" s="1424"/>
      <c r="O834" s="1424"/>
      <c r="P834" s="1424"/>
      <c r="Q834" s="1424"/>
      <c r="R834" s="1424"/>
      <c r="S834" s="1425"/>
      <c r="T834" s="1450">
        <f>AK272</f>
        <v>0</v>
      </c>
      <c r="U834" s="1450"/>
      <c r="V834" s="1450"/>
      <c r="W834" s="1450"/>
      <c r="X834" s="1450"/>
      <c r="Y834" s="1450"/>
      <c r="Z834" s="1429">
        <v>8</v>
      </c>
      <c r="AA834" s="1427"/>
      <c r="AB834" s="1427"/>
      <c r="AC834" s="1427"/>
      <c r="AD834" s="1427"/>
      <c r="AE834" s="1428"/>
      <c r="AF834" s="1422"/>
      <c r="AG834" s="1422"/>
      <c r="AH834" s="1422"/>
      <c r="AI834" s="1422"/>
      <c r="AJ834" s="1422"/>
      <c r="AK834" s="1422"/>
      <c r="AL834" s="814"/>
      <c r="AM834" s="594"/>
    </row>
    <row r="835" spans="1:81" s="534" customFormat="1" hidden="1">
      <c r="A835" s="816" t="s">
        <v>589</v>
      </c>
      <c r="B835" s="1424" t="s">
        <v>1568</v>
      </c>
      <c r="C835" s="1424"/>
      <c r="D835" s="1424"/>
      <c r="E835" s="1424"/>
      <c r="F835" s="1424"/>
      <c r="G835" s="1424"/>
      <c r="H835" s="1424"/>
      <c r="I835" s="1424"/>
      <c r="J835" s="1424"/>
      <c r="K835" s="1424"/>
      <c r="L835" s="1424"/>
      <c r="M835" s="1424"/>
      <c r="N835" s="1424"/>
      <c r="O835" s="1424"/>
      <c r="P835" s="1424"/>
      <c r="Q835" s="1424"/>
      <c r="R835" s="1424"/>
      <c r="S835" s="1425"/>
      <c r="T835" s="1450">
        <f>IF(AK548&gt;5,5,AK548)</f>
        <v>0</v>
      </c>
      <c r="U835" s="1450"/>
      <c r="V835" s="1450"/>
      <c r="W835" s="1450"/>
      <c r="X835" s="1450"/>
      <c r="Y835" s="1450"/>
      <c r="Z835" s="1422">
        <v>5</v>
      </c>
      <c r="AA835" s="1422"/>
      <c r="AB835" s="1422"/>
      <c r="AC835" s="1422"/>
      <c r="AD835" s="1422"/>
      <c r="AE835" s="1422"/>
      <c r="AF835" s="1422"/>
      <c r="AG835" s="1422"/>
      <c r="AH835" s="1422"/>
      <c r="AI835" s="1422"/>
      <c r="AJ835" s="1422"/>
      <c r="AK835" s="1422"/>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1424" t="str">
        <f>B275</f>
        <v>Readiness to Proceed</v>
      </c>
      <c r="C836" s="1424"/>
      <c r="D836" s="1424"/>
      <c r="E836" s="1424"/>
      <c r="F836" s="1424"/>
      <c r="G836" s="1424"/>
      <c r="H836" s="1424"/>
      <c r="I836" s="1424"/>
      <c r="J836" s="1424"/>
      <c r="K836" s="1424"/>
      <c r="L836" s="1424"/>
      <c r="M836" s="1424"/>
      <c r="N836" s="1424"/>
      <c r="O836" s="1424"/>
      <c r="P836" s="1424"/>
      <c r="Q836" s="1424"/>
      <c r="R836" s="1424"/>
      <c r="S836" s="1425"/>
      <c r="T836" s="1450">
        <f>AK298</f>
        <v>10</v>
      </c>
      <c r="U836" s="1450"/>
      <c r="V836" s="1450"/>
      <c r="W836" s="1450"/>
      <c r="X836" s="1450"/>
      <c r="Y836" s="1450"/>
      <c r="Z836" s="1422">
        <v>10</v>
      </c>
      <c r="AA836" s="1422"/>
      <c r="AB836" s="1422"/>
      <c r="AC836" s="1422"/>
      <c r="AD836" s="1422"/>
      <c r="AE836" s="1422"/>
      <c r="AF836" s="1455">
        <f>IF(T836&gt;Z836,Z836,T836)</f>
        <v>10</v>
      </c>
      <c r="AG836" s="1456"/>
      <c r="AH836" s="1456"/>
      <c r="AI836" s="1456"/>
      <c r="AJ836" s="1456"/>
      <c r="AK836" s="1457"/>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1424" t="str">
        <f>B301</f>
        <v>Access to Opportunity</v>
      </c>
      <c r="C837" s="1424"/>
      <c r="D837" s="1424"/>
      <c r="E837" s="1424"/>
      <c r="F837" s="1424"/>
      <c r="G837" s="1424"/>
      <c r="H837" s="1424"/>
      <c r="I837" s="1424"/>
      <c r="J837" s="1424"/>
      <c r="K837" s="1424"/>
      <c r="L837" s="1424"/>
      <c r="M837" s="1424"/>
      <c r="N837" s="1424"/>
      <c r="O837" s="1424"/>
      <c r="P837" s="1424"/>
      <c r="Q837" s="1424"/>
      <c r="R837" s="1424"/>
      <c r="S837" s="1425"/>
      <c r="T837" s="1450">
        <f>AK351</f>
        <v>10</v>
      </c>
      <c r="U837" s="1450"/>
      <c r="V837" s="1450"/>
      <c r="W837" s="1450"/>
      <c r="X837" s="1450"/>
      <c r="Y837" s="1450"/>
      <c r="Z837" s="1455">
        <v>10</v>
      </c>
      <c r="AA837" s="1456"/>
      <c r="AB837" s="1456"/>
      <c r="AC837" s="1456"/>
      <c r="AD837" s="1456"/>
      <c r="AE837" s="1457"/>
      <c r="AF837" s="1455">
        <f>IF(T837&gt;Z837,Z837,T837)</f>
        <v>10</v>
      </c>
      <c r="AG837" s="1456"/>
      <c r="AH837" s="1456"/>
      <c r="AI837" s="1456"/>
      <c r="AJ837" s="1456"/>
      <c r="AK837" s="1457"/>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1342">
        <f>AK351</f>
        <v>10</v>
      </c>
      <c r="U838" s="1342"/>
      <c r="V838" s="1342"/>
      <c r="W838" s="1342"/>
      <c r="X838" s="1342"/>
      <c r="Y838" s="1342"/>
      <c r="Z838" s="1353">
        <v>20</v>
      </c>
      <c r="AA838" s="1354"/>
      <c r="AB838" s="1354"/>
      <c r="AC838" s="1354"/>
      <c r="AD838" s="1354"/>
      <c r="AE838" s="1355"/>
      <c r="AF838" s="1453"/>
      <c r="AG838" s="1453"/>
      <c r="AH838" s="1453"/>
      <c r="AI838" s="1453"/>
      <c r="AJ838" s="1453"/>
      <c r="AK838" s="1453"/>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1424" t="s">
        <v>845</v>
      </c>
      <c r="C839" s="1424"/>
      <c r="D839" s="1424"/>
      <c r="E839" s="1424"/>
      <c r="F839" s="1424"/>
      <c r="G839" s="1424"/>
      <c r="H839" s="1424"/>
      <c r="I839" s="1424"/>
      <c r="J839" s="1424"/>
      <c r="K839" s="1424"/>
      <c r="L839" s="1424"/>
      <c r="M839" s="1424"/>
      <c r="N839" s="1424"/>
      <c r="O839" s="1424"/>
      <c r="P839" s="1424"/>
      <c r="Q839" s="1424"/>
      <c r="R839" s="1424"/>
      <c r="S839" s="1425"/>
      <c r="T839" s="1450">
        <f>AK482</f>
        <v>10</v>
      </c>
      <c r="U839" s="1450"/>
      <c r="V839" s="1450"/>
      <c r="W839" s="1450"/>
      <c r="X839" s="1450"/>
      <c r="Y839" s="1450"/>
      <c r="Z839" s="1455">
        <v>10</v>
      </c>
      <c r="AA839" s="1456"/>
      <c r="AB839" s="1456"/>
      <c r="AC839" s="1456"/>
      <c r="AD839" s="1456"/>
      <c r="AE839" s="1457"/>
      <c r="AF839" s="1422">
        <f>IF(T839&gt;Z839,Z839,T839)</f>
        <v>10</v>
      </c>
      <c r="AG839" s="1422"/>
      <c r="AH839" s="1422"/>
      <c r="AI839" s="1422"/>
      <c r="AJ839" s="1422"/>
      <c r="AK839" s="1422"/>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1424" t="s">
        <v>1550</v>
      </c>
      <c r="C840" s="1424"/>
      <c r="D840" s="1424"/>
      <c r="E840" s="1424"/>
      <c r="F840" s="1424"/>
      <c r="G840" s="1424"/>
      <c r="H840" s="1424"/>
      <c r="I840" s="1424"/>
      <c r="J840" s="1424"/>
      <c r="K840" s="1424"/>
      <c r="L840" s="1424"/>
      <c r="M840" s="1424"/>
      <c r="N840" s="1424"/>
      <c r="O840" s="1424"/>
      <c r="P840" s="1424"/>
      <c r="Q840" s="1424"/>
      <c r="R840" s="1424"/>
      <c r="S840" s="1425"/>
      <c r="T840" s="1450">
        <f>AK572</f>
        <v>12</v>
      </c>
      <c r="U840" s="1450"/>
      <c r="V840" s="1450"/>
      <c r="W840" s="1450"/>
      <c r="X840" s="1450"/>
      <c r="Y840" s="1450"/>
      <c r="Z840" s="1455">
        <v>12</v>
      </c>
      <c r="AA840" s="1456"/>
      <c r="AB840" s="1456"/>
      <c r="AC840" s="1456"/>
      <c r="AD840" s="1456"/>
      <c r="AE840" s="1457"/>
      <c r="AF840" s="1422">
        <f>IF(T840&gt;Z840,Z840,T840)</f>
        <v>12</v>
      </c>
      <c r="AG840" s="1422"/>
      <c r="AH840" s="1422"/>
      <c r="AI840" s="1422"/>
      <c r="AJ840" s="1422"/>
      <c r="AK840" s="1422"/>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1424" t="s">
        <v>1570</v>
      </c>
      <c r="C841" s="1424"/>
      <c r="D841" s="1424"/>
      <c r="E841" s="1424"/>
      <c r="F841" s="1424"/>
      <c r="G841" s="1424"/>
      <c r="H841" s="1424"/>
      <c r="I841" s="1424"/>
      <c r="J841" s="1424"/>
      <c r="K841" s="1424"/>
      <c r="L841" s="1424"/>
      <c r="M841" s="1424"/>
      <c r="N841" s="1424"/>
      <c r="O841" s="1424"/>
      <c r="P841" s="1424"/>
      <c r="Q841" s="1424"/>
      <c r="R841" s="1424"/>
      <c r="S841" s="1425"/>
      <c r="T841" s="1450">
        <f>AK816</f>
        <v>10</v>
      </c>
      <c r="U841" s="1450"/>
      <c r="V841" s="1450"/>
      <c r="W841" s="1450"/>
      <c r="X841" s="1450"/>
      <c r="Y841" s="1450"/>
      <c r="Z841" s="1455">
        <v>10</v>
      </c>
      <c r="AA841" s="1456"/>
      <c r="AB841" s="1456"/>
      <c r="AC841" s="1456"/>
      <c r="AD841" s="1456"/>
      <c r="AE841" s="1457"/>
      <c r="AF841" s="1422">
        <f>IF(T841&gt;Z841,Z841,T841)</f>
        <v>10</v>
      </c>
      <c r="AG841" s="1422"/>
      <c r="AH841" s="1422"/>
      <c r="AI841" s="1422"/>
      <c r="AJ841" s="1422"/>
      <c r="AK841" s="1422"/>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1984</v>
      </c>
      <c r="B842" s="696" t="s">
        <v>1571</v>
      </c>
      <c r="C842" s="696"/>
      <c r="D842" s="696"/>
      <c r="E842" s="696"/>
      <c r="F842" s="696"/>
      <c r="G842" s="696"/>
      <c r="H842" s="696"/>
      <c r="I842" s="696"/>
      <c r="J842" s="696"/>
      <c r="K842" s="696"/>
      <c r="L842" s="696"/>
      <c r="M842" s="696"/>
      <c r="N842" s="696"/>
      <c r="O842" s="696"/>
      <c r="P842" s="696"/>
      <c r="Q842" s="696"/>
      <c r="R842" s="696"/>
      <c r="S842" s="1200"/>
      <c r="T842" s="1454"/>
      <c r="U842" s="1454"/>
      <c r="V842" s="1454"/>
      <c r="W842" s="1454"/>
      <c r="X842" s="1454"/>
      <c r="Y842" s="1454"/>
      <c r="Z842" s="1343" t="s">
        <v>1572</v>
      </c>
      <c r="AA842" s="1343"/>
      <c r="AB842" s="1343"/>
      <c r="AC842" s="1343"/>
      <c r="AD842" s="1343"/>
      <c r="AE842" s="1343"/>
      <c r="AF842" s="1455">
        <f>ABS(T842)</f>
        <v>0</v>
      </c>
      <c r="AG842" s="1456"/>
      <c r="AH842" s="1456"/>
      <c r="AI842" s="1456"/>
      <c r="AJ842" s="1456"/>
      <c r="AK842" s="1457"/>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1458" t="s">
        <v>1573</v>
      </c>
      <c r="B843" s="1459"/>
      <c r="C843" s="1459"/>
      <c r="D843" s="1459"/>
      <c r="E843" s="1459"/>
      <c r="F843" s="1459"/>
      <c r="G843" s="1459"/>
      <c r="H843" s="1459"/>
      <c r="I843" s="1459"/>
      <c r="J843" s="1459"/>
      <c r="K843" s="1459"/>
      <c r="L843" s="1459"/>
      <c r="M843" s="1459"/>
      <c r="N843" s="1459"/>
      <c r="O843" s="1459"/>
      <c r="P843" s="1459"/>
      <c r="Q843" s="1459"/>
      <c r="R843" s="1459"/>
      <c r="S843" s="1459"/>
      <c r="T843" s="1459"/>
      <c r="U843" s="1459"/>
      <c r="V843" s="1459"/>
      <c r="W843" s="1459"/>
      <c r="X843" s="1459"/>
      <c r="Y843" s="1459"/>
      <c r="Z843" s="1459"/>
      <c r="AA843" s="1459"/>
      <c r="AB843" s="1459"/>
      <c r="AC843" s="1459"/>
      <c r="AD843" s="1459"/>
      <c r="AE843" s="1460"/>
      <c r="AF843" s="1464">
        <f ca="1">SUM(AF826:AK841)-AF842</f>
        <v>112</v>
      </c>
      <c r="AG843" s="1465"/>
      <c r="AH843" s="1465"/>
      <c r="AI843" s="1465"/>
      <c r="AJ843" s="1465"/>
      <c r="AK843" s="1466"/>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1461"/>
      <c r="B844" s="1462"/>
      <c r="C844" s="1462"/>
      <c r="D844" s="1462"/>
      <c r="E844" s="1462"/>
      <c r="F844" s="1462"/>
      <c r="G844" s="1462"/>
      <c r="H844" s="1462"/>
      <c r="I844" s="1462"/>
      <c r="J844" s="1462"/>
      <c r="K844" s="1462"/>
      <c r="L844" s="1462"/>
      <c r="M844" s="1462"/>
      <c r="N844" s="1462"/>
      <c r="O844" s="1462"/>
      <c r="P844" s="1462"/>
      <c r="Q844" s="1462"/>
      <c r="R844" s="1462"/>
      <c r="S844" s="1462"/>
      <c r="T844" s="1462"/>
      <c r="U844" s="1462"/>
      <c r="V844" s="1462"/>
      <c r="W844" s="1462"/>
      <c r="X844" s="1462"/>
      <c r="Y844" s="1462"/>
      <c r="Z844" s="1462"/>
      <c r="AA844" s="1462"/>
      <c r="AB844" s="1462"/>
      <c r="AC844" s="1462"/>
      <c r="AD844" s="1462"/>
      <c r="AE844" s="1463"/>
      <c r="AF844" s="1467"/>
      <c r="AG844" s="1468"/>
      <c r="AH844" s="1468"/>
      <c r="AI844" s="1468"/>
      <c r="AJ844" s="1468"/>
      <c r="AK844" s="1469"/>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njZ12KWGYkp9LMRCYBRIjyfmmdbVRx4HtdbSE8Y9k38PQw0J+UtM0sZW1NeD+Ih56arU8g/QV98wsXWvy+4eZg==" saltValue="y35hvtDRAMOI+/avBfYbEQ=="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Michelle Johnson</cp:lastModifiedBy>
  <cp:lastPrinted>2026-05-13T15:32:39Z</cp:lastPrinted>
  <dcterms:created xsi:type="dcterms:W3CDTF">2007-12-27T18:26:28Z</dcterms:created>
  <dcterms:modified xsi:type="dcterms:W3CDTF">2026-05-15T23:36:55Z</dcterms:modified>
</cp:coreProperties>
</file>