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1.xml" ContentType="application/vnd.openxmlformats-officedocument.drawing+xml"/>
  <Override PartName="/xl/tables/table5.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drawings/drawing2.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pivotTables/pivotTable11.xml" ContentType="application/vnd.openxmlformats-officedocument.spreadsheetml.pivotTable+xml"/>
  <Override PartName="/xl/pivotTables/pivotTable12.xml" ContentType="application/vnd.openxmlformats-officedocument.spreadsheetml.pivotTable+xml"/>
  <Override PartName="/xl/drawings/drawing3.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4.xml" ContentType="application/vnd.openxmlformats-officedocument.drawing+xml"/>
  <Override PartName="/xl/charts/chart6.xml" ContentType="application/vnd.openxmlformats-officedocument.drawingml.chart+xml"/>
  <Override PartName="/xl/pivotTables/pivotTable13.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fileSharing readOnlyRecommended="1"/>
  <workbookPr/>
  <mc:AlternateContent xmlns:mc="http://schemas.openxmlformats.org/markup-compatibility/2006">
    <mc:Choice Requires="x15">
      <x15ac:absPath xmlns:x15ac="http://schemas.microsoft.com/office/spreadsheetml/2010/11/ac" url="C:\Users\XMoua\Downloads\"/>
    </mc:Choice>
  </mc:AlternateContent>
  <xr:revisionPtr revIDLastSave="0" documentId="13_ncr:1_{53B97D70-9CDC-45FE-BC22-20B1D970B5A1}" xr6:coauthVersionLast="47" xr6:coauthVersionMax="47" xr10:uidLastSave="{00000000-0000-0000-0000-000000000000}"/>
  <workbookProtection workbookAlgorithmName="SHA-512" workbookHashValue="bHvSrVXPrP4dpUB5ys3qUS5Iikwunx9c18E9xqo0QIK4e2qWm2xitPHGUGjbi/7MR+NY9lYMSfJzVgJaHokAOg==" workbookSaltValue="N15wI6bW9umYwacyDLefDA==" workbookSpinCount="100000" lockStructure="1"/>
  <bookViews>
    <workbookView xWindow="28690" yWindow="-110" windowWidth="29020" windowHeight="15700" tabRatio="463" xr2:uid="{00000000-000D-0000-FFFF-FFFF00000000}"/>
  </bookViews>
  <sheets>
    <sheet name="Apps Approved" sheetId="25" r:id="rId1"/>
    <sheet name="Apps Denied" sheetId="20" r:id="rId2"/>
    <sheet name="Approved - No RA Signed" sheetId="24" r:id="rId3"/>
    <sheet name="Apps up for Consideration" sheetId="22" state="hidden" r:id="rId4"/>
    <sheet name="By County" sheetId="18" state="hidden" r:id="rId5"/>
    <sheet name="By Year" sheetId="15" state="hidden" r:id="rId6"/>
    <sheet name="By Month" sheetId="12" state="hidden" r:id="rId7"/>
    <sheet name="Sheet2" sheetId="2" state="hidden" r:id="rId8"/>
    <sheet name="Sheet4" sheetId="4" state="hidden" r:id="rId9"/>
    <sheet name="By company" sheetId="11" state="hidden" r:id="rId10"/>
    <sheet name="By Eligibility" sheetId="5" state="hidden" r:id="rId11"/>
    <sheet name="# of Projects by STE Amount" sheetId="10" state="hidden" r:id="rId12"/>
    <sheet name="Net Benefits" sheetId="14" state="hidden" r:id="rId13"/>
    <sheet name="Assembly Districts" sheetId="21" state="hidden" r:id="rId14"/>
    <sheet name="Sheet5" sheetId="13" state="hidden" r:id="rId15"/>
  </sheets>
  <definedNames>
    <definedName name="_xlnm._FilterDatabase" localSheetId="3" hidden="1">'Apps up for Consideration'!$A$5:$P$7</definedName>
    <definedName name="_ftn1" localSheetId="4">'By County'!$C$45</definedName>
    <definedName name="_ftn2" localSheetId="4">'By County'!$C$46</definedName>
    <definedName name="_ftn3" localSheetId="4">'By County'!$C$47</definedName>
    <definedName name="_ftnref1" localSheetId="4">'By County'!$C$24</definedName>
    <definedName name="_ftnref2" localSheetId="4">'By County'!$C$25</definedName>
    <definedName name="_ftnref3" localSheetId="4">'By County'!$H$25</definedName>
    <definedName name="_Toc99192109" localSheetId="4">'By County'!$C$24</definedName>
    <definedName name="_xlnm.Print_Titles" localSheetId="0">'Apps Approved'!$2:$2</definedName>
    <definedName name="_xlnm.Print_Titles" localSheetId="3">'Apps up for Consideration'!$2:$2</definedName>
  </definedNames>
  <calcPr calcId="191028"/>
  <pivotCaches>
    <pivotCache cacheId="0" r:id="rId16"/>
    <pivotCache cacheId="1" r:id="rId17"/>
    <pivotCache cacheId="2" r:id="rId1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394" i="25" l="1"/>
  <c r="S394" i="25"/>
  <c r="R394" i="25"/>
  <c r="Q394" i="25"/>
  <c r="P394" i="25"/>
  <c r="N394" i="25"/>
  <c r="O394" i="25" s="1"/>
  <c r="M394" i="25"/>
  <c r="K394" i="25"/>
  <c r="B394" i="25"/>
  <c r="O393" i="25"/>
  <c r="O392" i="25"/>
  <c r="O391" i="25"/>
  <c r="L391" i="25"/>
  <c r="O390" i="25"/>
  <c r="L390" i="25"/>
  <c r="O389" i="25"/>
  <c r="L389" i="25"/>
  <c r="O388" i="25"/>
  <c r="O387" i="25"/>
  <c r="O386" i="25"/>
  <c r="O385" i="25"/>
  <c r="O384" i="25"/>
  <c r="O383" i="25"/>
  <c r="O382" i="25"/>
  <c r="O381" i="25"/>
  <c r="O380" i="25"/>
  <c r="O379" i="25"/>
  <c r="O378" i="25"/>
  <c r="O377" i="25"/>
  <c r="O376" i="25"/>
  <c r="O375" i="25"/>
  <c r="O374" i="25"/>
  <c r="O373" i="25"/>
  <c r="O372" i="25"/>
  <c r="O371" i="25"/>
  <c r="O370" i="25"/>
  <c r="O369" i="25"/>
  <c r="O368" i="25"/>
  <c r="O367" i="25"/>
  <c r="O366" i="25"/>
  <c r="O365" i="25"/>
  <c r="L365" i="25"/>
  <c r="O364" i="25"/>
  <c r="L364" i="25"/>
  <c r="O363" i="25"/>
  <c r="O362" i="25"/>
  <c r="O361" i="25"/>
  <c r="O360" i="25"/>
  <c r="O359" i="25"/>
  <c r="O358" i="25"/>
  <c r="O357" i="25"/>
  <c r="O356" i="25"/>
  <c r="O355" i="25"/>
  <c r="O354" i="25"/>
  <c r="O353" i="25"/>
  <c r="O352" i="25"/>
  <c r="O351" i="25"/>
  <c r="O350" i="25"/>
  <c r="O349" i="25"/>
  <c r="O348" i="25"/>
  <c r="O347" i="25"/>
  <c r="O346" i="25"/>
  <c r="O345" i="25"/>
  <c r="O344" i="25"/>
  <c r="O343" i="25"/>
  <c r="O342" i="25"/>
  <c r="O341" i="25"/>
  <c r="O340" i="25"/>
  <c r="O339" i="25"/>
  <c r="O338" i="25"/>
  <c r="O337" i="25"/>
  <c r="O336" i="25"/>
  <c r="O335" i="25"/>
  <c r="O334" i="25"/>
  <c r="O333" i="25"/>
  <c r="O332" i="25"/>
  <c r="O331" i="25"/>
  <c r="O330" i="25"/>
  <c r="O329" i="25"/>
  <c r="O328" i="25"/>
  <c r="O327" i="25"/>
  <c r="O326" i="25"/>
  <c r="O325" i="25"/>
  <c r="O324" i="25"/>
  <c r="O323" i="25"/>
  <c r="O322" i="25"/>
  <c r="O321" i="25"/>
  <c r="O320" i="25"/>
  <c r="O319" i="25"/>
  <c r="O318" i="25"/>
  <c r="O317" i="25"/>
  <c r="O316" i="25"/>
  <c r="O315" i="25"/>
  <c r="O314" i="25"/>
  <c r="L314" i="25"/>
  <c r="O313" i="25"/>
  <c r="O312" i="25"/>
  <c r="O311" i="25"/>
  <c r="O310" i="25"/>
  <c r="O309" i="25"/>
  <c r="O308" i="25"/>
  <c r="O307" i="25"/>
  <c r="O306" i="25"/>
  <c r="O305" i="25"/>
  <c r="O304" i="25"/>
  <c r="O303" i="25"/>
  <c r="O302" i="25"/>
  <c r="O301" i="25"/>
  <c r="O300" i="25"/>
  <c r="O299" i="25"/>
  <c r="O298" i="25"/>
  <c r="O297" i="25"/>
  <c r="O296" i="25"/>
  <c r="O295" i="25"/>
  <c r="O294" i="25"/>
  <c r="O293" i="25"/>
  <c r="O292" i="25"/>
  <c r="O291" i="25"/>
  <c r="O290" i="25"/>
  <c r="O289" i="25"/>
  <c r="O288" i="25"/>
  <c r="O287" i="25"/>
  <c r="O286" i="25"/>
  <c r="O285" i="25"/>
  <c r="O284" i="25"/>
  <c r="O283" i="25"/>
  <c r="O282" i="25"/>
  <c r="O281" i="25"/>
  <c r="O280" i="25"/>
  <c r="O279" i="25"/>
  <c r="O278" i="25"/>
  <c r="O277" i="25"/>
  <c r="O276" i="25"/>
  <c r="O275" i="25"/>
  <c r="O274" i="25"/>
  <c r="O273" i="25"/>
  <c r="O272" i="25"/>
  <c r="O271" i="25"/>
  <c r="O270" i="25"/>
  <c r="O269" i="25"/>
  <c r="O268" i="25"/>
  <c r="O267" i="25"/>
  <c r="O266" i="25"/>
  <c r="O265" i="25"/>
  <c r="O264" i="25"/>
  <c r="O263" i="25"/>
  <c r="O262" i="25"/>
  <c r="O261" i="25"/>
  <c r="O260" i="25"/>
  <c r="O259" i="25"/>
  <c r="O258" i="25"/>
  <c r="O257" i="25"/>
  <c r="O256" i="25"/>
  <c r="O255" i="25"/>
  <c r="O254" i="25"/>
  <c r="O253" i="25"/>
  <c r="O252" i="25"/>
  <c r="O251" i="25"/>
  <c r="O250" i="25"/>
  <c r="O249" i="25"/>
  <c r="O248" i="25"/>
  <c r="O247" i="25"/>
  <c r="O246" i="25"/>
  <c r="O245" i="25"/>
  <c r="O244" i="25"/>
  <c r="O243" i="25"/>
  <c r="O242" i="25"/>
  <c r="O241" i="25"/>
  <c r="O240" i="25"/>
  <c r="O239" i="25"/>
  <c r="O238" i="25"/>
  <c r="O237" i="25"/>
  <c r="O236" i="25"/>
  <c r="O235" i="25"/>
  <c r="O234" i="25"/>
  <c r="O233" i="25"/>
  <c r="O232" i="25"/>
  <c r="O231" i="25"/>
  <c r="L231" i="25"/>
  <c r="O230" i="25"/>
  <c r="L230" i="25"/>
  <c r="O229" i="25"/>
  <c r="L229" i="25"/>
  <c r="O228" i="25"/>
  <c r="O227" i="25"/>
  <c r="O226" i="25"/>
  <c r="O225" i="25"/>
  <c r="O224" i="25"/>
  <c r="O223" i="25"/>
  <c r="O222" i="25"/>
  <c r="O221" i="25"/>
  <c r="O220" i="25"/>
  <c r="O219" i="25"/>
  <c r="O218" i="25"/>
  <c r="O217" i="25"/>
  <c r="O216" i="25"/>
  <c r="O215" i="25"/>
  <c r="O214" i="25"/>
  <c r="O213" i="25"/>
  <c r="O212" i="25"/>
  <c r="O211" i="25"/>
  <c r="O210" i="25"/>
  <c r="O209" i="25"/>
  <c r="O208" i="25"/>
  <c r="O207" i="25"/>
  <c r="O206" i="25"/>
  <c r="O205" i="25"/>
  <c r="O204" i="25"/>
  <c r="O203" i="25"/>
  <c r="O202" i="25"/>
  <c r="O201" i="25"/>
  <c r="O200" i="25"/>
  <c r="O199" i="25"/>
  <c r="O198" i="25"/>
  <c r="O197" i="25"/>
  <c r="O196" i="25"/>
  <c r="O195" i="25"/>
  <c r="O194" i="25"/>
  <c r="O193" i="25"/>
  <c r="O192" i="25"/>
  <c r="O191" i="25"/>
  <c r="O190" i="25"/>
  <c r="O189" i="25"/>
  <c r="O188" i="25"/>
  <c r="O187" i="25"/>
  <c r="O186" i="25"/>
  <c r="O185" i="25"/>
  <c r="O184" i="25"/>
  <c r="O183" i="25"/>
  <c r="O182" i="25"/>
  <c r="O181" i="25"/>
  <c r="O180" i="25"/>
  <c r="O179" i="25"/>
  <c r="O178" i="25"/>
  <c r="O177" i="25"/>
  <c r="O176" i="25"/>
  <c r="O175" i="25"/>
  <c r="O174" i="25"/>
  <c r="O173" i="25"/>
  <c r="O172" i="25"/>
  <c r="O171" i="25"/>
  <c r="O170" i="25"/>
  <c r="O169" i="25"/>
  <c r="O168" i="25"/>
  <c r="O167" i="25"/>
  <c r="O166" i="25"/>
  <c r="O165" i="25"/>
  <c r="O164" i="25"/>
  <c r="O163" i="25"/>
  <c r="O162" i="25"/>
  <c r="O161" i="25"/>
  <c r="O160" i="25"/>
  <c r="O159" i="25"/>
  <c r="O158" i="25"/>
  <c r="O157" i="25"/>
  <c r="O156" i="25"/>
  <c r="O155" i="25"/>
  <c r="O154" i="25"/>
  <c r="O153" i="25"/>
  <c r="O152" i="25"/>
  <c r="O151" i="25"/>
  <c r="O150" i="25"/>
  <c r="O149" i="25"/>
  <c r="O148" i="25"/>
  <c r="O147" i="25"/>
  <c r="O146" i="25"/>
  <c r="O145" i="25"/>
  <c r="O144" i="25"/>
  <c r="O143" i="25"/>
  <c r="O142" i="25"/>
  <c r="O141" i="25"/>
  <c r="O140" i="25"/>
  <c r="O139" i="25"/>
  <c r="O138" i="25"/>
  <c r="O137" i="25"/>
  <c r="O136" i="25"/>
  <c r="O135" i="25"/>
  <c r="O134" i="25"/>
  <c r="O133" i="25"/>
  <c r="O132" i="25"/>
  <c r="O131" i="25"/>
  <c r="O130" i="25"/>
  <c r="O129" i="25"/>
  <c r="O128" i="25"/>
  <c r="O127" i="25"/>
  <c r="O126" i="25"/>
  <c r="O125" i="25"/>
  <c r="L125" i="25"/>
  <c r="O124" i="25"/>
  <c r="L124" i="25"/>
  <c r="O123" i="25"/>
  <c r="L123" i="25"/>
  <c r="O122" i="25"/>
  <c r="L122" i="25"/>
  <c r="O121" i="25"/>
  <c r="L121" i="25"/>
  <c r="O120" i="25"/>
  <c r="L120" i="25"/>
  <c r="O119" i="25"/>
  <c r="L119" i="25"/>
  <c r="O118" i="25"/>
  <c r="L118" i="25"/>
  <c r="O117" i="25"/>
  <c r="L117" i="25"/>
  <c r="O116" i="25"/>
  <c r="L116" i="25"/>
  <c r="O115" i="25"/>
  <c r="L115" i="25"/>
  <c r="O114" i="25"/>
  <c r="L114" i="25"/>
  <c r="O113" i="25"/>
  <c r="L113" i="25"/>
  <c r="O112" i="25"/>
  <c r="L112" i="25"/>
  <c r="O111" i="25"/>
  <c r="L111" i="25"/>
  <c r="O110" i="25"/>
  <c r="L110" i="25"/>
  <c r="O109" i="25"/>
  <c r="L109" i="25"/>
  <c r="O108" i="25"/>
  <c r="L108" i="25"/>
  <c r="O107" i="25"/>
  <c r="L107" i="25"/>
  <c r="O106" i="25"/>
  <c r="L106" i="25"/>
  <c r="O105" i="25"/>
  <c r="L105" i="25"/>
  <c r="O104" i="25"/>
  <c r="L104" i="25"/>
  <c r="O103" i="25"/>
  <c r="L103" i="25"/>
  <c r="O102" i="25"/>
  <c r="L102" i="25"/>
  <c r="O101" i="25"/>
  <c r="L101" i="25"/>
  <c r="O100" i="25"/>
  <c r="L100" i="25"/>
  <c r="O99" i="25"/>
  <c r="L99" i="25"/>
  <c r="O98" i="25"/>
  <c r="L98" i="25"/>
  <c r="O97" i="25"/>
  <c r="L97" i="25"/>
  <c r="O96" i="25"/>
  <c r="L96" i="25"/>
  <c r="O95" i="25"/>
  <c r="L95" i="25"/>
  <c r="O94" i="25"/>
  <c r="O93" i="25"/>
  <c r="O92" i="25"/>
  <c r="O91" i="25"/>
  <c r="O90" i="25"/>
  <c r="O89" i="25"/>
  <c r="O88" i="25"/>
  <c r="O87" i="25"/>
  <c r="O86" i="25"/>
  <c r="O85" i="25"/>
  <c r="O84" i="25"/>
  <c r="O83" i="25"/>
  <c r="O82" i="25"/>
  <c r="O81" i="25"/>
  <c r="O80" i="25"/>
  <c r="O79" i="25"/>
  <c r="O78" i="25"/>
  <c r="O77" i="25"/>
  <c r="O76" i="25"/>
  <c r="O75" i="25"/>
  <c r="O74" i="25"/>
  <c r="O73" i="25"/>
  <c r="O72" i="25"/>
  <c r="O71" i="25"/>
  <c r="O70" i="25"/>
  <c r="O69" i="25"/>
  <c r="O68" i="25"/>
  <c r="L68" i="25"/>
  <c r="O67" i="25"/>
  <c r="L67" i="25"/>
  <c r="O66" i="25"/>
  <c r="L66" i="25"/>
  <c r="O65" i="25"/>
  <c r="L65" i="25"/>
  <c r="O64" i="25"/>
  <c r="L64" i="25"/>
  <c r="O63" i="25"/>
  <c r="L63" i="25"/>
  <c r="O62" i="25"/>
  <c r="L62" i="25"/>
  <c r="O61" i="25"/>
  <c r="L61" i="25"/>
  <c r="O60" i="25"/>
  <c r="L60" i="25"/>
  <c r="O59" i="25"/>
  <c r="L59" i="25"/>
  <c r="O58" i="25"/>
  <c r="L58" i="25"/>
  <c r="O57" i="25"/>
  <c r="L57" i="25"/>
  <c r="O56" i="25"/>
  <c r="L56" i="25"/>
  <c r="O55" i="25"/>
  <c r="L55" i="25"/>
  <c r="O54" i="25"/>
  <c r="L54" i="25"/>
  <c r="O53" i="25"/>
  <c r="L53" i="25"/>
  <c r="O52" i="25"/>
  <c r="L52" i="25"/>
  <c r="O51" i="25"/>
  <c r="L51" i="25"/>
  <c r="O50" i="25"/>
  <c r="L50" i="25"/>
  <c r="O49" i="25"/>
  <c r="L49" i="25"/>
  <c r="O48" i="25"/>
  <c r="L48" i="25"/>
  <c r="O47" i="25"/>
  <c r="L47" i="25"/>
  <c r="O46" i="25"/>
  <c r="L46" i="25"/>
  <c r="O45" i="25"/>
  <c r="L45" i="25"/>
  <c r="O44" i="25"/>
  <c r="L44" i="25"/>
  <c r="O43" i="25"/>
  <c r="L43" i="25"/>
  <c r="O42" i="25"/>
  <c r="L42" i="25"/>
  <c r="O41" i="25"/>
  <c r="L41" i="25"/>
  <c r="O40" i="25"/>
  <c r="L40" i="25"/>
  <c r="L394" i="25" s="1"/>
  <c r="O39" i="25"/>
  <c r="O38" i="25"/>
  <c r="O37" i="25"/>
  <c r="O36" i="25"/>
  <c r="O35" i="25"/>
  <c r="O34" i="25"/>
  <c r="O33" i="25"/>
  <c r="O32" i="25"/>
  <c r="O31" i="25"/>
  <c r="O30" i="25"/>
  <c r="O29" i="25"/>
  <c r="O28" i="25"/>
  <c r="O27" i="25"/>
  <c r="O26" i="25"/>
  <c r="O25" i="25"/>
  <c r="O24" i="25"/>
  <c r="O23" i="25"/>
  <c r="O22" i="25"/>
  <c r="O21" i="25"/>
  <c r="O20" i="25"/>
  <c r="O19" i="25"/>
  <c r="O18" i="25"/>
  <c r="O17" i="25"/>
  <c r="O16" i="25"/>
  <c r="O15" i="25"/>
  <c r="O14" i="25"/>
  <c r="O13" i="25"/>
  <c r="O12" i="25"/>
  <c r="O11" i="25"/>
  <c r="O10" i="25"/>
  <c r="O9" i="25"/>
  <c r="O8" i="25"/>
  <c r="O7" i="25"/>
  <c r="O6" i="25"/>
  <c r="O5" i="25"/>
  <c r="O4" i="25"/>
  <c r="O3" i="25"/>
  <c r="D133" i="18" l="1"/>
  <c r="B42" i="18" l="1"/>
  <c r="B5" i="14"/>
  <c r="D10" i="10" l="1"/>
  <c r="D9" i="10"/>
  <c r="D8" i="10"/>
  <c r="D7" i="10"/>
  <c r="D6" i="10"/>
  <c r="D5" i="10"/>
  <c r="D4" i="10"/>
  <c r="F21" i="15"/>
  <c r="F22" i="15"/>
  <c r="F23" i="15"/>
  <c r="F24" i="15"/>
  <c r="F20" i="15"/>
  <c r="F29" i="15"/>
  <c r="C21" i="15"/>
  <c r="C22" i="15"/>
  <c r="C23" i="15"/>
  <c r="C24" i="15"/>
  <c r="C27" i="15"/>
  <c r="C28" i="15"/>
  <c r="C20" i="15"/>
  <c r="C8" i="15"/>
  <c r="C26" i="15"/>
  <c r="C7" i="15"/>
  <c r="C25" i="15"/>
  <c r="E21" i="2"/>
  <c r="D11" i="10" l="1"/>
  <c r="E9" i="10" s="1"/>
  <c r="E10" i="10" l="1"/>
  <c r="B4" i="22" l="1"/>
  <c r="N4" i="22"/>
  <c r="O4" i="22"/>
  <c r="M4" i="22"/>
  <c r="L4" i="22"/>
  <c r="P4" i="22"/>
  <c r="J4" i="22"/>
  <c r="K4" i="22"/>
</calcChain>
</file>

<file path=xl/sharedStrings.xml><?xml version="1.0" encoding="utf-8"?>
<sst xmlns="http://schemas.openxmlformats.org/spreadsheetml/2006/main" count="4615" uniqueCount="1430">
  <si>
    <t>Applications Previously Approved w/ Signed Agreement</t>
  </si>
  <si>
    <t xml:space="preserve"> </t>
  </si>
  <si>
    <t>App. No.</t>
  </si>
  <si>
    <t>Year Approved</t>
  </si>
  <si>
    <t>Date Approved</t>
  </si>
  <si>
    <t>Applicant Name</t>
  </si>
  <si>
    <t>City</t>
  </si>
  <si>
    <t>Primary County</t>
  </si>
  <si>
    <t>County</t>
  </si>
  <si>
    <t>Project Type</t>
  </si>
  <si>
    <t>Use of Proceeds</t>
  </si>
  <si>
    <t>Qualified Property Amount Approved</t>
  </si>
  <si>
    <t>Estimated STE¹</t>
  </si>
  <si>
    <t>Estimated STE Used 
to Date¹</t>
  </si>
  <si>
    <t>Qualified Property Amount Reported</t>
  </si>
  <si>
    <t>% Reported</t>
  </si>
  <si>
    <t>Estimated 
Environmental 
Benefit</t>
  </si>
  <si>
    <t xml:space="preserve">Estimated 
Fiscal 
Benefit² </t>
  </si>
  <si>
    <t>Estimated 
Net Benefit²</t>
  </si>
  <si>
    <t xml:space="preserve">Est.
Total Jobs² </t>
  </si>
  <si>
    <t>Est. Jobs from STE²</t>
  </si>
  <si>
    <t>Project Status</t>
  </si>
  <si>
    <t>Project Address 1</t>
  </si>
  <si>
    <t>Project Address 2</t>
  </si>
  <si>
    <t>Project Address 3</t>
  </si>
  <si>
    <t>Project Address 4</t>
  </si>
  <si>
    <t>Assembly District 1</t>
  </si>
  <si>
    <t>Assembly District 2</t>
  </si>
  <si>
    <t>Senate District 1</t>
  </si>
  <si>
    <t>Senate District 2</t>
  </si>
  <si>
    <t>24-SM034</t>
  </si>
  <si>
    <t>5E Boron Americas LLC</t>
  </si>
  <si>
    <t>Newberry Springs</t>
  </si>
  <si>
    <t>San Bernardino</t>
  </si>
  <si>
    <t>Advanced Manufacturing</t>
  </si>
  <si>
    <t>Lithium Recovery and Processing</t>
  </si>
  <si>
    <t>N/A</t>
  </si>
  <si>
    <t>Active</t>
  </si>
  <si>
    <t>25-SM024</t>
  </si>
  <si>
    <t>6-X Dairy Biogas LLC</t>
  </si>
  <si>
    <t>Modesto</t>
  </si>
  <si>
    <t xml:space="preserve">Stanislaus </t>
  </si>
  <si>
    <t xml:space="preserve">Alternative Source </t>
  </si>
  <si>
    <t>Dairy Biogas</t>
  </si>
  <si>
    <t>15-SM013</t>
  </si>
  <si>
    <t>ABEC #2 LLC</t>
  </si>
  <si>
    <t>Buttonwillow</t>
  </si>
  <si>
    <t>Kern</t>
  </si>
  <si>
    <t>Alternative Source</t>
  </si>
  <si>
    <t>Biogas Capture and Production</t>
  </si>
  <si>
    <t>Complete</t>
  </si>
  <si>
    <t>16-SM033</t>
  </si>
  <si>
    <t>ABEC #3 LLC dba Lake View Farms Dairy Biogas</t>
  </si>
  <si>
    <t>Bakersfield</t>
  </si>
  <si>
    <t>16-SM034</t>
  </si>
  <si>
    <t>ABEC #4 LLC dba CE&amp;S Dairy Biogas</t>
  </si>
  <si>
    <t>10-SM002</t>
  </si>
  <si>
    <t xml:space="preserve">ABEC Bidart Stockdale, LLC </t>
  </si>
  <si>
    <t xml:space="preserve">Bakersfield                          </t>
  </si>
  <si>
    <t>13-SM007</t>
  </si>
  <si>
    <t>ABEC Bidart-Old River, LLC</t>
  </si>
  <si>
    <t>12-SM009</t>
  </si>
  <si>
    <t>ABEC New Hope LLC</t>
  </si>
  <si>
    <t xml:space="preserve">Galt                       </t>
  </si>
  <si>
    <t>Sacramento</t>
  </si>
  <si>
    <t>Inactive</t>
  </si>
  <si>
    <t>20-SM017</t>
  </si>
  <si>
    <t>ACC Renewable Resources, LLC</t>
  </si>
  <si>
    <t>Williams</t>
  </si>
  <si>
    <t xml:space="preserve">Colusa </t>
  </si>
  <si>
    <t>Biomass Processing and Fuel Production</t>
  </si>
  <si>
    <t>6133 Abel Road Williams, CA 95987</t>
  </si>
  <si>
    <t>17-SM021</t>
  </si>
  <si>
    <t>Advance International Inc.</t>
  </si>
  <si>
    <t>Livermore</t>
  </si>
  <si>
    <t>Alameda</t>
  </si>
  <si>
    <t>Advanced Food Production</t>
  </si>
  <si>
    <t>25-SM013</t>
  </si>
  <si>
    <t>AEM Americas Inc.</t>
  </si>
  <si>
    <t>Carlsbad</t>
  </si>
  <si>
    <t>San Diego</t>
  </si>
  <si>
    <t>Ceramic Substrate Heaters &amp; Thermal Subsystems Manufacturing</t>
  </si>
  <si>
    <t>17-SM008</t>
  </si>
  <si>
    <t>Aemerge RedPak Services Southern California, LLC</t>
  </si>
  <si>
    <t>Hesperia</t>
  </si>
  <si>
    <t>Medical Waste Recycling</t>
  </si>
  <si>
    <t>22-SM023</t>
  </si>
  <si>
    <t>Aemetis Advanced Fuels Keyes, Inc.</t>
  </si>
  <si>
    <t>Ceres</t>
  </si>
  <si>
    <t>Stanislaus</t>
  </si>
  <si>
    <t>Ethanol Production</t>
  </si>
  <si>
    <t>18-SM037</t>
  </si>
  <si>
    <t>Aemetis Advanced Products Keyes, Inc.</t>
  </si>
  <si>
    <t>Riverbank</t>
  </si>
  <si>
    <t>20-SM007</t>
  </si>
  <si>
    <t>Aemetis Biogas LLC</t>
  </si>
  <si>
    <t>2207 Roberts Rd. Ceres, CA 95307</t>
  </si>
  <si>
    <t>21-SM008</t>
  </si>
  <si>
    <t>Aemetis Biogas, LLC</t>
  </si>
  <si>
    <t>Crows Landing</t>
  </si>
  <si>
    <t>825 Ruble Road, Crows Landing 95313</t>
  </si>
  <si>
    <t>23-SM013</t>
  </si>
  <si>
    <t xml:space="preserve">Aemetis Biogas, LLC </t>
  </si>
  <si>
    <t>Turlock; Crows Landing</t>
  </si>
  <si>
    <t>Stanislaus; Stanislaus</t>
  </si>
  <si>
    <t>25-SM020</t>
  </si>
  <si>
    <t>AggrePlex of Modesto LLC</t>
  </si>
  <si>
    <t>Recycled Resource Extraction</t>
  </si>
  <si>
    <t xml:space="preserve">Glass Recycling </t>
  </si>
  <si>
    <t>11-SM003</t>
  </si>
  <si>
    <t>Alameda-Contra Costa Transit District</t>
  </si>
  <si>
    <t>Emeryville</t>
  </si>
  <si>
    <t>Demonstration Hydrogen Fuel Production</t>
  </si>
  <si>
    <t>25-SM035</t>
  </si>
  <si>
    <t>All Weather Architectural Aluminum Inc.</t>
  </si>
  <si>
    <t>Vacaville</t>
  </si>
  <si>
    <t xml:space="preserve">Solano </t>
  </si>
  <si>
    <t xml:space="preserve"> Advanced Manufacturing</t>
  </si>
  <si>
    <t>Windows and Doors Manufacturing</t>
  </si>
  <si>
    <t>19-SM033</t>
  </si>
  <si>
    <t>Allogene Therapeutics, Inc.</t>
  </si>
  <si>
    <t>Newark</t>
  </si>
  <si>
    <t>Biopharmaceutical Manufacturing</t>
  </si>
  <si>
    <t>10-SM027</t>
  </si>
  <si>
    <t>Alta Devices, Inc.</t>
  </si>
  <si>
    <t>Sunnyvale</t>
  </si>
  <si>
    <t>Santa Clara</t>
  </si>
  <si>
    <t>Solar Photovoltaic Manufacturing</t>
  </si>
  <si>
    <t>14-SM010</t>
  </si>
  <si>
    <t>AltAir Paramount, LLC</t>
  </si>
  <si>
    <t>Paramount</t>
  </si>
  <si>
    <t>Los Angeles</t>
  </si>
  <si>
    <t>Renewable Diesel</t>
  </si>
  <si>
    <t>20-SM004</t>
  </si>
  <si>
    <t>14700 Downey Ave. Paramount, CA 90723</t>
  </si>
  <si>
    <t>10-SM020</t>
  </si>
  <si>
    <t>Ameresco Butte County LLC</t>
  </si>
  <si>
    <t>Paradise</t>
  </si>
  <si>
    <t>Butte</t>
  </si>
  <si>
    <t>Landfill Gas Capture and Production</t>
  </si>
  <si>
    <t>21-SM022</t>
  </si>
  <si>
    <t>Ameresco Chiquita RNG, LLC</t>
  </si>
  <si>
    <t>Castaic</t>
  </si>
  <si>
    <t xml:space="preserve">Landfill Gas to Renewable Natural Gas </t>
  </si>
  <si>
    <t>29201 Henry Mayo Drive, Castaic 94565</t>
  </si>
  <si>
    <t>10-SM021</t>
  </si>
  <si>
    <t>Ameresco Crazy Horse LLC</t>
  </si>
  <si>
    <t>Salinas</t>
  </si>
  <si>
    <t>Monterey</t>
  </si>
  <si>
    <t>10-SM022</t>
  </si>
  <si>
    <t>Ameresco Forward LLC</t>
  </si>
  <si>
    <t>Manteca</t>
  </si>
  <si>
    <t>San Joaquin</t>
  </si>
  <si>
    <t>21-SM020</t>
  </si>
  <si>
    <t>Ameresco Forward RNG, LLC</t>
  </si>
  <si>
    <t>9999 S Austin Rd, Manteca 95336</t>
  </si>
  <si>
    <t>10-SM023</t>
  </si>
  <si>
    <t>Ameresco Johnson Canyon LLC</t>
  </si>
  <si>
    <t>Gonzales</t>
  </si>
  <si>
    <t>21-SM021</t>
  </si>
  <si>
    <t>Ameresco Keller Canyon RNG, LLC</t>
  </si>
  <si>
    <t>Pittsburg</t>
  </si>
  <si>
    <t>Contra Costa</t>
  </si>
  <si>
    <t>901 Bailey Road, Pittsburg 94565</t>
  </si>
  <si>
    <t>10-SM024</t>
  </si>
  <si>
    <t>Ameresco San Joaquin LLC</t>
  </si>
  <si>
    <t>Linden</t>
  </si>
  <si>
    <t>10-SM025</t>
  </si>
  <si>
    <t>Ameresco Vasco Road LLC</t>
  </si>
  <si>
    <t xml:space="preserve">Livermore                 </t>
  </si>
  <si>
    <t>25-SM042</t>
  </si>
  <si>
    <t>American Fruits and Flavors, LLC</t>
  </si>
  <si>
    <t>San Fernando</t>
  </si>
  <si>
    <t>Wastewater and Food Waste to Biogas</t>
  </si>
  <si>
    <t>24-SM010</t>
  </si>
  <si>
    <t>American Lithium Energy Corporation</t>
  </si>
  <si>
    <t>Lithium-Ion Battery Manufacturing</t>
  </si>
  <si>
    <t>11-SM015</t>
  </si>
  <si>
    <t>Amonix, Inc.</t>
  </si>
  <si>
    <t xml:space="preserve">Seal Beach; 
Milpitas </t>
  </si>
  <si>
    <t>Orange</t>
  </si>
  <si>
    <t>Orange; 
Santa Clara</t>
  </si>
  <si>
    <t>22-SM032</t>
  </si>
  <si>
    <t>Ampaire, Inc.</t>
  </si>
  <si>
    <t>Hawthorne; Camarillo</t>
  </si>
  <si>
    <t>Los Angeles; Ventura</t>
  </si>
  <si>
    <t>Advanced Transportation</t>
  </si>
  <si>
    <t>Aircraft Hybrid Electric Powertrain Production</t>
  </si>
  <si>
    <t>17-SM054</t>
  </si>
  <si>
    <t>AMRO Fabricating Corporation</t>
  </si>
  <si>
    <t>South El Monte</t>
  </si>
  <si>
    <t>Aerospace Manufacturing</t>
  </si>
  <si>
    <t>23-SM042</t>
  </si>
  <si>
    <t>Anaergia Technologies, LLC</t>
  </si>
  <si>
    <t>Marina</t>
  </si>
  <si>
    <t xml:space="preserve">Biomass Processing and Fuel Production </t>
  </si>
  <si>
    <t>14-SM012</t>
  </si>
  <si>
    <t>Anaheim Energy, LLC</t>
  </si>
  <si>
    <t>Anaheim</t>
  </si>
  <si>
    <t>25-SM023</t>
  </si>
  <si>
    <t>Antonio Brasil Dairy Biogas LLC</t>
  </si>
  <si>
    <t>Dos Palos</t>
  </si>
  <si>
    <t xml:space="preserve">Merced  </t>
  </si>
  <si>
    <t>24-SM031</t>
  </si>
  <si>
    <t>Antora Energy Inc (Sunnyvale)</t>
  </si>
  <si>
    <t>Semiconductor Device Manufacturing</t>
  </si>
  <si>
    <t>24-SM024</t>
  </si>
  <si>
    <t xml:space="preserve">Antora Energy, Inc. and its Subsidiary, Zanker Manufacturing LLC </t>
  </si>
  <si>
    <t>San Jose</t>
  </si>
  <si>
    <t>Thermal Battery Modules</t>
  </si>
  <si>
    <t>20-SM008</t>
  </si>
  <si>
    <t>Applied Materials, Inc.</t>
  </si>
  <si>
    <t>Santa Clara; Sunnyvale</t>
  </si>
  <si>
    <t>Semiconductor Fabrication Equipment Manufacturing</t>
  </si>
  <si>
    <t>21-SM013</t>
  </si>
  <si>
    <t>3050 Bowers Avenue, Santa Clara 95054</t>
  </si>
  <si>
    <t>23-SM033</t>
  </si>
  <si>
    <t xml:space="preserve">Santa Clara </t>
  </si>
  <si>
    <t>23-SM034</t>
  </si>
  <si>
    <t xml:space="preserve">Applied Materials, Inc. </t>
  </si>
  <si>
    <t xml:space="preserve"> Santa Clara; Sunnyvale</t>
  </si>
  <si>
    <t xml:space="preserve"> Santa Clara; Santa Clara</t>
  </si>
  <si>
    <t>Lithium Anodes for Electric Vehicle Batteries</t>
  </si>
  <si>
    <t>25-SM032</t>
  </si>
  <si>
    <t>Sunnyvale; Santa Clara</t>
  </si>
  <si>
    <t>Santa Clara; Santa Clara</t>
  </si>
  <si>
    <t>Semiconductor Manufacturing</t>
  </si>
  <si>
    <t>25-SM033</t>
  </si>
  <si>
    <t>Display Tools and Components Manufacturing</t>
  </si>
  <si>
    <t>21-SM025</t>
  </si>
  <si>
    <t>Applied Medical Resources Corporation and its subsidiary, Applied Manufacturing LLC</t>
  </si>
  <si>
    <t>Rancho Santa Margarita</t>
  </si>
  <si>
    <t>Medical Device Manufacturing</t>
  </si>
  <si>
    <t xml:space="preserve">22872 Avenida Empresa Rancho Santa Maragarita, 92688 </t>
  </si>
  <si>
    <t>23-SM012</t>
  </si>
  <si>
    <t xml:space="preserve">Aptera Motors Corp. </t>
  </si>
  <si>
    <t>Carlsbad; Vista</t>
  </si>
  <si>
    <t>San Diego; San Diego</t>
  </si>
  <si>
    <t>Solar Electric Vehicle and Related Components Manufacturing</t>
  </si>
  <si>
    <t>17-SM042</t>
  </si>
  <si>
    <t>Aranda Tooling, Inc.</t>
  </si>
  <si>
    <t>Chino</t>
  </si>
  <si>
    <t>Tooling and Metal Stamping</t>
  </si>
  <si>
    <t>22-SM044</t>
  </si>
  <si>
    <t>Archer Aviation, Inc.</t>
  </si>
  <si>
    <t>Palo Alto</t>
  </si>
  <si>
    <t>Electric Vertical Take-Off and Landing (eVTOL) Aircraft Manufacturing</t>
  </si>
  <si>
    <t>24-SM025</t>
  </si>
  <si>
    <t>Archer Aviation, Inc. and Archer Air LLC</t>
  </si>
  <si>
    <t>25-SM030</t>
  </si>
  <si>
    <t>Salinas; San Jose</t>
  </si>
  <si>
    <t xml:space="preserve">Monterey; Santa Clara </t>
  </si>
  <si>
    <t>Electric Aircraft Manufacturing</t>
  </si>
  <si>
    <t>17-SM002</t>
  </si>
  <si>
    <t>Atara Biotherpeutics, Inc.</t>
  </si>
  <si>
    <t>Thousand Oaks</t>
  </si>
  <si>
    <t>Ventura</t>
  </si>
  <si>
    <t>Conejo Spectrum St. Thousand Oaks, CA 91360</t>
  </si>
  <si>
    <t>24-SM029</t>
  </si>
  <si>
    <t>Bakersfield Renewable Fuels, LLC</t>
  </si>
  <si>
    <t>20-SM020</t>
  </si>
  <si>
    <t>Bar 20 Dairy Biogas, LLC</t>
  </si>
  <si>
    <t>Kerman</t>
  </si>
  <si>
    <t>Fresno</t>
  </si>
  <si>
    <t>24387 W Whitesbridge Ave Kerman, CA 93630</t>
  </si>
  <si>
    <t>17-SM009</t>
  </si>
  <si>
    <t>Best Express Foods, Inc.</t>
  </si>
  <si>
    <t>Stockton</t>
  </si>
  <si>
    <t>18-SM003</t>
  </si>
  <si>
    <t>20-SM001</t>
  </si>
  <si>
    <t>1718 Boeing Way Stockton, CA 95206</t>
  </si>
  <si>
    <t>2651 S Airport Way Stockton, CA 95206</t>
  </si>
  <si>
    <t>22-SM003</t>
  </si>
  <si>
    <t>25-SM002</t>
  </si>
  <si>
    <t xml:space="preserve">San Joaquin </t>
  </si>
  <si>
    <t>24-SM003</t>
  </si>
  <si>
    <t>BHE Renewables, LLC and its subsidiaries Magma Power Company and Morton Bay Geothermal LLC</t>
  </si>
  <si>
    <t xml:space="preserve"> Calipatria</t>
  </si>
  <si>
    <t>Imperial</t>
  </si>
  <si>
    <t>Geothermal Brine &amp; Steam</t>
  </si>
  <si>
    <t>23-SM008</t>
  </si>
  <si>
    <t>BHE Renewables, LLC and its subsidiaries, Magma Power Company and Elmore North Geothermal LLC</t>
  </si>
  <si>
    <t>Calipatria</t>
  </si>
  <si>
    <t>22-SM019</t>
  </si>
  <si>
    <t>BHE Renewables, LLC, and its subsidiaries Magma Power Company; CE Generation, LLC; and Black Rock Geothermal, LLC</t>
  </si>
  <si>
    <t>22-SM020</t>
  </si>
  <si>
    <t>BHE Renewables, LLC, Magma Power Company; BHER Minerals, LLC; CE Generation, LLC; TerraLithium, LLC; TL BHER Holdings, LLC; and BHER TL Tech, LLC</t>
  </si>
  <si>
    <t>23-SM024</t>
  </si>
  <si>
    <t>Biggs Bioenergy LLC</t>
  </si>
  <si>
    <t>Biggs</t>
  </si>
  <si>
    <t xml:space="preserve"> Butte </t>
  </si>
  <si>
    <t>24-SM011</t>
  </si>
  <si>
    <t>Biofuels Coyote Canyon BioGas, LLC</t>
  </si>
  <si>
    <t>Newport Beach</t>
  </si>
  <si>
    <t xml:space="preserve">Orange </t>
  </si>
  <si>
    <t>Landfill Gas to Renewable Natural Gas</t>
  </si>
  <si>
    <t>10-SM026</t>
  </si>
  <si>
    <t>BioFuels Point Loma, LLC</t>
  </si>
  <si>
    <t xml:space="preserve">San Diego </t>
  </si>
  <si>
    <t>Wastewater Treatment and Biogas Capture</t>
  </si>
  <si>
    <t>23-SM027</t>
  </si>
  <si>
    <t>Biofuels San Bernadino Biogas, LLC</t>
  </si>
  <si>
    <t>Rialto</t>
  </si>
  <si>
    <t>19-SM001</t>
  </si>
  <si>
    <t>Biogas Energy, Inc.</t>
  </si>
  <si>
    <t>Roseville</t>
  </si>
  <si>
    <t>Placer</t>
  </si>
  <si>
    <t>3033 Fiddyment Dr Roseville, CA 95747</t>
  </si>
  <si>
    <t>25-SM022</t>
  </si>
  <si>
    <t>Black Diamond Dairy Biogas LLC.</t>
  </si>
  <si>
    <t>Riverdale</t>
  </si>
  <si>
    <t>10-SM015</t>
  </si>
  <si>
    <t>Bloom Energy Corporation</t>
  </si>
  <si>
    <t>Solid Oxide Fuel Cell Systems Manufacturing</t>
  </si>
  <si>
    <t>13-SM011</t>
  </si>
  <si>
    <t>Blue Line Transfer, Inc.</t>
  </si>
  <si>
    <t>South San Francisco</t>
  </si>
  <si>
    <t>San Mateo</t>
  </si>
  <si>
    <t>21-SM004</t>
  </si>
  <si>
    <t>Mixed Recycling</t>
  </si>
  <si>
    <t>500 East Jamie Court, South San Francisco 94080</t>
  </si>
  <si>
    <t>22-SM001</t>
  </si>
  <si>
    <t>Blue Mountain Electric Company LLC</t>
  </si>
  <si>
    <t>Wilseyville</t>
  </si>
  <si>
    <t>Calaveras</t>
  </si>
  <si>
    <t>17-SM043</t>
  </si>
  <si>
    <t>Boehringer Ingelheim Fremont, Inc.</t>
  </si>
  <si>
    <t>Fremont</t>
  </si>
  <si>
    <t>6701 Kaiser Dr. Fremont, CA 94555</t>
  </si>
  <si>
    <t>14-SM022</t>
  </si>
  <si>
    <t>Bowerman Power LFG, LLC</t>
  </si>
  <si>
    <t>Irvine</t>
  </si>
  <si>
    <t>10-SM001</t>
  </si>
  <si>
    <t xml:space="preserve">Irvine  </t>
  </si>
  <si>
    <t>13-SM014</t>
  </si>
  <si>
    <t>Boxer Industries, Inc.</t>
  </si>
  <si>
    <t>Redwood City</t>
  </si>
  <si>
    <t>Carbon Black Production</t>
  </si>
  <si>
    <t>13-SM002</t>
  </si>
  <si>
    <t>Buster Biofuels, LLC</t>
  </si>
  <si>
    <t>Escondido</t>
  </si>
  <si>
    <t>Biodiesel Production</t>
  </si>
  <si>
    <t>17-SM007</t>
  </si>
  <si>
    <t>BYD Coach &amp; Bus LLC</t>
  </si>
  <si>
    <t>Lancaster</t>
  </si>
  <si>
    <t>Electric Bus Manufacturing</t>
  </si>
  <si>
    <t>17-SM020</t>
  </si>
  <si>
    <t>CALAMCO NH3 LLC</t>
  </si>
  <si>
    <t>Taft</t>
  </si>
  <si>
    <t>Fertilizer Production</t>
  </si>
  <si>
    <t>24-SM019</t>
  </si>
  <si>
    <t>CalBioGas Buttonwillow III LLC</t>
  </si>
  <si>
    <t>Wasco</t>
  </si>
  <si>
    <t>20-SM024</t>
  </si>
  <si>
    <t>CalBioGas Buttonwillow LLC</t>
  </si>
  <si>
    <t>6041 Brandt Rd. Buttonwillow, CA 93206</t>
  </si>
  <si>
    <t>24-SM022</t>
  </si>
  <si>
    <t>CalBioGas Fresno, LLC</t>
  </si>
  <si>
    <t>23-SM015</t>
  </si>
  <si>
    <t>CalBioGas Gustine LLC</t>
  </si>
  <si>
    <t>Gustine</t>
  </si>
  <si>
    <t>Merced</t>
  </si>
  <si>
    <t>18-SM027</t>
  </si>
  <si>
    <t>CalBioGas Hanford LLC</t>
  </si>
  <si>
    <t>Hanford</t>
  </si>
  <si>
    <t>Kings</t>
  </si>
  <si>
    <t>7905 Kansas Ave. Hanford, CA 93230</t>
  </si>
  <si>
    <t>23-SM017</t>
  </si>
  <si>
    <t>23-SM003</t>
  </si>
  <si>
    <t>CalBioGas Hilmar LLC</t>
  </si>
  <si>
    <t>Himar</t>
  </si>
  <si>
    <t>24-SM021</t>
  </si>
  <si>
    <t>CalBioGas Kern III LLC</t>
  </si>
  <si>
    <t>18-SM026</t>
  </si>
  <si>
    <t>CalBioGas Kern LLC</t>
  </si>
  <si>
    <t>19000 Bear Mountain Blvd. Bakersfield, CA 93311</t>
  </si>
  <si>
    <t>24-SM017</t>
  </si>
  <si>
    <t>CalBioGas North Visalia III LLC</t>
  </si>
  <si>
    <t>Visalia</t>
  </si>
  <si>
    <t>Tulare</t>
  </si>
  <si>
    <t>20-SM023</t>
  </si>
  <si>
    <t>CalBioGas North Visalia LLC</t>
  </si>
  <si>
    <t>6656 Ave 328 Visalia, CA 93291</t>
  </si>
  <si>
    <t>23-SM007</t>
  </si>
  <si>
    <t>CalBioGas PB LLC</t>
  </si>
  <si>
    <t>23-SM004</t>
  </si>
  <si>
    <t>CalBioGas South Tulare III LLC</t>
  </si>
  <si>
    <t>20-SM022</t>
  </si>
  <si>
    <t>CalBioGas South Tulare LLC</t>
  </si>
  <si>
    <t>17297 Road 96 Tulare, CA 93274</t>
  </si>
  <si>
    <t>24-SM020</t>
  </si>
  <si>
    <t>CalBioGas West Visalia III LLC</t>
  </si>
  <si>
    <t>18-SM028</t>
  </si>
  <si>
    <t>CalBioGas West Visalia LLC</t>
  </si>
  <si>
    <t>7204 Ave 260 Tulare, CA 93274</t>
  </si>
  <si>
    <t>17-SM018</t>
  </si>
  <si>
    <t>Calgren Dairy Fuels, LLC</t>
  </si>
  <si>
    <t>Pixley</t>
  </si>
  <si>
    <t>22-SM035</t>
  </si>
  <si>
    <t>Califia Farms, LLC</t>
  </si>
  <si>
    <t>Plant-Based Dairy Free Beverage Manufacturing</t>
  </si>
  <si>
    <t>10-SM028</t>
  </si>
  <si>
    <t>California Institute of Technology</t>
  </si>
  <si>
    <t>Pasadena</t>
  </si>
  <si>
    <t>R&amp;D of Solar Fuel Generator Systems</t>
  </si>
  <si>
    <t>15-SM006</t>
  </si>
  <si>
    <t>California Renewable Power, LLC</t>
  </si>
  <si>
    <t>Perris</t>
  </si>
  <si>
    <t>Riverside</t>
  </si>
  <si>
    <t>16-SM006</t>
  </si>
  <si>
    <t>California Safe Soil</t>
  </si>
  <si>
    <t>McClellan</t>
  </si>
  <si>
    <t>Soil Amendments Production</t>
  </si>
  <si>
    <t>4700 Lang Avenue, Building 786, Suite C Sacramento, CA 95652</t>
  </si>
  <si>
    <t>22-SM029</t>
  </si>
  <si>
    <t>California Safe Soil, LLC</t>
  </si>
  <si>
    <t>Mixed Organics</t>
  </si>
  <si>
    <t>10-SM014</t>
  </si>
  <si>
    <t xml:space="preserve">Calisolar Inc.    </t>
  </si>
  <si>
    <t>17-SM059</t>
  </si>
  <si>
    <t>CalPlant I, LLC</t>
  </si>
  <si>
    <t>Willows</t>
  </si>
  <si>
    <t>Glenn</t>
  </si>
  <si>
    <t>Medium Density Fiberboard Production</t>
  </si>
  <si>
    <t>22-SM038</t>
  </si>
  <si>
    <t>CASS, Inc.</t>
  </si>
  <si>
    <t>Oakland</t>
  </si>
  <si>
    <t>Mixed Metals Recycling</t>
  </si>
  <si>
    <t>11-SM012</t>
  </si>
  <si>
    <t>CE Obsidian Energy, LLC</t>
  </si>
  <si>
    <t xml:space="preserve">Imperial                                      </t>
  </si>
  <si>
    <t xml:space="preserve">Geothermal Brine </t>
  </si>
  <si>
    <t>13-SM010</t>
  </si>
  <si>
    <t>Central Valley Ag Power, LLC</t>
  </si>
  <si>
    <t>Oakdale</t>
  </si>
  <si>
    <t>21-SM026</t>
  </si>
  <si>
    <t>Cepheid</t>
  </si>
  <si>
    <t>Lodi; Sunnyvale; Newark</t>
  </si>
  <si>
    <t>San Joaquin; Santa Clara; Alameda</t>
  </si>
  <si>
    <t xml:space="preserve">225 N Guild Avenue Lodi 95240     </t>
  </si>
  <si>
    <t>904 Carribean Dr. Sunnyvale, 94089</t>
  </si>
  <si>
    <t>21-SM032</t>
  </si>
  <si>
    <t>CertainTeed, LLC</t>
  </si>
  <si>
    <t>Chowchilla</t>
  </si>
  <si>
    <t>Madera</t>
  </si>
  <si>
    <t>Residential Insulation Manufacturing</t>
  </si>
  <si>
    <t>17775 Avenue 23 1/2 Chowchilla 93610</t>
  </si>
  <si>
    <t>18-SM012</t>
  </si>
  <si>
    <t>Chanje Energy, Inc.</t>
  </si>
  <si>
    <t>Hawthorne</t>
  </si>
  <si>
    <t>Electric Vehicle Manufacturing</t>
  </si>
  <si>
    <t>17-SM019</t>
  </si>
  <si>
    <t>ChargePoint Inc.</t>
  </si>
  <si>
    <t>Campbell</t>
  </si>
  <si>
    <t>Electric Vehicle Charging Station Production</t>
  </si>
  <si>
    <t>21-SM028</t>
  </si>
  <si>
    <t>Chevron Vlot RNG (Brightmark Vlot RNG LLC)</t>
  </si>
  <si>
    <t>20330 Lincoln Rd, Chowchilla, California 93610</t>
  </si>
  <si>
    <t>17-SM049</t>
  </si>
  <si>
    <t>Circular Polymers LLC</t>
  </si>
  <si>
    <t>Lincoln</t>
  </si>
  <si>
    <t>Advanced Carpet Recycling</t>
  </si>
  <si>
    <t>3390 Venture Dr. Lincoln, CA 95648</t>
  </si>
  <si>
    <t>21-SM017</t>
  </si>
  <si>
    <t>Circulus Holdings, PBLLC</t>
  </si>
  <si>
    <t>Plastic Recycling</t>
  </si>
  <si>
    <t>5300 Claud Rd, Ste 28, Modesto 95357</t>
  </si>
  <si>
    <t>25-SM037</t>
  </si>
  <si>
    <t>City of Sunnyvale</t>
  </si>
  <si>
    <t>12-SM011</t>
  </si>
  <si>
    <t>Clean World Partners LLC</t>
  </si>
  <si>
    <t xml:space="preserve">Sacramento                       </t>
  </si>
  <si>
    <t>13-SM001</t>
  </si>
  <si>
    <t>CleanWorld</t>
  </si>
  <si>
    <t xml:space="preserve">Davis </t>
  </si>
  <si>
    <t>Yolo</t>
  </si>
  <si>
    <t>18-SM030</t>
  </si>
  <si>
    <t>Clerprem USA Corp.</t>
  </si>
  <si>
    <t>Passenger Seating System Manufacturing</t>
  </si>
  <si>
    <t>17-SM016</t>
  </si>
  <si>
    <t>Colony Energy Partners- Tulare, LLC</t>
  </si>
  <si>
    <t>17-SM006</t>
  </si>
  <si>
    <t>CR&amp;R Incorporated</t>
  </si>
  <si>
    <t>Lakeside; Perris</t>
  </si>
  <si>
    <t>17-SM063</t>
  </si>
  <si>
    <t>Stanton</t>
  </si>
  <si>
    <t>11232 Knott Ave, Stanton, CA 90680</t>
  </si>
  <si>
    <t>19-SM005</t>
  </si>
  <si>
    <t>Perris; Lakeview</t>
  </si>
  <si>
    <t>Mixed Paper and Mixed Organics</t>
  </si>
  <si>
    <t>1706 Goetz Road, Perris 92570</t>
  </si>
  <si>
    <t>13-SM013</t>
  </si>
  <si>
    <t>Crimson Renewable Energy, LP</t>
  </si>
  <si>
    <t>17-SM047</t>
  </si>
  <si>
    <t>17731 Millux Rd. Bakersfield, CA 93311</t>
  </si>
  <si>
    <t>16-SM015</t>
  </si>
  <si>
    <t>CRM Co., LLC.</t>
  </si>
  <si>
    <t>Crumb Tire Rubber</t>
  </si>
  <si>
    <t>24-SM016</t>
  </si>
  <si>
    <t>Dairy Ave and Circle H Biogas LLC</t>
  </si>
  <si>
    <t>Corcoran</t>
  </si>
  <si>
    <t>23-SM005</t>
  </si>
  <si>
    <t>De Groot South Biogas LLC</t>
  </si>
  <si>
    <t>24-SM014</t>
  </si>
  <si>
    <t>DeJager North Biogas LLC</t>
  </si>
  <si>
    <t>21-SM029</t>
  </si>
  <si>
    <t>DexCom, Inc.</t>
  </si>
  <si>
    <t>6340 Sequence Drive, San Diego 92121</t>
  </si>
  <si>
    <t>18-SM038</t>
  </si>
  <si>
    <t>Drink, Inc.</t>
  </si>
  <si>
    <t>Richmond</t>
  </si>
  <si>
    <t>Beverage Bottling Manufacturing</t>
  </si>
  <si>
    <t>11-SM009</t>
  </si>
  <si>
    <t>DTE Stockton, LLC</t>
  </si>
  <si>
    <t xml:space="preserve">Stockton                          </t>
  </si>
  <si>
    <t>14-SM007</t>
  </si>
  <si>
    <t>E&amp;J Gallo Winery</t>
  </si>
  <si>
    <t>Livingston</t>
  </si>
  <si>
    <t>23-SM018</t>
  </si>
  <si>
    <t>East County Advanced Water Purification Joint Powers Authority</t>
  </si>
  <si>
    <t>Santee</t>
  </si>
  <si>
    <t>20-SM003</t>
  </si>
  <si>
    <t>East Valley Water District</t>
  </si>
  <si>
    <t>Highland</t>
  </si>
  <si>
    <t>25376 5th Street Highland, CA 92410</t>
  </si>
  <si>
    <t>25318 5th Street Highland, CA 92410</t>
  </si>
  <si>
    <t>17-SM050</t>
  </si>
  <si>
    <t>eco.logic brands, inc.</t>
  </si>
  <si>
    <t>Recycled Paper Bottles Manufacturing</t>
  </si>
  <si>
    <t>550 Carnegie St. Manteca, 95337</t>
  </si>
  <si>
    <t>16-SM022</t>
  </si>
  <si>
    <t>EDCO Disposal Corporation</t>
  </si>
  <si>
    <t>18-SM025</t>
  </si>
  <si>
    <t>Lemon Grove</t>
  </si>
  <si>
    <t>21-SM002</t>
  </si>
  <si>
    <t xml:space="preserve"> 6750 Federal Blvd, Lemon Grove 91945</t>
  </si>
  <si>
    <t>16-SM023</t>
  </si>
  <si>
    <t>EDCO Transport Services</t>
  </si>
  <si>
    <t>Signal Hill</t>
  </si>
  <si>
    <t>19-SM029</t>
  </si>
  <si>
    <t>Edwards Lifesciences LLC</t>
  </si>
  <si>
    <t>Cardiovascular Technology Manufacturing</t>
  </si>
  <si>
    <t>1 Edwards Way Irvine, CA 92614</t>
  </si>
  <si>
    <t>Efficient Drivetrains, Inc.</t>
  </si>
  <si>
    <t>Milpitas</t>
  </si>
  <si>
    <t>Electric Vehicle Drivetrain Manufacturing</t>
  </si>
  <si>
    <t>13-SM004</t>
  </si>
  <si>
    <t>EJ Harrison and Sons Rentals, Inc.</t>
  </si>
  <si>
    <t>Oxnard</t>
  </si>
  <si>
    <t>12-SM010</t>
  </si>
  <si>
    <t>Electric Vehicles International, LLC</t>
  </si>
  <si>
    <t xml:space="preserve">Stockton                         </t>
  </si>
  <si>
    <t>24-SM007</t>
  </si>
  <si>
    <t xml:space="preserve">Element Lancaster 1 LLC </t>
  </si>
  <si>
    <t>Renewable Hydrogen</t>
  </si>
  <si>
    <t>22-SM016</t>
  </si>
  <si>
    <t>EnergySource Minerals LLC and its subsidiary, ESM ATLiS LLC</t>
  </si>
  <si>
    <t>14-SM001</t>
  </si>
  <si>
    <t>Enovix Corporation</t>
  </si>
  <si>
    <t>23-SM037</t>
  </si>
  <si>
    <t>21-SM033</t>
  </si>
  <si>
    <t>3501 W Warren Ave. Fremont 94538</t>
  </si>
  <si>
    <t>19-SM031</t>
  </si>
  <si>
    <t>Entekra, LLC</t>
  </si>
  <si>
    <t>Pre-Engineered Structural Shell Production</t>
  </si>
  <si>
    <t>945 E Whitmore Ave. Modesto, CA 95358</t>
  </si>
  <si>
    <t>21-SM006</t>
  </si>
  <si>
    <t>ENV-FOUR, LLC</t>
  </si>
  <si>
    <t>9423 Idaho Ave, Hanford 93230</t>
  </si>
  <si>
    <t>21-SM007</t>
  </si>
  <si>
    <t>ENV-THREE, LLC</t>
  </si>
  <si>
    <t>36569 6th Ave, Corcoran 93212</t>
  </si>
  <si>
    <t>21-SM005</t>
  </si>
  <si>
    <t>ENV-TWO, LLC</t>
  </si>
  <si>
    <t>5411 Flint Ave, Hanford 93230</t>
  </si>
  <si>
    <t>16-SM005</t>
  </si>
  <si>
    <t>Escondido Bioenergy Facility, LLC</t>
  </si>
  <si>
    <t>16-SM031</t>
  </si>
  <si>
    <t>Eslinger Biodiesel Inc.</t>
  </si>
  <si>
    <t>18-SM019</t>
  </si>
  <si>
    <t>Eurostampa California, LLC</t>
  </si>
  <si>
    <t>Napa</t>
  </si>
  <si>
    <t>Advanced Packaging Label Production</t>
  </si>
  <si>
    <t>2545 Napa Valley Corporate Drive - Suite A, Napa, CA 94558</t>
  </si>
  <si>
    <t>23-SM029</t>
  </si>
  <si>
    <t>EUV Tech, Inc.</t>
  </si>
  <si>
    <t>Martinez</t>
  </si>
  <si>
    <t xml:space="preserve">Contra Costa </t>
  </si>
  <si>
    <t>Semiconductor Metrology Equipment Manufacturing</t>
  </si>
  <si>
    <t>18-SM008</t>
  </si>
  <si>
    <t>Faraday&amp;Future Inc.</t>
  </si>
  <si>
    <t>Hanford; Compton; Gardena</t>
  </si>
  <si>
    <t>Kings; Los Angeles; Los Angeles</t>
  </si>
  <si>
    <t>10701 Idaho Ave. Hanford, CA 93230</t>
  </si>
  <si>
    <t>1957 East Gladwick St. Compton, CA 90220</t>
  </si>
  <si>
    <t>18455 South Figueroa St. Gardena, CA 90248</t>
  </si>
  <si>
    <t>25-SM036</t>
  </si>
  <si>
    <t>Figure AI Inc.</t>
  </si>
  <si>
    <t>Robotic Manufacturing</t>
  </si>
  <si>
    <t>10-SM004</t>
  </si>
  <si>
    <t xml:space="preserve">First Solar, Inc.  </t>
  </si>
  <si>
    <t>18-SM014</t>
  </si>
  <si>
    <t>FirstElement Fuel Inc.</t>
  </si>
  <si>
    <t>Fuel Grade Hydrogen Production</t>
  </si>
  <si>
    <t>25-SM038</t>
  </si>
  <si>
    <t>Fiscalini Alpha, LLC</t>
  </si>
  <si>
    <t>20-SM006</t>
  </si>
  <si>
    <t>Five Points Pipeline LLC</t>
  </si>
  <si>
    <t>12103 West Elkhorn Ave Riverdale, CA 93656</t>
  </si>
  <si>
    <t>17-SM017</t>
  </si>
  <si>
    <t>FoodService Partners, LLC</t>
  </si>
  <si>
    <t>25-SM009</t>
  </si>
  <si>
    <t>Force Energy Corporation</t>
  </si>
  <si>
    <t>Sonora</t>
  </si>
  <si>
    <t xml:space="preserve">Tuolumne </t>
  </si>
  <si>
    <t>19-SM025</t>
  </si>
  <si>
    <t>Fortis Solution Group West, LLC</t>
  </si>
  <si>
    <t>535 Airpark Road, Napa 94558</t>
  </si>
  <si>
    <t>25-SM016</t>
  </si>
  <si>
    <t>Fuse Energy Technologies Corp</t>
  </si>
  <si>
    <t>San Leandro</t>
  </si>
  <si>
    <t xml:space="preserve">Alameda </t>
  </si>
  <si>
    <t xml:space="preserve">Power Modules Manufacturing </t>
  </si>
  <si>
    <t>10-SM005</t>
  </si>
  <si>
    <t>Gallo Cattle Company</t>
  </si>
  <si>
    <t xml:space="preserve">Atwater  </t>
  </si>
  <si>
    <t>21-SM001</t>
  </si>
  <si>
    <t>Garaventa Enterprises, Inc.</t>
  </si>
  <si>
    <t>1300 Loveridge Road, Pittsburg 94565</t>
  </si>
  <si>
    <t>18-SM010</t>
  </si>
  <si>
    <t>GB CNC Services, LLC</t>
  </si>
  <si>
    <t>Fountain Valley</t>
  </si>
  <si>
    <t>Turned Part Manufacturing</t>
  </si>
  <si>
    <t>20-SM009</t>
  </si>
  <si>
    <t>GCE Holdings Acquisitions, LLC</t>
  </si>
  <si>
    <t>6451 Rosedale Hwy Bakersfield, CA 93308</t>
  </si>
  <si>
    <t>16-SM037</t>
  </si>
  <si>
    <t>Gilead Sciences, Inc.</t>
  </si>
  <si>
    <t>La Verne</t>
  </si>
  <si>
    <t>1800 Wheeler Ave. La Verne, CA 91750</t>
  </si>
  <si>
    <t>15-SM005</t>
  </si>
  <si>
    <t>GKN Aerospace Chem-Tronics, Inc.</t>
  </si>
  <si>
    <t>Santa Ana</t>
  </si>
  <si>
    <t>19-SM007</t>
  </si>
  <si>
    <t>Graham Packaging PET Tehcnologies, Inc.</t>
  </si>
  <si>
    <t>Plastic Bottle Manufacturing</t>
  </si>
  <si>
    <t>513 S McClure Rd. Modesto, CA 95357</t>
  </si>
  <si>
    <t>21-SM014</t>
  </si>
  <si>
    <t>Green Impact Manufacturing, LLC</t>
  </si>
  <si>
    <t>Vernon</t>
  </si>
  <si>
    <t>Plastic Recycling and Thermoform Product Manufacturing</t>
  </si>
  <si>
    <t>5700 South 1st Street, Vernon 90058</t>
  </si>
  <si>
    <t>16-SM021</t>
  </si>
  <si>
    <t>GreenWaste Recovery, Inc.</t>
  </si>
  <si>
    <t>Mixed Recycling and Organics</t>
  </si>
  <si>
    <t>18-SM013</t>
  </si>
  <si>
    <t>625 Charles Street, San Jose, CA 95112</t>
  </si>
  <si>
    <t>24-SM009</t>
  </si>
  <si>
    <t>H2B2 USA, LLC</t>
  </si>
  <si>
    <t>20-SM026</t>
  </si>
  <si>
    <t>Hadco Metal Trading Co., LLC</t>
  </si>
  <si>
    <t>Metal Products Manufacturing</t>
  </si>
  <si>
    <t>1201 Citation Way. Bakersfield, CA 93308</t>
  </si>
  <si>
    <t>15-SM016</t>
  </si>
  <si>
    <t>Hanford Renewable Energy, LLC</t>
  </si>
  <si>
    <t>24-SM013</t>
  </si>
  <si>
    <t>Harbinger Motors Inc.</t>
  </si>
  <si>
    <t>Garden Grove</t>
  </si>
  <si>
    <t>20-SM018</t>
  </si>
  <si>
    <t>Hat Creek Bioenergy, LLC</t>
  </si>
  <si>
    <t>Burney</t>
  </si>
  <si>
    <t>Shasta</t>
  </si>
  <si>
    <t>24339 Highway 89N Burney, CA 96013</t>
  </si>
  <si>
    <t>23-SM031</t>
  </si>
  <si>
    <t>HC (Contra Costa), LLC</t>
  </si>
  <si>
    <t>24-SM015</t>
  </si>
  <si>
    <t>HD Ranch Biogas LLC</t>
  </si>
  <si>
    <t>Dixon</t>
  </si>
  <si>
    <t>Solano</t>
  </si>
  <si>
    <t>23-SM030</t>
  </si>
  <si>
    <t>Heirloom Carbon Technologies, Inc.</t>
  </si>
  <si>
    <t>Tracy</t>
  </si>
  <si>
    <t>Sequestered Carbon Manufacturing</t>
  </si>
  <si>
    <t>25-SM026</t>
  </si>
  <si>
    <t xml:space="preserve">Advanced Manufacturing </t>
  </si>
  <si>
    <t>23-SM035</t>
  </si>
  <si>
    <t>Hell's Kitchen LithiumCo 1 LLC</t>
  </si>
  <si>
    <t>22-SM026</t>
  </si>
  <si>
    <t>Heraeus Precious Metals North America LLC</t>
  </si>
  <si>
    <t>Santa Fe Springs</t>
  </si>
  <si>
    <t>Precious Metals Recycling</t>
  </si>
  <si>
    <t>15-SM008</t>
  </si>
  <si>
    <t>Hi Shear Corporation</t>
  </si>
  <si>
    <t>Torrance</t>
  </si>
  <si>
    <t>Specialty Aerospace Fastener Manufacturing</t>
  </si>
  <si>
    <t>25-SM028</t>
  </si>
  <si>
    <t>HieFo Corporation</t>
  </si>
  <si>
    <t>Alhambra</t>
  </si>
  <si>
    <t xml:space="preserve">Los Angeles </t>
  </si>
  <si>
    <t>21-SM023</t>
  </si>
  <si>
    <t>HZI Lancaster, LLC</t>
  </si>
  <si>
    <t>600 E Ave F, Lancaster 93535</t>
  </si>
  <si>
    <t>17-SM011</t>
  </si>
  <si>
    <t>HZIU Kompogas SLO inc.</t>
  </si>
  <si>
    <t>San Luis Obispo</t>
  </si>
  <si>
    <t>18-SM002</t>
  </si>
  <si>
    <t>IF CoPack, LLC, dba Initiative Foods</t>
  </si>
  <si>
    <t>Sanger</t>
  </si>
  <si>
    <t>1912 Inudstrial Way Sanger, CA 93657</t>
  </si>
  <si>
    <t>24-SM026</t>
  </si>
  <si>
    <t>Infinera Corporation</t>
  </si>
  <si>
    <t>Sunnyvale; San Jose</t>
  </si>
  <si>
    <t>25-SM031</t>
  </si>
  <si>
    <t xml:space="preserve">Santa Clara; Santa Clara </t>
  </si>
  <si>
    <t>20-SM016</t>
  </si>
  <si>
    <t>Inland Empire Utilities Agency</t>
  </si>
  <si>
    <t xml:space="preserve">Wastewater and Food Waste Biogas Capture </t>
  </si>
  <si>
    <t>6063 Kimball Ave Chino, CA 91708</t>
  </si>
  <si>
    <t>25-SM034</t>
  </si>
  <si>
    <t>Intuitive Surgical, Inc. and Intuitive Surgical Operations, Inc.</t>
  </si>
  <si>
    <t xml:space="preserve">Advanced Robotic Surgical Systems and Tools </t>
  </si>
  <si>
    <t>19-SM006</t>
  </si>
  <si>
    <t>Intuitive Surgical, Inc. and its Subsidiary, Intuitive Surgical Operations, Inc.</t>
  </si>
  <si>
    <t>Advanced Robotic Surgical Systems and Tools</t>
  </si>
  <si>
    <t>1050 Kifer Road Sunny vale 94086</t>
  </si>
  <si>
    <t>20-SM027</t>
  </si>
  <si>
    <t>950 Kifer Road Sunnyvale, CA 94086</t>
  </si>
  <si>
    <t>23-SM028</t>
  </si>
  <si>
    <t>Intuitive Surgical, Inc. and its subsidiary, Intuitive Surgical Operations, Inc.</t>
  </si>
  <si>
    <t>Santa Clara, Sunnyvale</t>
  </si>
  <si>
    <t>24-SM002</t>
  </si>
  <si>
    <t>Joby Aero, Inc</t>
  </si>
  <si>
    <t xml:space="preserve"> Marina; San Carlos</t>
  </si>
  <si>
    <t>Monterey; San Mateo</t>
  </si>
  <si>
    <t>19-SM027</t>
  </si>
  <si>
    <t>Joby Aero, Inc.</t>
  </si>
  <si>
    <t>781 Neeson Rd. Marina, CA 93933</t>
  </si>
  <si>
    <t>25-SM006</t>
  </si>
  <si>
    <t>Marina; San Carlos</t>
  </si>
  <si>
    <t xml:space="preserve">Monterey; San Mateo </t>
  </si>
  <si>
    <t xml:space="preserve">Advanced Transportation </t>
  </si>
  <si>
    <t>12-SM006</t>
  </si>
  <si>
    <t>John Galt Biogas Inc.</t>
  </si>
  <si>
    <t xml:space="preserve">Galt                         </t>
  </si>
  <si>
    <t>15-SM010</t>
  </si>
  <si>
    <t>Karma Automotive LLC</t>
  </si>
  <si>
    <t>Moreno Valley</t>
  </si>
  <si>
    <t>Plug-In Hybrid Vehicle Manufacturing</t>
  </si>
  <si>
    <t>18-SM023</t>
  </si>
  <si>
    <t>Katerra Construction LLC</t>
  </si>
  <si>
    <t>Multifamily Unit Building Component Manufacturing</t>
  </si>
  <si>
    <t>Prologis NEI 17 Paradise Rd. Tracy, CA 95304</t>
  </si>
  <si>
    <t>25-SM045</t>
  </si>
  <si>
    <t>Kirby Canyon
RNG LLC</t>
  </si>
  <si>
    <t>Morgan Hill</t>
  </si>
  <si>
    <t>16-SM003</t>
  </si>
  <si>
    <t>Kite Pharma, Inc.</t>
  </si>
  <si>
    <t>El Segundo</t>
  </si>
  <si>
    <t>19-SM034</t>
  </si>
  <si>
    <t>Lakeside Pipeline LLC</t>
  </si>
  <si>
    <t>15808 7th Ave. Hanford, CA 93230</t>
  </si>
  <si>
    <t>25-SM029</t>
  </si>
  <si>
    <t>Lam Research Corp</t>
  </si>
  <si>
    <t>Fremont; Livermore</t>
  </si>
  <si>
    <t xml:space="preserve">Alameda; Alameda </t>
  </si>
  <si>
    <t>20-SM014</t>
  </si>
  <si>
    <t>Lam Research Corporation</t>
  </si>
  <si>
    <t>4650 Cushing Pkwy Fremont, CA 94538</t>
  </si>
  <si>
    <t>1 Portola Ave Livermore, CA 94551</t>
  </si>
  <si>
    <t>21-SM012</t>
  </si>
  <si>
    <t>22-SM041</t>
  </si>
  <si>
    <t>24-SM032</t>
  </si>
  <si>
    <t>15-SM009</t>
  </si>
  <si>
    <t>Las Gallinas Valley Sanitary District</t>
  </si>
  <si>
    <t>San Rafael</t>
  </si>
  <si>
    <t>Marin</t>
  </si>
  <si>
    <t>11-SM001</t>
  </si>
  <si>
    <t>Leyden Energy, Inc.</t>
  </si>
  <si>
    <t>20-SM015</t>
  </si>
  <si>
    <t>Lockheed Martin Corporation</t>
  </si>
  <si>
    <t>Palmdale</t>
  </si>
  <si>
    <t>1011 Lockheed Way Palmdale, CA 93559</t>
  </si>
  <si>
    <t>14-SM013</t>
  </si>
  <si>
    <t>Palmdale; Helendale</t>
  </si>
  <si>
    <t>Los Angeles; San Bernardino</t>
  </si>
  <si>
    <t>17-SM057</t>
  </si>
  <si>
    <t>Lollicup USA, Inc.</t>
  </si>
  <si>
    <t>Food Grade Recycled Packaging Manufacturing</t>
  </si>
  <si>
    <t>6185 Kimball Ave. Chino, CA 91708</t>
  </si>
  <si>
    <t>15-SM015</t>
  </si>
  <si>
    <t>Madera Renewable Energy, LLC</t>
  </si>
  <si>
    <t>25-SM018</t>
  </si>
  <si>
    <t>Mango Materials, Inc.</t>
  </si>
  <si>
    <t>Elmira</t>
  </si>
  <si>
    <t>Biopolymer Pellets Manufacturing</t>
  </si>
  <si>
    <t>23-SM023</t>
  </si>
  <si>
    <t>Mariposa Bioenergy LLC</t>
  </si>
  <si>
    <t>Mariposa</t>
  </si>
  <si>
    <t>14-SM014</t>
  </si>
  <si>
    <t>Mendota Bioenergy, LLC</t>
  </si>
  <si>
    <t>Mendota</t>
  </si>
  <si>
    <t>20-SM005</t>
  </si>
  <si>
    <t>Merced Pipeline LLC</t>
  </si>
  <si>
    <t xml:space="preserve"> 1550 Rahilly Rd. Merced, CA 95341</t>
  </si>
  <si>
    <t>11-SM002</t>
  </si>
  <si>
    <t>MiaSolé</t>
  </si>
  <si>
    <t>16-SM017</t>
  </si>
  <si>
    <t>Mid-Valley Disposal</t>
  </si>
  <si>
    <t>16-SM018</t>
  </si>
  <si>
    <t>18-SM001</t>
  </si>
  <si>
    <t>Mid-Valley Recycling, LLC</t>
  </si>
  <si>
    <t>15300 W Jensen Ave. Kerman, CA 93630</t>
  </si>
  <si>
    <t>15-SM020</t>
  </si>
  <si>
    <t>Millennium Space Systems, Inc.</t>
  </si>
  <si>
    <t>22-SM027</t>
  </si>
  <si>
    <t>Mitra Future Technologies, Inc.</t>
  </si>
  <si>
    <t>Mountain View</t>
  </si>
  <si>
    <t>Iron-Based Cathode Production</t>
  </si>
  <si>
    <t>16-SM014</t>
  </si>
  <si>
    <t>Monterey Regional Waste Management District</t>
  </si>
  <si>
    <t>21-SM018</t>
  </si>
  <si>
    <t>MP Materials Corp.</t>
  </si>
  <si>
    <t>Rare Earth Materials Production</t>
  </si>
  <si>
    <t>67750 Bailey Road HC1 Box 224, San Bernardino 92366</t>
  </si>
  <si>
    <t>14-SM005</t>
  </si>
  <si>
    <t>MSB Investors, LLC</t>
  </si>
  <si>
    <t>Santa Barbara</t>
  </si>
  <si>
    <t>14470 Calle Real Santa Barbara, CA 93117</t>
  </si>
  <si>
    <t>18-SM029</t>
  </si>
  <si>
    <t>16-SM019</t>
  </si>
  <si>
    <t>21-SM009</t>
  </si>
  <si>
    <t>MSBG Partners, LLC</t>
  </si>
  <si>
    <t>Goleta</t>
  </si>
  <si>
    <t>14470 Calle Real, Goleta 93117</t>
  </si>
  <si>
    <t>11-SM006</t>
  </si>
  <si>
    <t>Mt. Poso Cogeneration Company, LLC</t>
  </si>
  <si>
    <t>14-SM009</t>
  </si>
  <si>
    <t>nanoPrecision Products, Inc.</t>
  </si>
  <si>
    <t>El Segundo; Camarillo</t>
  </si>
  <si>
    <t>Optical Ferrule Manufacturing</t>
  </si>
  <si>
    <t>23-SM038</t>
  </si>
  <si>
    <t>Nanoshift LLC</t>
  </si>
  <si>
    <t>10-SM009</t>
  </si>
  <si>
    <t xml:space="preserve">Nanosolar Inc.  </t>
  </si>
  <si>
    <t>18-SM033</t>
  </si>
  <si>
    <t>Nate's Fine Foods LLC</t>
  </si>
  <si>
    <t>22-SM030</t>
  </si>
  <si>
    <t>National Carbon Technologies California, LLC</t>
  </si>
  <si>
    <t>Colusa</t>
  </si>
  <si>
    <t xml:space="preserve">Biocarbon Pellets Production </t>
  </si>
  <si>
    <t>17-SM055</t>
  </si>
  <si>
    <t>National Steel and Shipbuilding Company</t>
  </si>
  <si>
    <t>Thin Steel Plate Manufacturing</t>
  </si>
  <si>
    <t>23-SM009</t>
  </si>
  <si>
    <t>Newlight Technologies, Inc.</t>
  </si>
  <si>
    <t>Huntington Beach</t>
  </si>
  <si>
    <t>AirCarbon Manufacturing</t>
  </si>
  <si>
    <t>14-SM008</t>
  </si>
  <si>
    <t>Niagara Bottling, LLC</t>
  </si>
  <si>
    <t xml:space="preserve">Water Bottling </t>
  </si>
  <si>
    <t>18-SM031</t>
  </si>
  <si>
    <t>Water Bottling</t>
  </si>
  <si>
    <t>25-SM008</t>
  </si>
  <si>
    <t>Nitricity, Inc. and Nitricity Delhi, LLC</t>
  </si>
  <si>
    <t>Delhi</t>
  </si>
  <si>
    <t>25-SM046</t>
  </si>
  <si>
    <t>Noon Energy Inc.</t>
  </si>
  <si>
    <t>Energy Storage</t>
  </si>
  <si>
    <t>$7,683,960 </t>
  </si>
  <si>
    <t>17-SM001</t>
  </si>
  <si>
    <t>North Fork Community Power</t>
  </si>
  <si>
    <t>North Fork</t>
  </si>
  <si>
    <t>57839 Road 225 North Fork, CA 93643</t>
  </si>
  <si>
    <t>23-SM001</t>
  </si>
  <si>
    <t>North Fork Community Power, LLC</t>
  </si>
  <si>
    <t xml:space="preserve"> Madera </t>
  </si>
  <si>
    <t>12-SM008</t>
  </si>
  <si>
    <t>North Star Biofuels LLC</t>
  </si>
  <si>
    <t xml:space="preserve">Watsonville                             </t>
  </si>
  <si>
    <t>Santa Cruz</t>
  </si>
  <si>
    <t>13-SM009</t>
  </si>
  <si>
    <t>North State Rendering Co Inc.</t>
  </si>
  <si>
    <t>Oroville</t>
  </si>
  <si>
    <t>19-SM009</t>
  </si>
  <si>
    <t>Northrop Grumman Systems Corporation</t>
  </si>
  <si>
    <t>3520 EAST AVENUE M PALMDALE CA 93550</t>
  </si>
  <si>
    <t>23-SM010</t>
  </si>
  <si>
    <t xml:space="preserve">Palmdale, Manhattan Beach; Redondo Beach; Northridge; Sunnyvale; Woodland Hills </t>
  </si>
  <si>
    <t>Los Angeles; Los Angeles; Los Angeles; Los Angeles; Santa Clara; Los Angeles</t>
  </si>
  <si>
    <t>10-SM013</t>
  </si>
  <si>
    <t xml:space="preserve">NuvoSun Incorporated   </t>
  </si>
  <si>
    <t>12-SM013</t>
  </si>
  <si>
    <t>Oberon Fuels, Inc.</t>
  </si>
  <si>
    <t xml:space="preserve">Brawley                       </t>
  </si>
  <si>
    <t xml:space="preserve">Biogas Capture &amp; Bio DME Production </t>
  </si>
  <si>
    <t>24-SM006</t>
  </si>
  <si>
    <t>17-SM061</t>
  </si>
  <si>
    <t>Ontario CNG Station, Inc.</t>
  </si>
  <si>
    <t>Ontario</t>
  </si>
  <si>
    <t>1850 E. Holt Blvd. Ontario, CA 91761</t>
  </si>
  <si>
    <t>15-SM011</t>
  </si>
  <si>
    <t>Orbital ATK, Inc.</t>
  </si>
  <si>
    <t>Northridge</t>
  </si>
  <si>
    <t>Defense and Aerospace Manufacturing</t>
  </si>
  <si>
    <t>17-SM023</t>
  </si>
  <si>
    <t>Organic Energy Solutions, LLC</t>
  </si>
  <si>
    <t>2586 Shenandoah Way San Bernardino, CA 92407</t>
  </si>
  <si>
    <t>21-SM027</t>
  </si>
  <si>
    <t>Pacesetter, Inc</t>
  </si>
  <si>
    <t>Sylmar</t>
  </si>
  <si>
    <t>15900 Valley View Court Sylmar 91342</t>
  </si>
  <si>
    <t>14-SM021</t>
  </si>
  <si>
    <t>Pacific Ethanol Madera, LLC</t>
  </si>
  <si>
    <t>Corn Oil Production</t>
  </si>
  <si>
    <t>17-SM046</t>
  </si>
  <si>
    <t>Pacific Ethanol Stockton, LLC</t>
  </si>
  <si>
    <t>21-SM016</t>
  </si>
  <si>
    <t>Paradigm Packaging West, LLC</t>
  </si>
  <si>
    <t>Rancho Cucamonga</t>
  </si>
  <si>
    <t>9595 Utica Ave, Rancho Cucamonga 91730</t>
  </si>
  <si>
    <t>22-SM006</t>
  </si>
  <si>
    <t>18-SM011</t>
  </si>
  <si>
    <t>Peninsula Plastics Recycling, Inc.</t>
  </si>
  <si>
    <t>Turlock</t>
  </si>
  <si>
    <t>Plastic and Mixed Recycling</t>
  </si>
  <si>
    <t>22-SM031</t>
  </si>
  <si>
    <t>Phillips 66 Company</t>
  </si>
  <si>
    <t>Rodeo</t>
  </si>
  <si>
    <t>14-SM004</t>
  </si>
  <si>
    <t>Pixley Biogas, LLC</t>
  </si>
  <si>
    <t>17-SM013</t>
  </si>
  <si>
    <t>PolyPeptide Laboratories, Inc.</t>
  </si>
  <si>
    <t>Peptide Pharmaceutical Manufacturing</t>
  </si>
  <si>
    <t>23-SM036</t>
  </si>
  <si>
    <t>Pratt &amp; Whitney, a division of RTX Corporation</t>
  </si>
  <si>
    <t>Jet Engine Parts Manufacturing</t>
  </si>
  <si>
    <t>25-SM015</t>
  </si>
  <si>
    <t>Prose Beauty Inc.</t>
  </si>
  <si>
    <t>Commerce</t>
  </si>
  <si>
    <t>Beauty Products Manufacturing</t>
  </si>
  <si>
    <t>24-SM023</t>
  </si>
  <si>
    <t xml:space="preserve">PSGM3, LLC (Pacific Steel Group) </t>
  </si>
  <si>
    <t>Mojave</t>
  </si>
  <si>
    <t>19-SM011</t>
  </si>
  <si>
    <t>Quantitative BioSciences, Inc</t>
  </si>
  <si>
    <t xml:space="preserve">Biogas Capture and Production </t>
  </si>
  <si>
    <t>4848 Jackson Rd. Modesto, CA 95358</t>
  </si>
  <si>
    <t>10-SM016</t>
  </si>
  <si>
    <t>Quantum Fuel Systems Technologies Worldwide, Inc.</t>
  </si>
  <si>
    <t>22-SM010</t>
  </si>
  <si>
    <t>QuantumScape Battery, Inc.</t>
  </si>
  <si>
    <t>Lithium Battery Cell Manufacturing</t>
  </si>
  <si>
    <t>17-SM060</t>
  </si>
  <si>
    <t>QuantumScape Corporation</t>
  </si>
  <si>
    <t xml:space="preserve">Electric Vehicle Battery Manufacturing </t>
  </si>
  <si>
    <t>21-SM010</t>
  </si>
  <si>
    <t>Electric Vehicle Battery Manufacturing</t>
  </si>
  <si>
    <t>1730 Technology Drive, San Jose 95110</t>
  </si>
  <si>
    <t>22-SM036</t>
  </si>
  <si>
    <t xml:space="preserve">Quidel Corporation </t>
  </si>
  <si>
    <t>Carlsbad; San Diego</t>
  </si>
  <si>
    <t>Medical Diagnostic Test Production</t>
  </si>
  <si>
    <t>23-SM021</t>
  </si>
  <si>
    <t>Raven SR S1 LLC</t>
  </si>
  <si>
    <t>7;</t>
  </si>
  <si>
    <t>14-SM006</t>
  </si>
  <si>
    <t>Recology Bioenergy</t>
  </si>
  <si>
    <t>11-SM005</t>
  </si>
  <si>
    <t>Recology East Bay</t>
  </si>
  <si>
    <t xml:space="preserve">Oakland                 </t>
  </si>
  <si>
    <t>16-SM013</t>
  </si>
  <si>
    <t>Recology San Francisco</t>
  </si>
  <si>
    <t>San Francisco</t>
  </si>
  <si>
    <t>17-SM053</t>
  </si>
  <si>
    <t>21-SM003</t>
  </si>
  <si>
    <t>Recology Sonoma Marin</t>
  </si>
  <si>
    <t>Santa Rosa</t>
  </si>
  <si>
    <t>Sonoma</t>
  </si>
  <si>
    <t>3417 Standish Avenue, Santa Rosa 95407</t>
  </si>
  <si>
    <t>12-SM007</t>
  </si>
  <si>
    <t>Reflexite Soitec Optical Technology LLC</t>
  </si>
  <si>
    <t xml:space="preserve">San Diego                       </t>
  </si>
  <si>
    <t>Concentrated Photovoltaic Manufacturing</t>
  </si>
  <si>
    <t>14-SM011</t>
  </si>
  <si>
    <t>Rialto Bioenergy Facility, LLC</t>
  </si>
  <si>
    <t>Bloomington</t>
  </si>
  <si>
    <t>21-SM019</t>
  </si>
  <si>
    <t>503 Santa Ana Avenue, Bloomington 92316</t>
  </si>
  <si>
    <t>25-SM012</t>
  </si>
  <si>
    <t>Rincell Corporation</t>
  </si>
  <si>
    <t xml:space="preserve">Sacramento </t>
  </si>
  <si>
    <t>25-SM019</t>
  </si>
  <si>
    <t>Rivian LLC</t>
  </si>
  <si>
    <t>21-SM030</t>
  </si>
  <si>
    <t>RNG Moovers, LLC</t>
  </si>
  <si>
    <t>Chowchilla; Madera; Pixley</t>
  </si>
  <si>
    <t>Madera; Tulare</t>
  </si>
  <si>
    <t xml:space="preserve">5595 Ave. 96 Pixley 93212 </t>
  </si>
  <si>
    <t>25-SM003</t>
  </si>
  <si>
    <t>Robert Bosch Semiconductor LLC</t>
  </si>
  <si>
    <t xml:space="preserve">Placer  </t>
  </si>
  <si>
    <t>21-SM011</t>
  </si>
  <si>
    <t>Rocket Lab USA, Inc.</t>
  </si>
  <si>
    <t>Long Beach</t>
  </si>
  <si>
    <t>3881 McGowen Street, Long Beach 90808</t>
  </si>
  <si>
    <t>15-SM012</t>
  </si>
  <si>
    <t>Rolls-Royce High Temperature Composites, Inc.</t>
  </si>
  <si>
    <t>Composites Manufacturing</t>
  </si>
  <si>
    <t>24-SM030</t>
  </si>
  <si>
    <t>rPlanet Earth Los Angeles, LLC</t>
  </si>
  <si>
    <t>16-SM004</t>
  </si>
  <si>
    <t>rPlanet Earth, LLC</t>
  </si>
  <si>
    <t>3200 Fruitland Ave. Vernon, CA 90058</t>
  </si>
  <si>
    <t>19-SM012</t>
  </si>
  <si>
    <t>SANCO Services, L.P.</t>
  </si>
  <si>
    <t>1044 W. Washington Ave. Escondido 92025</t>
  </si>
  <si>
    <t>25-SM011</t>
  </si>
  <si>
    <t>16-SM011</t>
  </si>
  <si>
    <t>SANCO Services, LP</t>
  </si>
  <si>
    <t>17-SM052</t>
  </si>
  <si>
    <t>Sanitation Districts of Los Angeles County</t>
  </si>
  <si>
    <t>Whittier; Carson</t>
  </si>
  <si>
    <t>24501 S. Figueroa St. Carson, CA 90745</t>
  </si>
  <si>
    <t>2808 Workman Mill Rd.  Whittier, CA 90601</t>
  </si>
  <si>
    <t>19-SM004</t>
  </si>
  <si>
    <t>Whittier</t>
  </si>
  <si>
    <t>2808 Workman Mill Road, Whittie 90601</t>
  </si>
  <si>
    <t>17-SM051</t>
  </si>
  <si>
    <t>Schlosser Forge Company</t>
  </si>
  <si>
    <t>Aero Engine Ring Forging</t>
  </si>
  <si>
    <t>11-SM010</t>
  </si>
  <si>
    <t>SCS Energy</t>
  </si>
  <si>
    <t xml:space="preserve">Fresno                              </t>
  </si>
  <si>
    <t>18-SM007</t>
  </si>
  <si>
    <t>Sierra Institute for Community and Environment</t>
  </si>
  <si>
    <t>Quincy</t>
  </si>
  <si>
    <t>Plumas</t>
  </si>
  <si>
    <t>25-SM048</t>
  </si>
  <si>
    <t>Crescent Mills</t>
  </si>
  <si>
    <t>Cross Laminated Timber Manufacturing</t>
  </si>
  <si>
    <t>$4,664,047 </t>
  </si>
  <si>
    <t>25-SM021</t>
  </si>
  <si>
    <t>Sierra View Dairy Biogas LLC</t>
  </si>
  <si>
    <t>17-SM065</t>
  </si>
  <si>
    <t>Sila Nanotechnologies, Inc.</t>
  </si>
  <si>
    <t>Silicon Anode Powder Manufacturing</t>
  </si>
  <si>
    <t>15-SM003</t>
  </si>
  <si>
    <t>Silevo, Inc.</t>
  </si>
  <si>
    <t>10-SM010</t>
  </si>
  <si>
    <t>Simbol, Inc.</t>
  </si>
  <si>
    <t>Calipatria; Niland; Brawley</t>
  </si>
  <si>
    <t>Lithium and Battery Material Manufacturing</t>
  </si>
  <si>
    <t>19-SM030</t>
  </si>
  <si>
    <t>Sioneer Stockton, LLC</t>
  </si>
  <si>
    <t>713A W Luce Ave. Stockton, CA 95203</t>
  </si>
  <si>
    <t>18-SM006</t>
  </si>
  <si>
    <t>Siva Power, Inc.</t>
  </si>
  <si>
    <t>17-SM022</t>
  </si>
  <si>
    <t>SJV Biodiesel, LLC</t>
  </si>
  <si>
    <t>12-SM004</t>
  </si>
  <si>
    <t>Soitec Solar Industries LLC</t>
  </si>
  <si>
    <t>14-SM019</t>
  </si>
  <si>
    <t>Solexel, Inc.</t>
  </si>
  <si>
    <t>11-SM014</t>
  </si>
  <si>
    <t>SoloPower Inc.</t>
  </si>
  <si>
    <t xml:space="preserve">San Jose                                 </t>
  </si>
  <si>
    <t>10-SM006</t>
  </si>
  <si>
    <t xml:space="preserve">Solyndra LLC </t>
  </si>
  <si>
    <t xml:space="preserve">Fremont </t>
  </si>
  <si>
    <t>12-SM001</t>
  </si>
  <si>
    <t>Soraa, Inc.</t>
  </si>
  <si>
    <t xml:space="preserve">Fremont                          </t>
  </si>
  <si>
    <t>Energy Efficient LED Lighting Manufacturing</t>
  </si>
  <si>
    <t>19-SM032</t>
  </si>
  <si>
    <t>South Bayside Waste Management Authority</t>
  </si>
  <si>
    <t>San Carlos</t>
  </si>
  <si>
    <t>Organics and Municipal Solid Waste</t>
  </si>
  <si>
    <t xml:space="preserve">Inactive </t>
  </si>
  <si>
    <t>24-SM018</t>
  </si>
  <si>
    <t>Southpoint Biogas III LLC</t>
  </si>
  <si>
    <t>23-SM006</t>
  </si>
  <si>
    <t>Southpoint Biogas LLC</t>
  </si>
  <si>
    <t>20-SM021</t>
  </si>
  <si>
    <t>13668 Avenue 13 Madera, CA 93637</t>
  </si>
  <si>
    <t>15-SM014</t>
  </si>
  <si>
    <t>Space Exploration Technologies Corp.</t>
  </si>
  <si>
    <t>1 Rocket Rd. Hawthorne, CA 90250</t>
  </si>
  <si>
    <t>18-SM015</t>
  </si>
  <si>
    <t>Hawthorne; Los Angeles; Irvine</t>
  </si>
  <si>
    <t>Los Angeles; Los Angeles; Orange</t>
  </si>
  <si>
    <t>15-SM017</t>
  </si>
  <si>
    <t>Space Systems/Loral LLC</t>
  </si>
  <si>
    <t xml:space="preserve"> 24-SM001</t>
  </si>
  <si>
    <t>Sparkz Inc.</t>
  </si>
  <si>
    <t>Sacramento; Livermore</t>
  </si>
  <si>
    <t>Sacramento; Alameda</t>
  </si>
  <si>
    <t>Lithium Battery Material Manufacturing</t>
  </si>
  <si>
    <t>18-SM034</t>
  </si>
  <si>
    <t>Star Manu LLC</t>
  </si>
  <si>
    <t>Health and Beauty Products</t>
  </si>
  <si>
    <t>12-SM003</t>
  </si>
  <si>
    <t>Stion Corporation</t>
  </si>
  <si>
    <t xml:space="preserve">San Jose                          </t>
  </si>
  <si>
    <t>10-SM011</t>
  </si>
  <si>
    <t>13-SM012</t>
  </si>
  <si>
    <t>Sugar Valley Energy,  LLC</t>
  </si>
  <si>
    <t>Brawley</t>
  </si>
  <si>
    <t>22-SM014</t>
  </si>
  <si>
    <t>Sugar Valley Energy, LLC</t>
  </si>
  <si>
    <t>17-SM044</t>
  </si>
  <si>
    <t>Sunergy California LLC</t>
  </si>
  <si>
    <t>4741 Urbani Ave. McClellan, CA 95652</t>
  </si>
  <si>
    <t>17-SM058</t>
  </si>
  <si>
    <t>SunLine Transit Agency</t>
  </si>
  <si>
    <t>Thousand Palms</t>
  </si>
  <si>
    <t>10-SM012</t>
  </si>
  <si>
    <t>SunPower Corporation</t>
  </si>
  <si>
    <t>22-SM021</t>
  </si>
  <si>
    <t>Swift Solar, Inc.</t>
  </si>
  <si>
    <t>19-SM026</t>
  </si>
  <si>
    <t>Taft Ammonia Company, LLC</t>
  </si>
  <si>
    <t xml:space="preserve">Fertilizer Production </t>
  </si>
  <si>
    <t>South Kern Industrial Center, 19763 South Lake Rd. Taft 93763</t>
  </si>
  <si>
    <t>18-SM009</t>
  </si>
  <si>
    <t>Tahoe Asphalt, Inc.</t>
  </si>
  <si>
    <t>South Lake Tahoe</t>
  </si>
  <si>
    <t>El Dorado</t>
  </si>
  <si>
    <t>Asphalt Recycling</t>
  </si>
  <si>
    <t>20-SM010</t>
  </si>
  <si>
    <t>Tandem Diabetes Care, Inc.</t>
  </si>
  <si>
    <t>Insulin Pumps and Related Products Manufacturing</t>
  </si>
  <si>
    <t>11075 Roselle Street San Diego, CA 92121</t>
  </si>
  <si>
    <t>25-SM005</t>
  </si>
  <si>
    <t>Tandem PV, Inc.</t>
  </si>
  <si>
    <t xml:space="preserve">Solar Photovoltaic Manufacturing </t>
  </si>
  <si>
    <t>17-SM056</t>
  </si>
  <si>
    <t>TBC - The Boring Company</t>
  </si>
  <si>
    <t>Specialized Concrete Ring Manufacturing</t>
  </si>
  <si>
    <t>12300 3/4 Crenshaw Blvd. Hawthorne, CA 90250</t>
  </si>
  <si>
    <t>22-SM051</t>
  </si>
  <si>
    <t>Terray Therapeutics, Inc.</t>
  </si>
  <si>
    <t>Monrovia</t>
  </si>
  <si>
    <t>11-SM016</t>
  </si>
  <si>
    <t>Tesla, Inc.</t>
  </si>
  <si>
    <t>Fremont;  
Hawthorne;  
Palo Alto; 
Menlo Park</t>
  </si>
  <si>
    <t>Alameda; 
Los Angeles; 
Santa Clara; 
San Mateo</t>
  </si>
  <si>
    <t>45500 Fremont Blvd. Fremont, CA 94538</t>
  </si>
  <si>
    <t xml:space="preserve">3203 Jack Northrop Ave. Hawthorne, CA </t>
  </si>
  <si>
    <t>3500 Deer Creek Rd. Palo Alto, CA 94304</t>
  </si>
  <si>
    <t>Menlo Park, San Mateo County</t>
  </si>
  <si>
    <t>13-SM015</t>
  </si>
  <si>
    <t>Fremont; Palo Alto; Hawthorne</t>
  </si>
  <si>
    <t>Alameda; Santa Clara; Los Angeles</t>
  </si>
  <si>
    <t>15-SM024</t>
  </si>
  <si>
    <t>Fremont;  
Hawthorne;  
Palo Alto; 
Menlo Park; Lathrop</t>
  </si>
  <si>
    <t>Alameda; 
Los Angeles; 
Santa Clara; 
San Mateo; San Joaquin</t>
  </si>
  <si>
    <t>16-SM036</t>
  </si>
  <si>
    <t>Fremont;  
Hawthorne;  
Palo Alto; 
Menlo Park;  Lathrop</t>
  </si>
  <si>
    <t>17-SM003</t>
  </si>
  <si>
    <t>18-SM004</t>
  </si>
  <si>
    <t>19-SM008</t>
  </si>
  <si>
    <t>20-SM025</t>
  </si>
  <si>
    <t>21-SM024</t>
  </si>
  <si>
    <t>Tesoro Refining &amp; Marketing Company, LLC</t>
  </si>
  <si>
    <t>Renewable Diesel and Propane Production</t>
  </si>
  <si>
    <t>150 Solano Way, Martinez, 94553</t>
  </si>
  <si>
    <t>18-SM021</t>
  </si>
  <si>
    <t>The Almond Company</t>
  </si>
  <si>
    <t>Madera; Chowchilla</t>
  </si>
  <si>
    <t>2900 Airport Dr. Madera, CA 93637</t>
  </si>
  <si>
    <t>16-SM002</t>
  </si>
  <si>
    <t>The Gill Corporation and Its Subsidiary, Castle Industries</t>
  </si>
  <si>
    <t>El Monte; Ontario</t>
  </si>
  <si>
    <t>15-SM007</t>
  </si>
  <si>
    <t>The Monadnock Company</t>
  </si>
  <si>
    <t>Industry</t>
  </si>
  <si>
    <t>10-SM007</t>
  </si>
  <si>
    <t xml:space="preserve">The Solaria Corporation </t>
  </si>
  <si>
    <t>18-SM005</t>
  </si>
  <si>
    <t>Thermal Technology, LLC</t>
  </si>
  <si>
    <t>Additive Manufacturing</t>
  </si>
  <si>
    <t>24-SM004</t>
  </si>
  <si>
    <t>Toro Energy of California AA, LLC</t>
  </si>
  <si>
    <t>19-SM028</t>
  </si>
  <si>
    <t>Touchstone Pistachio Company, LLC</t>
  </si>
  <si>
    <t>Cantua Creek</t>
  </si>
  <si>
    <t>Pistachio Processing and Production</t>
  </si>
  <si>
    <t>34411 W Kamm Ave. Cantua Creek, CA 93608</t>
  </si>
  <si>
    <t>22-SM039</t>
  </si>
  <si>
    <t>Terra Bella</t>
  </si>
  <si>
    <t>23-SM026</t>
  </si>
  <si>
    <t>Cantua Creek, Terra Bella</t>
  </si>
  <si>
    <t>Fresno; Tulare</t>
  </si>
  <si>
    <t>17-SM048</t>
  </si>
  <si>
    <t>Tracy Renewable Energy, LLC</t>
  </si>
  <si>
    <t>17-SM062</t>
  </si>
  <si>
    <t>Trademark Brewing, LLC</t>
  </si>
  <si>
    <t>Beverage Production</t>
  </si>
  <si>
    <t>233 E. Anaheim St. Long Beach, CA 90813</t>
  </si>
  <si>
    <t>22-SM028</t>
  </si>
  <si>
    <t>Trojan Battery Company, LLC</t>
  </si>
  <si>
    <t>25-SM007</t>
  </si>
  <si>
    <t>Battery Manufacturing</t>
  </si>
  <si>
    <t>U.S. Corrugated of Los Angeles, Inc.</t>
  </si>
  <si>
    <t>Corrugated Packaging Manufacturing</t>
  </si>
  <si>
    <t>17-SM045</t>
  </si>
  <si>
    <t xml:space="preserve">Cerritos </t>
  </si>
  <si>
    <t>23-SM019</t>
  </si>
  <si>
    <t xml:space="preserve">Universal Waste Systems, Inc. </t>
  </si>
  <si>
    <t>Santa Fe Springs, Los Angeles</t>
  </si>
  <si>
    <t>Los Angeles; Los Angeles</t>
  </si>
  <si>
    <t>18-SM035</t>
  </si>
  <si>
    <t>UTCRAS, LLC</t>
  </si>
  <si>
    <t>Rail Transportation Manufacturing</t>
  </si>
  <si>
    <t>25-SM025</t>
  </si>
  <si>
    <t>Vast Space, LLC</t>
  </si>
  <si>
    <t xml:space="preserve">Space Station Modules Manufacturing </t>
  </si>
  <si>
    <t>19-SM002</t>
  </si>
  <si>
    <t>Verdeco Recycling, Inc.</t>
  </si>
  <si>
    <t>South Gate</t>
  </si>
  <si>
    <t>Recycled Food Packaging Manufacturing</t>
  </si>
  <si>
    <t>8685 Bowers Ave. South Gate, CA 90280</t>
  </si>
  <si>
    <t>17-SM010</t>
  </si>
  <si>
    <t>Verdeco Recylcing, Inc.</t>
  </si>
  <si>
    <t>23-SM044</t>
  </si>
  <si>
    <t>Vernon Green Hydrogen</t>
  </si>
  <si>
    <t>20-SM012</t>
  </si>
  <si>
    <t>Virgin Orbit, LLC</t>
  </si>
  <si>
    <t>13-SM005</t>
  </si>
  <si>
    <t>Vitriflex, Inc.</t>
  </si>
  <si>
    <t>Solar Photovoltaic Component Manufacturing</t>
  </si>
  <si>
    <t>18-SM032</t>
  </si>
  <si>
    <t>Vivotein, LLC</t>
  </si>
  <si>
    <t>Animal Feed and Organic Fertilizer</t>
  </si>
  <si>
    <t>231 S. Pleasant Ave. Ontario, CA 91761</t>
  </si>
  <si>
    <t>16-SM008</t>
  </si>
  <si>
    <t>Waste Management of Alameda County</t>
  </si>
  <si>
    <t>16-SM009</t>
  </si>
  <si>
    <t>Waste Management Recycling and Disposal Services of California, Inc.</t>
  </si>
  <si>
    <t>Sun Valley</t>
  </si>
  <si>
    <t>19-SM003</t>
  </si>
  <si>
    <t>Watonga RNG 1, LLC</t>
  </si>
  <si>
    <t>1902 Gatchell Road San Diego 92106</t>
  </si>
  <si>
    <t>Weber Metals, Inc.</t>
  </si>
  <si>
    <t>Metal Forging</t>
  </si>
  <si>
    <t>22-SM013</t>
  </si>
  <si>
    <t>West Coast Waste Co., Inc.</t>
  </si>
  <si>
    <t>18-SM018</t>
  </si>
  <si>
    <t>WET</t>
  </si>
  <si>
    <t>Water Feature Manufacturing</t>
  </si>
  <si>
    <t>10847 Sherman  Way Sun Valley, CA 91352</t>
  </si>
  <si>
    <t>17-SM064</t>
  </si>
  <si>
    <t>WIE-AGRON Bioenergy, LLC</t>
  </si>
  <si>
    <t>Watsonville</t>
  </si>
  <si>
    <t>18-SM020</t>
  </si>
  <si>
    <t>14-SM023</t>
  </si>
  <si>
    <t>WM Renewable Energy, LLC</t>
  </si>
  <si>
    <t>Novato</t>
  </si>
  <si>
    <t>23-SM002</t>
  </si>
  <si>
    <t>Simi Valley</t>
  </si>
  <si>
    <t xml:space="preserve">Ventura </t>
  </si>
  <si>
    <t>333 Shoreway Rd. San Carlos, CA 94070</t>
  </si>
  <si>
    <t>16-SM026</t>
  </si>
  <si>
    <t>XT Green, Inc.</t>
  </si>
  <si>
    <t>Corona</t>
  </si>
  <si>
    <t>200 River Rd. Corona, CA 92880</t>
  </si>
  <si>
    <t>20-SM013</t>
  </si>
  <si>
    <t>Zanker Road Resource Management, LLC</t>
  </si>
  <si>
    <t>Gilroy</t>
  </si>
  <si>
    <t>675 Los Esteros Road San Jose, CA 95134</t>
  </si>
  <si>
    <t>18-SM016</t>
  </si>
  <si>
    <t>Zanker Road Resource Management, Ltd.</t>
  </si>
  <si>
    <t>11-SM019</t>
  </si>
  <si>
    <t>Zero Waste Energy Development Company, LLC</t>
  </si>
  <si>
    <t xml:space="preserve">San Jose                                  </t>
  </si>
  <si>
    <t>12-SM012</t>
  </si>
  <si>
    <t>Zero Waste Energy, LLC</t>
  </si>
  <si>
    <t xml:space="preserve">Marina                         </t>
  </si>
  <si>
    <t>25-SM001</t>
  </si>
  <si>
    <t>ZO Motors North America LLC</t>
  </si>
  <si>
    <t>Fontana</t>
  </si>
  <si>
    <t xml:space="preserve">San Bernardino </t>
  </si>
  <si>
    <t>Totals:</t>
  </si>
  <si>
    <t>¹ Under the Program the value of a specific project’s sales and use tax exclusion is calculated using the statewide sales and use tax average.  The statewide average was estimated at 9.1% through June 2011 and changed to 8.1% in July 2011, 8.37% in January 2013, 8.42% in March 2014, 8.36% in January 2018, 8.5% in October 2020, 8.36% in October 2022, 8.44% in December 2023, and 8.48% in January 2025.</t>
  </si>
  <si>
    <t>² These benefits are estimates that are calculated under the Program’s evaluation system at the time of Board approval.  Applicants are required to provide annual reports to CAEATFA on actual project activity.</t>
  </si>
  <si>
    <t xml:space="preserve">Applications Previously Approved w/ No Signed Agreement </t>
  </si>
  <si>
    <t>Application No.</t>
  </si>
  <si>
    <t>Date of Board Consideration</t>
  </si>
  <si>
    <t>QP 
Amount</t>
  </si>
  <si>
    <t>STE Amount 
(Anticipated)¹</t>
  </si>
  <si>
    <t xml:space="preserve">Expected 
Total Jobs² </t>
  </si>
  <si>
    <t>Expected Total Jobs from STE²</t>
  </si>
  <si>
    <t>10-SM003</t>
  </si>
  <si>
    <t xml:space="preserve">
ABEC Bidart-Old River LLC </t>
  </si>
  <si>
    <t>11-SM007</t>
  </si>
  <si>
    <t xml:space="preserve">Seal Beach                             </t>
  </si>
  <si>
    <t>16-SM001</t>
  </si>
  <si>
    <t>Menlo Park; 
Tracy; Sacramento</t>
  </si>
  <si>
    <t>San Mateo; San Joaquin; 
Sacramento</t>
  </si>
  <si>
    <t>14-SM002</t>
  </si>
  <si>
    <t>21-SM015</t>
  </si>
  <si>
    <t>Rocklin</t>
  </si>
  <si>
    <t>Fire Retardant Manufacturing</t>
  </si>
  <si>
    <t>10-SM018</t>
  </si>
  <si>
    <t>14-SM024</t>
  </si>
  <si>
    <t xml:space="preserve">Haas Automation, Inc. </t>
  </si>
  <si>
    <t>CNC Machine Manufacturing</t>
  </si>
  <si>
    <t>10-SM019</t>
  </si>
  <si>
    <t>Soliant Energy, Inc.</t>
  </si>
  <si>
    <t>15-SM004</t>
  </si>
  <si>
    <t xml:space="preserve">T2Energy, LLC </t>
  </si>
  <si>
    <t>Vista</t>
  </si>
  <si>
    <t>Omega Oil Production</t>
  </si>
  <si>
    <t>17-SM012</t>
  </si>
  <si>
    <t xml:space="preserve">TAP Power LLC </t>
  </si>
  <si>
    <t>Arcata</t>
  </si>
  <si>
    <t>Humboldt</t>
  </si>
  <si>
    <t>Applications Previously Considered and Denied</t>
  </si>
  <si>
    <t>16-SM020</t>
  </si>
  <si>
    <t>Zanker Road Resource Management</t>
  </si>
  <si>
    <t>19-SM013</t>
  </si>
  <si>
    <t>Beverly Hills</t>
  </si>
  <si>
    <t xml:space="preserve">Fuel Grade Hydrogen </t>
  </si>
  <si>
    <t>19-SM014</t>
  </si>
  <si>
    <t>19-SM015</t>
  </si>
  <si>
    <t>Concord</t>
  </si>
  <si>
    <t>19-SM016</t>
  </si>
  <si>
    <t>Culver City</t>
  </si>
  <si>
    <t>19-SM017</t>
  </si>
  <si>
    <t>19-SM018</t>
  </si>
  <si>
    <t>Mission Hills</t>
  </si>
  <si>
    <t>19-SM019</t>
  </si>
  <si>
    <t xml:space="preserve">Redwood City </t>
  </si>
  <si>
    <t>19-SM020</t>
  </si>
  <si>
    <t>19-SM021</t>
  </si>
  <si>
    <t>Sherman Oaks</t>
  </si>
  <si>
    <t>19-SM022</t>
  </si>
  <si>
    <t>Studio City</t>
  </si>
  <si>
    <t>19-SM023</t>
  </si>
  <si>
    <t>Applications For Consideration</t>
  </si>
  <si>
    <t>Column1</t>
  </si>
  <si>
    <t>Board Meeting Date</t>
  </si>
  <si>
    <t>Qualified Property
Amount</t>
  </si>
  <si>
    <t>Estimated 
Environmental 
Benefit ²</t>
  </si>
  <si>
    <t>Est. Total Jobs from STE²</t>
  </si>
  <si>
    <t>Address 1</t>
  </si>
  <si>
    <t>Address 2</t>
  </si>
  <si>
    <t>Address 3</t>
  </si>
  <si>
    <t xml:space="preserve">¹ Under the Program the value of a specific project’s sales and use tax exclusion is calculated using the statewide sales and use tax average.  The statewide average was estimated at 9.1% through June 2011 and changed to 8.1% in July 2011, 8.37% in January 2013, 8.42% in March 2014,  8.36% in January 2018, </t>
  </si>
  <si>
    <t xml:space="preserve">  8.5% in October 2020, 8.36% in October 2022, 8.44% in December 2023, and 8.48% in January 2025.</t>
  </si>
  <si>
    <t>Sum of Qualified Property Amount Reported</t>
  </si>
  <si>
    <t>County[2]</t>
  </si>
  <si>
    <t>Number</t>
  </si>
  <si>
    <t>Amount of Anticipated Qualified Property Purchases</t>
  </si>
  <si>
    <t>Projected STE Amount</t>
  </si>
  <si>
    <t xml:space="preserve">Estimated Fiscal Benefit Value </t>
  </si>
  <si>
    <t>Estimated Environmental Benefit Value[3]</t>
  </si>
  <si>
    <t>Estimated Quantifiable Net Benefit Value</t>
  </si>
  <si>
    <t>Total Jobs</t>
  </si>
  <si>
    <t>Total Jobs Attributed to the STE</t>
  </si>
  <si>
    <t>Total</t>
  </si>
  <si>
    <t>[1] Projected STE amounts and estimated benefits may not add up precisely due to rounding. Additionally, the total amount of STE does not add up exactly to $115 million as the last 2021 application receiving partial from 2022 (Enovix Corporation) was not included and the last 2022 application receiving partial from 2023 (West coast Waste Co., Inc) was included.</t>
  </si>
  <si>
    <t>[2] There are applicants with multiple project sites under their application. For purposes of this table, the data was applied to the primary county.</t>
  </si>
  <si>
    <t>[3] The environmental benefits for Advanced Manufacturing projects are not monetized in the application scoring process as they are with Alternative Source and Advanced Transportation projects. Instead, points are given for specific environmental process improvements, such as reductions in energy and water consumption, solid and hazardous waste, and air and other pollutants.</t>
  </si>
  <si>
    <t>Row Labels</t>
  </si>
  <si>
    <t>Count of Primary County</t>
  </si>
  <si>
    <t>Los Angeles; Los Angeles; Los Angeles; Los Angeles; Sunnyvale; Los Angeles</t>
  </si>
  <si>
    <t>Grand Total</t>
  </si>
  <si>
    <t>41 countiies reached</t>
  </si>
  <si>
    <t>Number Approved</t>
  </si>
  <si>
    <t>Amount Approved</t>
  </si>
  <si>
    <t>(in pipeline - including those with no M.A.)</t>
  </si>
  <si>
    <t>Exceptions</t>
  </si>
  <si>
    <t>ABEC Bidart-Old River LLC</t>
  </si>
  <si>
    <t>Excluded - No M.A.</t>
  </si>
  <si>
    <t>Green Vehicles, Inc.</t>
  </si>
  <si>
    <t>Amount in Pipeline</t>
  </si>
  <si>
    <t>CleanWorld (San Bernardino)</t>
  </si>
  <si>
    <t>Haas Automation, Inc.</t>
  </si>
  <si>
    <t>T2Energy, LLC</t>
  </si>
  <si>
    <t>Atieva USA, Inc.</t>
  </si>
  <si>
    <t>TAP Power LLC</t>
  </si>
  <si>
    <t>Tesla</t>
  </si>
  <si>
    <t>Split award</t>
  </si>
  <si>
    <t>6 from 2019 waitlist</t>
  </si>
  <si>
    <t>Unawarded STE</t>
  </si>
  <si>
    <t>Year</t>
  </si>
  <si>
    <t>Number of Apps Approved</t>
  </si>
  <si>
    <t>STE Amount Awarded (M)</t>
  </si>
  <si>
    <t>STE Used 
to Date¹</t>
  </si>
  <si>
    <t>QP Amount Reported</t>
  </si>
  <si>
    <t>% Conveyed</t>
  </si>
  <si>
    <t>ABEC - 7</t>
  </si>
  <si>
    <t xml:space="preserve">Ameresco - 6 </t>
  </si>
  <si>
    <t>CalBiogas - 6</t>
  </si>
  <si>
    <t xml:space="preserve">ABEC Bidart Old River, LLC  </t>
  </si>
  <si>
    <t>Amonix, Inc</t>
  </si>
  <si>
    <t>Applied Medical Resources Corporation</t>
  </si>
  <si>
    <t>Atieva USA Inc</t>
  </si>
  <si>
    <t>Brightmark Vlot RNG LLC</t>
  </si>
  <si>
    <t>Fortress North America, LLC</t>
  </si>
  <si>
    <t>IF CoPack, LLC, dba Initative Foods</t>
  </si>
  <si>
    <t>Count of Use of Proceeds</t>
  </si>
  <si>
    <t>Column Labels</t>
  </si>
  <si>
    <t>2015/2016</t>
  </si>
  <si>
    <t>Count of Project Type</t>
  </si>
  <si>
    <t>Sum of Estimated STE¹</t>
  </si>
  <si>
    <t>Estimated Benefits</t>
  </si>
  <si>
    <t>Estimated Cost</t>
  </si>
  <si>
    <t>Fiscal Benefits</t>
  </si>
  <si>
    <t>Environmental Benefits</t>
  </si>
  <si>
    <t>Sales and Use Tax Exclusion</t>
  </si>
  <si>
    <t>(All)</t>
  </si>
  <si>
    <t>Assembly District</t>
  </si>
  <si>
    <t>Sum of Qualified Property Amount Approved</t>
  </si>
  <si>
    <t>Sum of Estimated STE Used 
to Date¹</t>
  </si>
  <si>
    <t xml:space="preserve">Sum of Estimated </t>
  </si>
  <si>
    <t xml:space="preserve">Sum of Estimated 
Fiscal 
Benefit² </t>
  </si>
  <si>
    <t>Sum of Estimated 
Net Benefit²</t>
  </si>
  <si>
    <t xml:space="preserve">Sum of Est.
Total Jobs² </t>
  </si>
  <si>
    <t>Sum of Est. Jobs from STE²</t>
  </si>
  <si>
    <t>15-SM003.</t>
  </si>
  <si>
    <t>15-SM006.</t>
  </si>
  <si>
    <t>15-SM005.</t>
  </si>
  <si>
    <t>9,24,25</t>
  </si>
  <si>
    <t xml:space="preserve">Fortress North America, LLC </t>
  </si>
  <si>
    <t xml:space="preserve">¹ Under the Program the value of a specific project’s sales and use tax exclusion is calculated using the statewide sales and use tax average.  The statewide average was estimated at 9.1% through June 2011 and changed </t>
  </si>
  <si>
    <t>to 8.1% in July 2011, 8.37% in January 2013, 8.42% in March 2014, 8.36% in January 2018, 8.5% in October 2020, 8.36% in October 2022, 8.44% in December 2023, and 8.48% in January 2025.</t>
  </si>
  <si>
    <t xml:space="preserve">         changed to 8.1% in July 2011, 8.37% in January 2013, 8.42% in March 2014, 8.36% in January 2018, 8.5% in October 2020, 8.36% in October 2022, 8.44% in December 2023, and 8.48% in January 2025.</t>
  </si>
  <si>
    <t>¹ Under the Program the value of a specific project’s sales and use tax exclusion is calculated using the statewide sales and use tax average.  The statewide average was estimated at 9.1% through June 2011 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</si>
</sst>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_);[Red]\(&quot;$&quot;#,##0\)"/>
    <numFmt numFmtId="44" formatCode="_(&quot;$&quot;* #,##0.00_);_(&quot;$&quot;* \(#,##0.00\);_(&quot;$&quot;* &quot;-&quot;??_);_(@_)"/>
    <numFmt numFmtId="43" formatCode="_(* #,##0.00_);_(* \(#,##0.00\);_(* &quot;-&quot;??_);_(@_)"/>
    <numFmt numFmtId="164" formatCode="_(&quot;$&quot;* #,##0_);_(&quot;$&quot;* \(#,##0\);_(&quot;$&quot;* &quot;-&quot;??_);_(@_)"/>
    <numFmt numFmtId="165" formatCode="_(* #,##0_);_(* \(#,##0\);_(* &quot;-&quot;??_);_(@_)"/>
    <numFmt numFmtId="166" formatCode="&quot;$&quot;#,##0"/>
    <numFmt numFmtId="167" formatCode="&quot;$&quot;#,##0.00"/>
    <numFmt numFmtId="168" formatCode="m/d/yy;@"/>
  </numFmts>
  <fonts count="39" x14ac:knownFonts="1">
    <font>
      <sz val="11"/>
      <color theme="1"/>
      <name val="Calibri"/>
      <family val="2"/>
      <scheme val="minor"/>
    </font>
    <font>
      <sz val="11"/>
      <color theme="1"/>
      <name val="Calibri"/>
      <family val="2"/>
      <scheme val="minor"/>
    </font>
    <font>
      <b/>
      <sz val="12"/>
      <color indexed="9"/>
      <name val="Calibri"/>
      <family val="2"/>
      <scheme val="minor"/>
    </font>
    <font>
      <sz val="12"/>
      <color theme="1"/>
      <name val="Calibri"/>
      <family val="2"/>
      <scheme val="minor"/>
    </font>
    <font>
      <sz val="12"/>
      <name val="Calibri"/>
      <family val="2"/>
      <scheme val="minor"/>
    </font>
    <font>
      <b/>
      <sz val="14"/>
      <color theme="1"/>
      <name val="Calibri"/>
      <family val="2"/>
      <scheme val="minor"/>
    </font>
    <font>
      <sz val="11"/>
      <name val="Calibri"/>
      <family val="2"/>
      <scheme val="minor"/>
    </font>
    <font>
      <b/>
      <sz val="11"/>
      <color theme="1"/>
      <name val="Calibri"/>
      <family val="2"/>
      <scheme val="minor"/>
    </font>
    <font>
      <sz val="14"/>
      <color theme="1"/>
      <name val="Calibri"/>
      <family val="2"/>
      <scheme val="minor"/>
    </font>
    <font>
      <sz val="14"/>
      <name val="Calibri"/>
      <family val="2"/>
      <scheme val="minor"/>
    </font>
    <font>
      <b/>
      <sz val="16"/>
      <color indexed="9"/>
      <name val="Calibri"/>
      <family val="2"/>
      <scheme val="minor"/>
    </font>
    <font>
      <sz val="16"/>
      <color indexed="9"/>
      <name val="Calibri"/>
      <family val="2"/>
      <scheme val="minor"/>
    </font>
    <font>
      <sz val="16"/>
      <color theme="1"/>
      <name val="Calibri"/>
      <family val="2"/>
      <scheme val="minor"/>
    </font>
    <font>
      <b/>
      <sz val="36"/>
      <color theme="1"/>
      <name val="Calibri"/>
      <family val="2"/>
      <scheme val="minor"/>
    </font>
    <font>
      <sz val="36"/>
      <color theme="1"/>
      <name val="Calibri"/>
      <family val="2"/>
      <scheme val="minor"/>
    </font>
    <font>
      <sz val="18"/>
      <name val="Calibri"/>
      <family val="2"/>
      <scheme val="minor"/>
    </font>
    <font>
      <sz val="18"/>
      <color theme="1"/>
      <name val="Calibri"/>
      <family val="2"/>
      <scheme val="minor"/>
    </font>
    <font>
      <b/>
      <sz val="18"/>
      <color indexed="9"/>
      <name val="Calibri"/>
      <family val="2"/>
      <scheme val="minor"/>
    </font>
    <font>
      <sz val="12"/>
      <color indexed="9"/>
      <name val="Calibri"/>
      <family val="2"/>
      <scheme val="minor"/>
    </font>
    <font>
      <sz val="14"/>
      <name val="Calibri"/>
      <family val="2"/>
    </font>
    <font>
      <b/>
      <sz val="18"/>
      <name val="Calibri"/>
      <family val="2"/>
      <scheme val="minor"/>
    </font>
    <font>
      <sz val="16"/>
      <name val="Calibri"/>
      <family val="2"/>
      <scheme val="minor"/>
    </font>
    <font>
      <sz val="8"/>
      <name val="Calibri"/>
      <family val="2"/>
      <scheme val="minor"/>
    </font>
    <font>
      <sz val="12"/>
      <color rgb="FF000000"/>
      <name val="Calibri"/>
      <family val="2"/>
    </font>
    <font>
      <b/>
      <sz val="9"/>
      <color rgb="FFFFFFFF"/>
      <name val="Calibri"/>
      <family val="2"/>
    </font>
    <font>
      <sz val="10"/>
      <color rgb="FF000000"/>
      <name val="Calibri"/>
      <family val="2"/>
    </font>
    <font>
      <sz val="10"/>
      <color theme="1"/>
      <name val="Calibri"/>
      <family val="2"/>
    </font>
    <font>
      <b/>
      <u val="double"/>
      <sz val="10"/>
      <color rgb="FF000000"/>
      <name val="Calibri"/>
      <family val="2"/>
    </font>
    <font>
      <u/>
      <sz val="11"/>
      <color theme="10"/>
      <name val="Calibri"/>
      <family val="2"/>
      <scheme val="minor"/>
    </font>
    <font>
      <sz val="16"/>
      <color theme="1"/>
      <name val="Arial"/>
      <family val="2"/>
    </font>
    <font>
      <sz val="11"/>
      <color theme="1"/>
      <name val="Arial"/>
      <family val="2"/>
    </font>
    <font>
      <sz val="22"/>
      <name val="Calibri"/>
      <family val="2"/>
      <scheme val="minor"/>
    </font>
    <font>
      <sz val="22"/>
      <color indexed="9"/>
      <name val="Calibri"/>
      <family val="2"/>
      <scheme val="minor"/>
    </font>
    <font>
      <sz val="22"/>
      <color theme="1"/>
      <name val="Calibri"/>
      <family val="2"/>
      <scheme val="minor"/>
    </font>
    <font>
      <b/>
      <sz val="22"/>
      <color theme="1"/>
      <name val="Calibri"/>
      <family val="2"/>
      <scheme val="minor"/>
    </font>
    <font>
      <sz val="22"/>
      <color theme="1"/>
      <name val="Arial"/>
      <family val="2"/>
    </font>
    <font>
      <b/>
      <sz val="22"/>
      <name val="Calibri"/>
      <family val="2"/>
      <scheme val="minor"/>
    </font>
    <font>
      <b/>
      <sz val="22"/>
      <color indexed="9"/>
      <name val="Calibri"/>
      <family val="2"/>
      <scheme val="minor"/>
    </font>
    <font>
      <sz val="22"/>
      <name val="Arial"/>
      <family val="2"/>
    </font>
  </fonts>
  <fills count="12">
    <fill>
      <patternFill patternType="none"/>
    </fill>
    <fill>
      <patternFill patternType="gray125"/>
    </fill>
    <fill>
      <patternFill patternType="solid">
        <fgColor theme="4" tint="0.79998168889431442"/>
        <bgColor indexed="64"/>
      </patternFill>
    </fill>
    <fill>
      <patternFill patternType="solid">
        <fgColor theme="1"/>
        <bgColor theme="1"/>
      </patternFill>
    </fill>
    <fill>
      <patternFill patternType="solid">
        <fgColor theme="2"/>
        <bgColor indexed="64"/>
      </patternFill>
    </fill>
    <fill>
      <patternFill patternType="solid">
        <fgColor theme="4" tint="0.59999389629810485"/>
        <bgColor indexed="64"/>
      </patternFill>
    </fill>
    <fill>
      <patternFill patternType="solid">
        <fgColor rgb="FF92D050"/>
        <bgColor indexed="64"/>
      </patternFill>
    </fill>
    <fill>
      <patternFill patternType="solid">
        <fgColor theme="0" tint="-0.14999847407452621"/>
        <bgColor indexed="64"/>
      </patternFill>
    </fill>
    <fill>
      <patternFill patternType="solid">
        <fgColor theme="0"/>
        <bgColor indexed="64"/>
      </patternFill>
    </fill>
    <fill>
      <patternFill patternType="solid">
        <fgColor rgb="FF0070C0"/>
        <bgColor indexed="64"/>
      </patternFill>
    </fill>
    <fill>
      <patternFill patternType="solid">
        <fgColor rgb="FFDEEAF6"/>
        <bgColor indexed="64"/>
      </patternFill>
    </fill>
    <fill>
      <patternFill patternType="solid">
        <fgColor rgb="FFDDEBF7"/>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theme="1"/>
      </left>
      <right style="thin">
        <color theme="1"/>
      </right>
      <top style="double">
        <color theme="1"/>
      </top>
      <bottom style="medium">
        <color theme="1"/>
      </bottom>
      <diagonal/>
    </border>
    <border>
      <left style="thin">
        <color theme="1"/>
      </left>
      <right style="thin">
        <color theme="1"/>
      </right>
      <top style="medium">
        <color theme="1"/>
      </top>
      <bottom style="medium">
        <color theme="1"/>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5"/>
      </left>
      <right/>
      <top style="thin">
        <color indexed="65"/>
      </top>
      <bottom/>
      <diagonal/>
    </border>
    <border>
      <left style="thin">
        <color indexed="64"/>
      </left>
      <right/>
      <top/>
      <bottom/>
      <diagonal/>
    </border>
    <border>
      <left/>
      <right style="thin">
        <color indexed="64"/>
      </right>
      <top/>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style="thin">
        <color rgb="FF999999"/>
      </left>
      <right/>
      <top style="thin">
        <color indexed="65"/>
      </top>
      <bottom/>
      <diagonal/>
    </border>
    <border>
      <left style="thin">
        <color indexed="65"/>
      </left>
      <right style="thin">
        <color rgb="FF999999"/>
      </right>
      <top style="thin">
        <color indexed="65"/>
      </top>
      <bottom/>
      <diagonal/>
    </border>
    <border>
      <left style="thin">
        <color rgb="FF999999"/>
      </left>
      <right/>
      <top style="thin">
        <color indexed="65"/>
      </top>
      <bottom style="thin">
        <color rgb="FF999999"/>
      </bottom>
      <diagonal/>
    </border>
    <border>
      <left style="thin">
        <color indexed="65"/>
      </left>
      <right/>
      <top style="thin">
        <color indexed="65"/>
      </top>
      <bottom style="thin">
        <color rgb="FF999999"/>
      </bottom>
      <diagonal/>
    </border>
    <border>
      <left style="thin">
        <color indexed="65"/>
      </left>
      <right style="thin">
        <color rgb="FF999999"/>
      </right>
      <top style="thin">
        <color indexed="65"/>
      </top>
      <bottom style="thin">
        <color rgb="FF999999"/>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rgb="FF000000"/>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rgb="FFABABAB"/>
      </left>
      <right/>
      <top style="thin">
        <color rgb="FFABABAB"/>
      </top>
      <bottom/>
      <diagonal/>
    </border>
    <border>
      <left style="thin">
        <color indexed="65"/>
      </left>
      <right/>
      <top style="thin">
        <color rgb="FFABABAB"/>
      </top>
      <bottom/>
      <diagonal/>
    </border>
    <border>
      <left style="thin">
        <color indexed="65"/>
      </left>
      <right style="thin">
        <color rgb="FFABABAB"/>
      </right>
      <top style="thin">
        <color rgb="FFABABAB"/>
      </top>
      <bottom/>
      <diagonal/>
    </border>
    <border>
      <left style="thin">
        <color rgb="FFABABAB"/>
      </left>
      <right/>
      <top style="thin">
        <color indexed="65"/>
      </top>
      <bottom/>
      <diagonal/>
    </border>
    <border>
      <left style="thin">
        <color indexed="65"/>
      </left>
      <right style="thin">
        <color rgb="FFABABAB"/>
      </right>
      <top style="thin">
        <color indexed="65"/>
      </top>
      <bottom/>
      <diagonal/>
    </border>
    <border>
      <left style="thin">
        <color rgb="FFABABAB"/>
      </left>
      <right/>
      <top style="thin">
        <color indexed="65"/>
      </top>
      <bottom style="thin">
        <color rgb="FFABABAB"/>
      </bottom>
      <diagonal/>
    </border>
    <border>
      <left style="thin">
        <color indexed="65"/>
      </left>
      <right/>
      <top style="thin">
        <color indexed="65"/>
      </top>
      <bottom style="thin">
        <color rgb="FFABABAB"/>
      </bottom>
      <diagonal/>
    </border>
    <border>
      <left style="thin">
        <color indexed="65"/>
      </left>
      <right style="thin">
        <color rgb="FFABABAB"/>
      </right>
      <top style="thin">
        <color indexed="65"/>
      </top>
      <bottom style="thin">
        <color rgb="FFABABAB"/>
      </bottom>
      <diagonal/>
    </border>
    <border>
      <left style="thin">
        <color rgb="FF000000"/>
      </left>
      <right style="thin">
        <color rgb="FF000000"/>
      </right>
      <top/>
      <bottom/>
      <diagonal/>
    </border>
    <border>
      <left style="thin">
        <color rgb="FF000000"/>
      </left>
      <right/>
      <top/>
      <bottom/>
      <diagonal/>
    </border>
    <border>
      <left/>
      <right/>
      <top style="thin">
        <color indexed="64"/>
      </top>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28" fillId="0" borderId="0" applyNumberFormat="0" applyFill="0" applyBorder="0" applyAlignment="0" applyProtection="0"/>
  </cellStyleXfs>
  <cellXfs count="385">
    <xf numFmtId="0" fontId="0" fillId="0" borderId="0" xfId="0"/>
    <xf numFmtId="164" fontId="0" fillId="0" borderId="0" xfId="2" applyNumberFormat="1" applyFont="1" applyAlignment="1">
      <alignment horizontal="center" vertical="center"/>
    </xf>
    <xf numFmtId="0" fontId="0" fillId="0" borderId="0" xfId="0" applyAlignment="1">
      <alignment horizontal="center" vertical="center"/>
    </xf>
    <xf numFmtId="14" fontId="0" fillId="0" borderId="0" xfId="0" applyNumberFormat="1" applyAlignment="1">
      <alignment horizontal="center" vertical="center"/>
    </xf>
    <xf numFmtId="9" fontId="0" fillId="0" borderId="0" xfId="3" applyFont="1" applyAlignment="1">
      <alignment horizontal="center" vertical="center"/>
    </xf>
    <xf numFmtId="165" fontId="0" fillId="0" borderId="0" xfId="1" applyNumberFormat="1" applyFont="1" applyAlignment="1">
      <alignment horizontal="center" vertical="center"/>
    </xf>
    <xf numFmtId="44" fontId="0" fillId="0" borderId="0" xfId="2" applyFont="1" applyAlignment="1">
      <alignment horizontal="center" vertical="center"/>
    </xf>
    <xf numFmtId="44" fontId="0" fillId="0" borderId="0" xfId="0" applyNumberFormat="1"/>
    <xf numFmtId="0" fontId="0" fillId="0" borderId="0" xfId="0" pivotButton="1"/>
    <xf numFmtId="0" fontId="0" fillId="0" borderId="0" xfId="0" applyAlignment="1">
      <alignment horizontal="left"/>
    </xf>
    <xf numFmtId="44" fontId="0" fillId="0" borderId="0" xfId="2" applyFont="1"/>
    <xf numFmtId="0" fontId="3" fillId="2" borderId="3" xfId="0" applyFont="1" applyFill="1" applyBorder="1" applyAlignment="1">
      <alignment horizontal="center" vertical="center" wrapText="1"/>
    </xf>
    <xf numFmtId="0" fontId="5" fillId="2" borderId="3" xfId="0" applyFont="1" applyFill="1" applyBorder="1" applyAlignment="1">
      <alignment horizontal="right" vertical="center" wrapText="1"/>
    </xf>
    <xf numFmtId="9" fontId="5" fillId="2" borderId="3" xfId="0" applyNumberFormat="1" applyFont="1" applyFill="1" applyBorder="1" applyAlignment="1">
      <alignment horizontal="center" vertical="center" wrapText="1"/>
    </xf>
    <xf numFmtId="0" fontId="2" fillId="3" borderId="4" xfId="0" applyFont="1" applyFill="1" applyBorder="1" applyAlignment="1">
      <alignment horizontal="center" vertical="center" wrapText="1"/>
    </xf>
    <xf numFmtId="164" fontId="2" fillId="3" borderId="4" xfId="2" applyNumberFormat="1" applyFont="1" applyFill="1" applyBorder="1" applyAlignment="1">
      <alignment horizontal="center" vertical="center" wrapText="1"/>
    </xf>
    <xf numFmtId="44" fontId="2" fillId="3" borderId="4" xfId="2" applyFont="1" applyFill="1" applyBorder="1" applyAlignment="1">
      <alignment horizontal="center" vertical="center" wrapText="1"/>
    </xf>
    <xf numFmtId="9" fontId="2" fillId="3" borderId="4" xfId="3" applyFont="1" applyFill="1" applyBorder="1" applyAlignment="1">
      <alignment horizontal="center" vertical="center" wrapText="1"/>
    </xf>
    <xf numFmtId="164" fontId="0" fillId="0" borderId="0" xfId="2" applyNumberFormat="1" applyFont="1"/>
    <xf numFmtId="9" fontId="0" fillId="0" borderId="0" xfId="3" applyFont="1"/>
    <xf numFmtId="165" fontId="2" fillId="3" borderId="4" xfId="1" applyNumberFormat="1" applyFont="1" applyFill="1" applyBorder="1" applyAlignment="1">
      <alignment horizontal="center" vertical="center" wrapText="1"/>
    </xf>
    <xf numFmtId="164" fontId="5" fillId="2" borderId="3" xfId="2" applyNumberFormat="1" applyFont="1" applyFill="1" applyBorder="1" applyAlignment="1">
      <alignment horizontal="center" vertical="center" wrapText="1"/>
    </xf>
    <xf numFmtId="165" fontId="5" fillId="2" borderId="3" xfId="1" applyNumberFormat="1" applyFont="1" applyFill="1" applyBorder="1" applyAlignment="1">
      <alignment horizontal="center" vertical="center" wrapText="1"/>
    </xf>
    <xf numFmtId="165" fontId="0" fillId="0" borderId="0" xfId="1" applyNumberFormat="1" applyFont="1"/>
    <xf numFmtId="166" fontId="0" fillId="0" borderId="0" xfId="0" applyNumberFormat="1"/>
    <xf numFmtId="164" fontId="0" fillId="0" borderId="0" xfId="2" applyNumberFormat="1" applyFont="1" applyFill="1" applyAlignment="1">
      <alignment horizontal="center" vertical="center"/>
    </xf>
    <xf numFmtId="44" fontId="0" fillId="0" borderId="0" xfId="2" applyFont="1" applyFill="1" applyAlignment="1">
      <alignment horizontal="center" vertical="center"/>
    </xf>
    <xf numFmtId="9" fontId="0" fillId="0" borderId="0" xfId="3" applyFont="1" applyFill="1" applyAlignment="1">
      <alignment horizontal="center" vertical="center"/>
    </xf>
    <xf numFmtId="165" fontId="0" fillId="0" borderId="0" xfId="1" applyNumberFormat="1" applyFont="1" applyFill="1" applyAlignment="1">
      <alignment horizontal="center" vertical="center"/>
    </xf>
    <xf numFmtId="166" fontId="0" fillId="0" borderId="0" xfId="2" applyNumberFormat="1" applyFont="1"/>
    <xf numFmtId="6" fontId="0" fillId="0" borderId="0" xfId="0" applyNumberFormat="1"/>
    <xf numFmtId="0" fontId="6" fillId="0" borderId="0" xfId="0" applyFont="1"/>
    <xf numFmtId="164" fontId="3" fillId="0" borderId="0" xfId="2" applyNumberFormat="1" applyFont="1" applyAlignment="1">
      <alignment horizontal="center" vertical="center"/>
    </xf>
    <xf numFmtId="164" fontId="3" fillId="0" borderId="0" xfId="2" applyNumberFormat="1" applyFont="1" applyFill="1" applyAlignment="1">
      <alignment horizontal="center" vertical="center"/>
    </xf>
    <xf numFmtId="167" fontId="0" fillId="0" borderId="0" xfId="0" applyNumberFormat="1"/>
    <xf numFmtId="1" fontId="15" fillId="0" borderId="1" xfId="2" applyNumberFormat="1" applyFont="1" applyFill="1" applyBorder="1" applyAlignment="1" applyProtection="1">
      <alignment horizontal="center" vertical="center"/>
      <protection locked="0"/>
    </xf>
    <xf numFmtId="0" fontId="8" fillId="0" borderId="0" xfId="0" applyFont="1" applyAlignment="1">
      <alignment horizontal="center" vertical="center"/>
    </xf>
    <xf numFmtId="0" fontId="16" fillId="0" borderId="0" xfId="0" applyFont="1" applyAlignment="1">
      <alignment horizontal="center" vertical="center"/>
    </xf>
    <xf numFmtId="0" fontId="12" fillId="0" borderId="0" xfId="0" applyFont="1" applyAlignment="1">
      <alignment horizontal="center" vertical="center"/>
    </xf>
    <xf numFmtId="0" fontId="0" fillId="0" borderId="0" xfId="0" applyAlignment="1">
      <alignment horizontal="center" vertical="center" wrapText="1"/>
    </xf>
    <xf numFmtId="3" fontId="16" fillId="0" borderId="1" xfId="1" applyNumberFormat="1" applyFont="1" applyFill="1" applyBorder="1" applyAlignment="1">
      <alignment horizontal="center" vertical="center" wrapText="1"/>
    </xf>
    <xf numFmtId="3" fontId="8" fillId="0" borderId="1" xfId="1" applyNumberFormat="1" applyFont="1" applyFill="1" applyBorder="1" applyAlignment="1">
      <alignment horizontal="center" vertical="center" wrapText="1"/>
    </xf>
    <xf numFmtId="3" fontId="8" fillId="0" borderId="1" xfId="1" applyNumberFormat="1" applyFont="1" applyFill="1" applyBorder="1" applyAlignment="1" applyProtection="1">
      <alignment horizontal="center" vertical="center" wrapText="1"/>
      <protection locked="0"/>
    </xf>
    <xf numFmtId="1" fontId="16" fillId="0" borderId="1" xfId="2" applyNumberFormat="1" applyFont="1" applyFill="1" applyBorder="1" applyAlignment="1" applyProtection="1">
      <alignment horizontal="center" vertical="center" wrapText="1"/>
      <protection locked="0"/>
    </xf>
    <xf numFmtId="164" fontId="3" fillId="0" borderId="1" xfId="0" applyNumberFormat="1" applyFont="1" applyBorder="1" applyAlignment="1">
      <alignment wrapText="1"/>
    </xf>
    <xf numFmtId="1" fontId="15" fillId="0" borderId="1" xfId="2" applyNumberFormat="1" applyFont="1" applyFill="1" applyBorder="1" applyAlignment="1" applyProtection="1">
      <alignment horizontal="center" vertical="center" wrapText="1"/>
      <protection locked="0"/>
    </xf>
    <xf numFmtId="44" fontId="0" fillId="0" borderId="9" xfId="0" applyNumberFormat="1" applyBorder="1"/>
    <xf numFmtId="166" fontId="0" fillId="0" borderId="9" xfId="0" applyNumberFormat="1" applyBorder="1"/>
    <xf numFmtId="0" fontId="7" fillId="0" borderId="0" xfId="0" applyFont="1"/>
    <xf numFmtId="166" fontId="7" fillId="0" borderId="0" xfId="0" applyNumberFormat="1" applyFont="1"/>
    <xf numFmtId="0" fontId="0" fillId="0" borderId="0" xfId="0" applyAlignment="1">
      <alignment wrapText="1"/>
    </xf>
    <xf numFmtId="164" fontId="3" fillId="0" borderId="7" xfId="0" applyNumberFormat="1" applyFont="1" applyBorder="1" applyAlignment="1">
      <alignment wrapText="1"/>
    </xf>
    <xf numFmtId="3" fontId="16" fillId="0" borderId="7" xfId="1" applyNumberFormat="1" applyFont="1" applyFill="1" applyBorder="1" applyAlignment="1">
      <alignment horizontal="center" vertical="center" wrapText="1"/>
    </xf>
    <xf numFmtId="164" fontId="3" fillId="0" borderId="6" xfId="0" applyNumberFormat="1" applyFont="1" applyBorder="1" applyAlignment="1">
      <alignment wrapText="1"/>
    </xf>
    <xf numFmtId="3" fontId="8" fillId="0" borderId="6" xfId="1" applyNumberFormat="1" applyFont="1" applyFill="1" applyBorder="1" applyAlignment="1">
      <alignment horizontal="center" vertical="center" wrapText="1"/>
    </xf>
    <xf numFmtId="3" fontId="8" fillId="0" borderId="6" xfId="1" applyNumberFormat="1" applyFont="1" applyFill="1" applyBorder="1" applyAlignment="1" applyProtection="1">
      <alignment horizontal="center" vertical="center" wrapText="1"/>
      <protection locked="0"/>
    </xf>
    <xf numFmtId="3" fontId="8" fillId="0" borderId="6" xfId="2" applyNumberFormat="1" applyFont="1" applyFill="1" applyBorder="1" applyAlignment="1" applyProtection="1">
      <alignment horizontal="center" vertical="center" wrapText="1"/>
      <protection locked="0"/>
    </xf>
    <xf numFmtId="1" fontId="9" fillId="0" borderId="6" xfId="2" applyNumberFormat="1" applyFont="1" applyFill="1" applyBorder="1" applyAlignment="1" applyProtection="1">
      <alignment horizontal="center" vertical="center" wrapText="1"/>
      <protection locked="0"/>
    </xf>
    <xf numFmtId="0" fontId="19" fillId="0" borderId="6" xfId="0" applyFont="1" applyBorder="1" applyAlignment="1">
      <alignment horizontal="center" vertical="center" wrapText="1"/>
    </xf>
    <xf numFmtId="0" fontId="16" fillId="0" borderId="0" xfId="0" applyFont="1" applyAlignment="1">
      <alignment horizontal="center" vertical="center" wrapText="1"/>
    </xf>
    <xf numFmtId="0" fontId="0" fillId="0" borderId="12" xfId="0" applyBorder="1"/>
    <xf numFmtId="0" fontId="0" fillId="0" borderId="13" xfId="0" applyBorder="1"/>
    <xf numFmtId="0" fontId="0" fillId="0" borderId="14" xfId="0" applyBorder="1"/>
    <xf numFmtId="44" fontId="0" fillId="0" borderId="15" xfId="0" applyNumberFormat="1" applyBorder="1"/>
    <xf numFmtId="44" fontId="0" fillId="0" borderId="16" xfId="0" applyNumberFormat="1" applyBorder="1"/>
    <xf numFmtId="44" fontId="0" fillId="0" borderId="17" xfId="0" applyNumberFormat="1" applyBorder="1"/>
    <xf numFmtId="44" fontId="0" fillId="0" borderId="18" xfId="0" applyNumberFormat="1" applyBorder="1"/>
    <xf numFmtId="44" fontId="0" fillId="0" borderId="19" xfId="0" applyNumberFormat="1" applyBorder="1"/>
    <xf numFmtId="166" fontId="0" fillId="0" borderId="15" xfId="0" applyNumberFormat="1" applyBorder="1"/>
    <xf numFmtId="166" fontId="0" fillId="0" borderId="16" xfId="0" applyNumberFormat="1" applyBorder="1"/>
    <xf numFmtId="166" fontId="0" fillId="0" borderId="17" xfId="0" applyNumberFormat="1" applyBorder="1"/>
    <xf numFmtId="166" fontId="0" fillId="0" borderId="18" xfId="0" applyNumberFormat="1" applyBorder="1"/>
    <xf numFmtId="166" fontId="0" fillId="0" borderId="19" xfId="0" applyNumberFormat="1" applyBorder="1"/>
    <xf numFmtId="0" fontId="12" fillId="0" borderId="1" xfId="0" applyFont="1" applyBorder="1" applyAlignment="1" applyProtection="1">
      <alignment horizontal="center" vertical="center" wrapText="1"/>
      <protection locked="0"/>
    </xf>
    <xf numFmtId="0" fontId="0" fillId="0" borderId="0" xfId="0" applyAlignment="1">
      <alignment horizontal="left" indent="1"/>
    </xf>
    <xf numFmtId="0" fontId="0" fillId="0" borderId="0" xfId="0" applyAlignment="1">
      <alignment horizontal="left" indent="2"/>
    </xf>
    <xf numFmtId="165" fontId="0" fillId="0" borderId="0" xfId="0" applyNumberFormat="1"/>
    <xf numFmtId="0" fontId="4" fillId="0" borderId="21" xfId="0" applyFont="1" applyBorder="1" applyAlignment="1">
      <alignment horizontal="center" vertical="top" wrapText="1"/>
    </xf>
    <xf numFmtId="0" fontId="10" fillId="0" borderId="5" xfId="0" applyFont="1" applyBorder="1" applyAlignment="1">
      <alignment horizontal="center" vertical="center" wrapText="1"/>
    </xf>
    <xf numFmtId="0" fontId="2" fillId="0" borderId="5" xfId="0" applyFont="1" applyBorder="1" applyAlignment="1">
      <alignment horizontal="center" vertical="center" wrapText="1"/>
    </xf>
    <xf numFmtId="0" fontId="17" fillId="0" borderId="5" xfId="0" applyFont="1" applyBorder="1" applyAlignment="1">
      <alignment horizontal="center" vertical="center" wrapText="1"/>
    </xf>
    <xf numFmtId="0" fontId="11" fillId="0" borderId="5" xfId="0" applyFont="1" applyBorder="1" applyAlignment="1">
      <alignment horizontal="center" vertical="center" wrapText="1"/>
    </xf>
    <xf numFmtId="164" fontId="10" fillId="0" borderId="5" xfId="2" applyNumberFormat="1" applyFont="1" applyFill="1" applyBorder="1" applyAlignment="1">
      <alignment horizontal="center" vertical="center" wrapText="1"/>
    </xf>
    <xf numFmtId="165" fontId="10" fillId="0" borderId="5" xfId="1" applyNumberFormat="1" applyFont="1" applyFill="1" applyBorder="1" applyAlignment="1">
      <alignment horizontal="center" vertical="center" wrapText="1"/>
    </xf>
    <xf numFmtId="0" fontId="15" fillId="5" borderId="11" xfId="0" applyFont="1" applyFill="1" applyBorder="1"/>
    <xf numFmtId="0" fontId="15" fillId="5" borderId="8" xfId="0" applyFont="1" applyFill="1" applyBorder="1"/>
    <xf numFmtId="0" fontId="20" fillId="5" borderId="8" xfId="0" applyFont="1" applyFill="1" applyBorder="1" applyAlignment="1">
      <alignment horizontal="right" vertical="center"/>
    </xf>
    <xf numFmtId="166" fontId="20" fillId="5" borderId="8" xfId="0" applyNumberFormat="1" applyFont="1" applyFill="1" applyBorder="1" applyAlignment="1">
      <alignment horizontal="center" vertical="center"/>
    </xf>
    <xf numFmtId="3" fontId="20" fillId="5" borderId="8" xfId="0" applyNumberFormat="1" applyFont="1" applyFill="1" applyBorder="1" applyAlignment="1">
      <alignment horizontal="center" vertical="center"/>
    </xf>
    <xf numFmtId="0" fontId="13" fillId="0" borderId="0" xfId="0" applyFont="1" applyAlignment="1">
      <alignment vertical="center"/>
    </xf>
    <xf numFmtId="165" fontId="2" fillId="0" borderId="22" xfId="1" applyNumberFormat="1" applyFont="1" applyFill="1" applyBorder="1" applyAlignment="1">
      <alignment horizontal="center" vertical="center" wrapText="1"/>
    </xf>
    <xf numFmtId="0" fontId="23" fillId="0" borderId="20" xfId="2" applyNumberFormat="1" applyFont="1" applyFill="1" applyBorder="1" applyAlignment="1" applyProtection="1">
      <alignment horizontal="center" vertical="center" wrapText="1"/>
      <protection locked="0"/>
    </xf>
    <xf numFmtId="164" fontId="18" fillId="0" borderId="1" xfId="2" applyNumberFormat="1" applyFont="1" applyFill="1" applyBorder="1" applyAlignment="1">
      <alignment horizontal="center" vertical="top" wrapText="1"/>
    </xf>
    <xf numFmtId="164" fontId="18" fillId="0" borderId="7" xfId="2" applyNumberFormat="1" applyFont="1" applyFill="1" applyBorder="1" applyAlignment="1">
      <alignment horizontal="center" vertical="top" wrapText="1"/>
    </xf>
    <xf numFmtId="164" fontId="18" fillId="0" borderId="6" xfId="2" applyNumberFormat="1" applyFont="1" applyFill="1" applyBorder="1" applyAlignment="1">
      <alignment horizontal="center" vertical="top" wrapText="1"/>
    </xf>
    <xf numFmtId="0" fontId="12" fillId="0" borderId="1" xfId="0" applyFont="1" applyBorder="1" applyAlignment="1">
      <alignment horizontal="center" vertical="center"/>
    </xf>
    <xf numFmtId="0" fontId="12" fillId="0" borderId="1"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1" xfId="0" applyFont="1" applyBorder="1" applyAlignment="1" applyProtection="1">
      <alignment horizontal="center" vertical="center" wrapText="1"/>
      <protection locked="0"/>
    </xf>
    <xf numFmtId="164" fontId="21" fillId="0" borderId="1" xfId="2" applyNumberFormat="1" applyFont="1" applyFill="1" applyBorder="1" applyAlignment="1" applyProtection="1">
      <alignment horizontal="center" vertical="center"/>
      <protection locked="0"/>
    </xf>
    <xf numFmtId="167" fontId="20" fillId="5" borderId="8" xfId="0" applyNumberFormat="1" applyFont="1" applyFill="1" applyBorder="1" applyAlignment="1">
      <alignment horizontal="center" vertical="center"/>
    </xf>
    <xf numFmtId="0" fontId="0" fillId="6" borderId="0" xfId="0" applyFill="1"/>
    <xf numFmtId="0" fontId="0" fillId="8" borderId="0" xfId="0" applyFill="1"/>
    <xf numFmtId="164" fontId="4" fillId="0" borderId="6" xfId="2" applyNumberFormat="1" applyFont="1" applyFill="1" applyBorder="1" applyAlignment="1" applyProtection="1">
      <alignment horizontal="center" vertical="center" wrapText="1"/>
      <protection locked="0"/>
    </xf>
    <xf numFmtId="0" fontId="0" fillId="0" borderId="9" xfId="0" applyBorder="1"/>
    <xf numFmtId="0" fontId="28" fillId="0" borderId="0" xfId="4" applyAlignment="1">
      <alignment horizontal="center" vertical="center"/>
    </xf>
    <xf numFmtId="0" fontId="28" fillId="9" borderId="23" xfId="4" applyFill="1" applyBorder="1" applyAlignment="1">
      <alignment vertical="center" wrapText="1"/>
    </xf>
    <xf numFmtId="0" fontId="24" fillId="9" borderId="24" xfId="0" applyFont="1" applyFill="1" applyBorder="1" applyAlignment="1">
      <alignment horizontal="center" vertical="center" textRotation="90" wrapText="1"/>
    </xf>
    <xf numFmtId="0" fontId="24" fillId="9" borderId="24" xfId="0" applyFont="1" applyFill="1" applyBorder="1" applyAlignment="1">
      <alignment horizontal="center" vertical="center" wrapText="1"/>
    </xf>
    <xf numFmtId="0" fontId="28" fillId="9" borderId="24" xfId="4" applyFill="1" applyBorder="1" applyAlignment="1">
      <alignment horizontal="center" vertical="center" wrapText="1"/>
    </xf>
    <xf numFmtId="0" fontId="25" fillId="10" borderId="25" xfId="0" applyFont="1" applyFill="1" applyBorder="1" applyAlignment="1">
      <alignment vertical="center" wrapText="1"/>
    </xf>
    <xf numFmtId="0" fontId="26" fillId="0" borderId="26" xfId="0" applyFont="1" applyBorder="1" applyAlignment="1">
      <alignment horizontal="center" vertical="center" wrapText="1"/>
    </xf>
    <xf numFmtId="6" fontId="26" fillId="0" borderId="26" xfId="0" applyNumberFormat="1" applyFont="1" applyBorder="1" applyAlignment="1">
      <alignment horizontal="center" vertical="center" wrapText="1"/>
    </xf>
    <xf numFmtId="3" fontId="26" fillId="0" borderId="26" xfId="0" applyNumberFormat="1" applyFont="1" applyBorder="1" applyAlignment="1">
      <alignment horizontal="center" vertical="center" wrapText="1"/>
    </xf>
    <xf numFmtId="0" fontId="27" fillId="10" borderId="25" xfId="0" applyFont="1" applyFill="1" applyBorder="1" applyAlignment="1">
      <alignment horizontal="center" vertical="center" wrapText="1"/>
    </xf>
    <xf numFmtId="0" fontId="25" fillId="11" borderId="26" xfId="0" applyFont="1" applyFill="1" applyBorder="1" applyAlignment="1">
      <alignment horizontal="center" vertical="center" wrapText="1"/>
    </xf>
    <xf numFmtId="6" fontId="25" fillId="11" borderId="26" xfId="0" applyNumberFormat="1" applyFont="1" applyFill="1" applyBorder="1" applyAlignment="1">
      <alignment horizontal="center" vertical="center" wrapText="1"/>
    </xf>
    <xf numFmtId="3" fontId="25" fillId="11" borderId="26" xfId="0" applyNumberFormat="1" applyFont="1" applyFill="1" applyBorder="1" applyAlignment="1">
      <alignment horizontal="center" vertical="center" wrapText="1"/>
    </xf>
    <xf numFmtId="0" fontId="28" fillId="0" borderId="0" xfId="4" applyAlignment="1">
      <alignment horizontal="justify" vertical="center"/>
    </xf>
    <xf numFmtId="44" fontId="0" fillId="0" borderId="0" xfId="2" applyFont="1" applyFill="1" applyAlignment="1">
      <alignment horizontal="center" vertical="center" wrapText="1"/>
    </xf>
    <xf numFmtId="44" fontId="0" fillId="0" borderId="0" xfId="2" applyFont="1" applyAlignment="1">
      <alignment horizontal="center" vertical="center" wrapText="1"/>
    </xf>
    <xf numFmtId="0" fontId="23" fillId="0" borderId="7" xfId="2" applyNumberFormat="1" applyFont="1" applyFill="1" applyBorder="1" applyAlignment="1" applyProtection="1">
      <alignment horizontal="center" vertical="center" wrapText="1"/>
      <protection locked="0"/>
    </xf>
    <xf numFmtId="164" fontId="21" fillId="0" borderId="7" xfId="2" applyNumberFormat="1" applyFont="1" applyFill="1" applyBorder="1" applyAlignment="1" applyProtection="1">
      <alignment horizontal="center" vertical="center"/>
      <protection locked="0"/>
    </xf>
    <xf numFmtId="0" fontId="12" fillId="0" borderId="7" xfId="0" applyFont="1" applyBorder="1" applyAlignment="1">
      <alignment horizontal="center" vertical="center"/>
    </xf>
    <xf numFmtId="0" fontId="0" fillId="0" borderId="1" xfId="0" applyBorder="1"/>
    <xf numFmtId="0" fontId="0" fillId="0" borderId="0" xfId="0" applyAlignment="1">
      <alignment vertical="center"/>
    </xf>
    <xf numFmtId="167" fontId="0" fillId="0" borderId="0" xfId="3" applyNumberFormat="1" applyFont="1" applyFill="1" applyAlignment="1">
      <alignment horizontal="center" vertical="center"/>
    </xf>
    <xf numFmtId="164" fontId="0" fillId="0" borderId="0" xfId="2" applyNumberFormat="1" applyFont="1" applyFill="1" applyAlignment="1">
      <alignment horizontal="center" vertical="center" wrapText="1"/>
    </xf>
    <xf numFmtId="164" fontId="0" fillId="0" borderId="0" xfId="2" applyNumberFormat="1" applyFont="1" applyAlignment="1">
      <alignment horizontal="center" vertical="center" wrapText="1"/>
    </xf>
    <xf numFmtId="0" fontId="11" fillId="0" borderId="1" xfId="0" applyFont="1" applyBorder="1" applyAlignment="1">
      <alignment horizontal="center" vertical="center" wrapText="1"/>
    </xf>
    <xf numFmtId="14" fontId="12" fillId="0" borderId="1" xfId="0" applyNumberFormat="1" applyFont="1" applyBorder="1" applyAlignment="1">
      <alignment horizontal="center" vertical="center" wrapText="1"/>
    </xf>
    <xf numFmtId="14" fontId="0" fillId="0" borderId="0" xfId="0" applyNumberFormat="1" applyAlignment="1">
      <alignment horizontal="center" vertical="center" wrapText="1"/>
    </xf>
    <xf numFmtId="0" fontId="12" fillId="0" borderId="0" xfId="0" applyFont="1" applyAlignment="1">
      <alignment horizontal="center" vertical="center" wrapText="1"/>
    </xf>
    <xf numFmtId="164" fontId="3" fillId="0" borderId="0" xfId="2" applyNumberFormat="1" applyFont="1" applyFill="1" applyAlignment="1">
      <alignment horizontal="center" vertical="center" wrapText="1"/>
    </xf>
    <xf numFmtId="164" fontId="3" fillId="0" borderId="0" xfId="2" applyNumberFormat="1" applyFont="1" applyAlignment="1">
      <alignment horizontal="center" vertical="center" wrapText="1"/>
    </xf>
    <xf numFmtId="0" fontId="6" fillId="0" borderId="0" xfId="0" applyFont="1" applyAlignment="1">
      <alignment horizontal="center" vertical="center" wrapText="1"/>
    </xf>
    <xf numFmtId="14" fontId="12" fillId="0" borderId="0" xfId="0" applyNumberFormat="1" applyFont="1" applyAlignment="1">
      <alignment horizontal="center" vertical="center" wrapText="1"/>
    </xf>
    <xf numFmtId="0" fontId="0" fillId="0" borderId="6" xfId="0" applyBorder="1"/>
    <xf numFmtId="0" fontId="0" fillId="0" borderId="7" xfId="0" applyBorder="1"/>
    <xf numFmtId="166" fontId="0" fillId="0" borderId="0" xfId="2" applyNumberFormat="1" applyFont="1" applyFill="1" applyAlignment="1">
      <alignment horizontal="center" vertical="center"/>
    </xf>
    <xf numFmtId="166" fontId="0" fillId="0" borderId="0" xfId="2" applyNumberFormat="1" applyFont="1" applyAlignment="1">
      <alignment horizontal="center" vertical="center"/>
    </xf>
    <xf numFmtId="1" fontId="9" fillId="0" borderId="1" xfId="2" applyNumberFormat="1" applyFont="1" applyFill="1" applyBorder="1" applyAlignment="1" applyProtection="1">
      <alignment horizontal="center" vertical="center" wrapText="1"/>
      <protection locked="0"/>
    </xf>
    <xf numFmtId="164" fontId="3" fillId="0" borderId="11" xfId="0" applyNumberFormat="1" applyFont="1" applyBorder="1" applyAlignment="1">
      <alignment wrapText="1"/>
    </xf>
    <xf numFmtId="164" fontId="3" fillId="0" borderId="8" xfId="0" applyNumberFormat="1" applyFont="1" applyBorder="1" applyAlignment="1">
      <alignment wrapText="1"/>
    </xf>
    <xf numFmtId="164" fontId="3" fillId="0" borderId="10" xfId="0" applyNumberFormat="1" applyFont="1" applyBorder="1" applyAlignment="1">
      <alignment wrapText="1"/>
    </xf>
    <xf numFmtId="0" fontId="15" fillId="5" borderId="8" xfId="0" applyFont="1" applyFill="1" applyBorder="1" applyAlignment="1">
      <alignment horizontal="center"/>
    </xf>
    <xf numFmtId="0" fontId="0" fillId="0" borderId="2" xfId="0" applyBorder="1"/>
    <xf numFmtId="6" fontId="16" fillId="0" borderId="1" xfId="0" applyNumberFormat="1" applyFont="1" applyBorder="1" applyAlignment="1">
      <alignment horizontal="center" vertical="center"/>
    </xf>
    <xf numFmtId="0" fontId="16" fillId="0" borderId="1" xfId="0" applyFont="1" applyBorder="1" applyAlignment="1">
      <alignment horizontal="center" vertical="center"/>
    </xf>
    <xf numFmtId="0" fontId="16" fillId="0" borderId="1" xfId="0" applyFont="1" applyBorder="1" applyAlignment="1">
      <alignment horizontal="center" vertical="center" wrapText="1"/>
    </xf>
    <xf numFmtId="167" fontId="16" fillId="0" borderId="1" xfId="0" applyNumberFormat="1" applyFont="1" applyBorder="1" applyAlignment="1">
      <alignment horizontal="center" vertical="center" wrapText="1"/>
    </xf>
    <xf numFmtId="166" fontId="16" fillId="0" borderId="1" xfId="0" applyNumberFormat="1" applyFont="1" applyBorder="1" applyAlignment="1">
      <alignment horizontal="center" vertical="center" wrapText="1"/>
    </xf>
    <xf numFmtId="0" fontId="0" fillId="0" borderId="5" xfId="0" applyBorder="1"/>
    <xf numFmtId="14" fontId="16" fillId="0" borderId="1" xfId="0" applyNumberFormat="1" applyFont="1" applyBorder="1" applyAlignment="1">
      <alignment horizontal="center" vertical="center" wrapText="1"/>
    </xf>
    <xf numFmtId="1" fontId="21" fillId="0" borderId="1" xfId="2" applyNumberFormat="1" applyFont="1" applyFill="1" applyBorder="1" applyAlignment="1" applyProtection="1">
      <alignment horizontal="center" vertical="center" wrapText="1"/>
      <protection locked="0"/>
    </xf>
    <xf numFmtId="0" fontId="21" fillId="0" borderId="1" xfId="2" applyNumberFormat="1" applyFont="1" applyFill="1" applyBorder="1" applyAlignment="1" applyProtection="1">
      <alignment horizontal="center" vertical="center" wrapText="1"/>
      <protection locked="0"/>
    </xf>
    <xf numFmtId="1" fontId="8" fillId="0" borderId="6" xfId="2" applyNumberFormat="1" applyFont="1" applyFill="1" applyBorder="1" applyAlignment="1" applyProtection="1">
      <alignment horizontal="center" vertical="center" wrapText="1"/>
      <protection locked="0"/>
    </xf>
    <xf numFmtId="167" fontId="0" fillId="0" borderId="0" xfId="0" applyNumberFormat="1" applyAlignment="1">
      <alignment horizontal="center" vertical="center"/>
    </xf>
    <xf numFmtId="166" fontId="0" fillId="0" borderId="0" xfId="0" applyNumberFormat="1" applyAlignment="1">
      <alignment horizontal="center" vertical="center"/>
    </xf>
    <xf numFmtId="0" fontId="12" fillId="0" borderId="5" xfId="0" applyFont="1" applyBorder="1" applyAlignment="1">
      <alignment horizontal="center" vertical="center" wrapText="1"/>
    </xf>
    <xf numFmtId="164" fontId="4" fillId="0" borderId="1" xfId="2" applyNumberFormat="1" applyFont="1" applyFill="1" applyBorder="1" applyAlignment="1" applyProtection="1">
      <alignment horizontal="center" vertical="center" wrapText="1"/>
      <protection locked="0"/>
    </xf>
    <xf numFmtId="164" fontId="21" fillId="0" borderId="6" xfId="2" applyNumberFormat="1" applyFont="1" applyFill="1" applyBorder="1" applyAlignment="1" applyProtection="1">
      <alignment horizontal="center" vertical="center"/>
      <protection locked="0"/>
    </xf>
    <xf numFmtId="0" fontId="12" fillId="0" borderId="2" xfId="0" applyFont="1" applyBorder="1" applyAlignment="1">
      <alignment horizontal="center" vertical="center" wrapText="1"/>
    </xf>
    <xf numFmtId="3" fontId="8" fillId="0" borderId="1" xfId="2" applyNumberFormat="1" applyFont="1" applyFill="1" applyBorder="1" applyAlignment="1" applyProtection="1">
      <alignment horizontal="center" vertical="center" wrapText="1"/>
      <protection locked="0"/>
    </xf>
    <xf numFmtId="0" fontId="12" fillId="0" borderId="0" xfId="0" applyFont="1"/>
    <xf numFmtId="164" fontId="18" fillId="0" borderId="0" xfId="2" applyNumberFormat="1" applyFont="1" applyFill="1" applyBorder="1" applyAlignment="1">
      <alignment horizontal="center" vertical="top" wrapText="1"/>
    </xf>
    <xf numFmtId="0" fontId="9" fillId="0" borderId="6" xfId="0" applyFont="1" applyBorder="1" applyAlignment="1" applyProtection="1">
      <alignment horizontal="center" vertical="center" wrapText="1"/>
      <protection locked="0"/>
    </xf>
    <xf numFmtId="0" fontId="0" fillId="0" borderId="30" xfId="0" applyBorder="1"/>
    <xf numFmtId="0" fontId="0" fillId="0" borderId="31" xfId="0" applyBorder="1"/>
    <xf numFmtId="0" fontId="0" fillId="0" borderId="32" xfId="0" applyBorder="1"/>
    <xf numFmtId="0" fontId="0" fillId="0" borderId="33" xfId="0" applyBorder="1"/>
    <xf numFmtId="0" fontId="0" fillId="0" borderId="34" xfId="0" applyBorder="1"/>
    <xf numFmtId="0" fontId="0" fillId="0" borderId="35" xfId="0" applyBorder="1"/>
    <xf numFmtId="0" fontId="0" fillId="0" borderId="36" xfId="0" applyBorder="1"/>
    <xf numFmtId="0" fontId="0" fillId="0" borderId="37" xfId="0" applyBorder="1"/>
    <xf numFmtId="164" fontId="3" fillId="0" borderId="2" xfId="0" applyNumberFormat="1" applyFont="1" applyBorder="1" applyAlignment="1">
      <alignment wrapText="1"/>
    </xf>
    <xf numFmtId="0" fontId="12" fillId="0" borderId="7" xfId="0" applyFont="1" applyBorder="1" applyAlignment="1">
      <alignment horizontal="center" vertical="center" wrapText="1"/>
    </xf>
    <xf numFmtId="164" fontId="3" fillId="0" borderId="27" xfId="0" applyNumberFormat="1" applyFont="1" applyBorder="1" applyAlignment="1">
      <alignment wrapText="1"/>
    </xf>
    <xf numFmtId="0" fontId="0" fillId="0" borderId="1" xfId="0" applyBorder="1" applyAlignment="1">
      <alignment horizontal="center" vertical="center"/>
    </xf>
    <xf numFmtId="164" fontId="18" fillId="0" borderId="1" xfId="2" applyNumberFormat="1" applyFont="1" applyFill="1" applyBorder="1" applyAlignment="1">
      <alignment horizontal="center" vertical="center" wrapText="1"/>
    </xf>
    <xf numFmtId="164" fontId="3" fillId="0" borderId="6" xfId="2" applyNumberFormat="1" applyFont="1" applyFill="1" applyBorder="1" applyAlignment="1" applyProtection="1">
      <alignment horizontal="center" vertical="center" wrapText="1"/>
      <protection locked="0"/>
    </xf>
    <xf numFmtId="164" fontId="3" fillId="0" borderId="5" xfId="0" applyNumberFormat="1" applyFont="1" applyBorder="1" applyAlignment="1">
      <alignment wrapText="1"/>
    </xf>
    <xf numFmtId="164" fontId="3" fillId="0" borderId="29" xfId="0" applyNumberFormat="1" applyFont="1" applyBorder="1" applyAlignment="1">
      <alignment wrapText="1"/>
    </xf>
    <xf numFmtId="0" fontId="29" fillId="0" borderId="0" xfId="0" applyFont="1" applyAlignment="1">
      <alignment vertical="top"/>
    </xf>
    <xf numFmtId="14" fontId="29" fillId="0" borderId="0" xfId="0" applyNumberFormat="1" applyFont="1" applyAlignment="1">
      <alignment horizontal="center" vertical="center"/>
    </xf>
    <xf numFmtId="164" fontId="29" fillId="0" borderId="0" xfId="2" applyNumberFormat="1" applyFont="1" applyAlignment="1">
      <alignment horizontal="center" vertical="center"/>
    </xf>
    <xf numFmtId="9" fontId="29" fillId="0" borderId="0" xfId="3" applyFont="1" applyAlignment="1">
      <alignment horizontal="center" vertical="center"/>
    </xf>
    <xf numFmtId="0" fontId="29" fillId="0" borderId="0" xfId="0" applyFont="1"/>
    <xf numFmtId="0" fontId="30" fillId="0" borderId="0" xfId="0" applyFont="1" applyAlignment="1">
      <alignment horizontal="center" vertical="center"/>
    </xf>
    <xf numFmtId="0" fontId="30" fillId="0" borderId="0" xfId="0" applyFont="1"/>
    <xf numFmtId="167" fontId="0" fillId="0" borderId="0" xfId="0" applyNumberFormat="1" applyAlignment="1">
      <alignment horizontal="right" vertical="center"/>
    </xf>
    <xf numFmtId="0" fontId="0" fillId="0" borderId="0" xfId="0" applyAlignment="1">
      <alignment horizontal="right" vertical="center"/>
    </xf>
    <xf numFmtId="167" fontId="0" fillId="0" borderId="0" xfId="2" applyNumberFormat="1" applyFont="1" applyFill="1" applyAlignment="1">
      <alignment horizontal="right" vertical="center"/>
    </xf>
    <xf numFmtId="4" fontId="0" fillId="0" borderId="0" xfId="2" applyNumberFormat="1" applyFont="1" applyFill="1" applyAlignment="1">
      <alignment horizontal="right" vertical="center"/>
    </xf>
    <xf numFmtId="0" fontId="30" fillId="0" borderId="0" xfId="0" applyFont="1" applyAlignment="1">
      <alignment horizontal="right" vertical="center"/>
    </xf>
    <xf numFmtId="165" fontId="0" fillId="0" borderId="0" xfId="1" applyNumberFormat="1" applyFont="1" applyFill="1" applyAlignment="1">
      <alignment horizontal="right" vertical="center"/>
    </xf>
    <xf numFmtId="165" fontId="0" fillId="0" borderId="0" xfId="1" applyNumberFormat="1" applyFont="1" applyAlignment="1">
      <alignment horizontal="right" vertical="center"/>
    </xf>
    <xf numFmtId="164" fontId="3" fillId="0" borderId="0" xfId="2" applyNumberFormat="1" applyFont="1" applyFill="1" applyAlignment="1">
      <alignment horizontal="right" vertical="center"/>
    </xf>
    <xf numFmtId="164" fontId="0" fillId="0" borderId="0" xfId="2" applyNumberFormat="1" applyFont="1" applyFill="1" applyAlignment="1">
      <alignment horizontal="right" vertical="center"/>
    </xf>
    <xf numFmtId="44" fontId="0" fillId="0" borderId="0" xfId="2" applyFont="1" applyFill="1" applyAlignment="1">
      <alignment horizontal="right" vertical="center"/>
    </xf>
    <xf numFmtId="164" fontId="29" fillId="0" borderId="0" xfId="2" applyNumberFormat="1" applyFont="1" applyAlignment="1">
      <alignment horizontal="right" vertical="center"/>
    </xf>
    <xf numFmtId="44" fontId="29" fillId="0" borderId="0" xfId="2" applyFont="1" applyAlignment="1">
      <alignment horizontal="right" vertical="center"/>
    </xf>
    <xf numFmtId="164" fontId="3" fillId="0" borderId="0" xfId="2" applyNumberFormat="1" applyFont="1" applyAlignment="1">
      <alignment horizontal="right" vertical="center"/>
    </xf>
    <xf numFmtId="164" fontId="0" fillId="0" borderId="0" xfId="2" applyNumberFormat="1" applyFont="1" applyAlignment="1">
      <alignment horizontal="right" vertical="center"/>
    </xf>
    <xf numFmtId="44" fontId="0" fillId="0" borderId="0" xfId="2" applyFont="1" applyAlignment="1">
      <alignment horizontal="right" vertical="center"/>
    </xf>
    <xf numFmtId="1" fontId="9" fillId="0" borderId="0" xfId="2" applyNumberFormat="1" applyFont="1" applyFill="1" applyBorder="1" applyAlignment="1" applyProtection="1">
      <alignment horizontal="center" vertical="center" wrapText="1"/>
      <protection locked="0"/>
    </xf>
    <xf numFmtId="1" fontId="8" fillId="0" borderId="1" xfId="1" applyNumberFormat="1" applyFont="1" applyFill="1" applyBorder="1" applyAlignment="1" applyProtection="1">
      <alignment horizontal="center" vertical="center" wrapText="1"/>
      <protection locked="0"/>
    </xf>
    <xf numFmtId="164" fontId="4" fillId="0" borderId="28" xfId="2" applyNumberFormat="1" applyFont="1" applyFill="1" applyBorder="1" applyAlignment="1" applyProtection="1">
      <alignment horizontal="center" vertical="center" wrapText="1"/>
      <protection locked="0"/>
    </xf>
    <xf numFmtId="0" fontId="12" fillId="0" borderId="6" xfId="0" applyFont="1" applyBorder="1" applyAlignment="1">
      <alignment horizontal="center" vertical="center" wrapText="1"/>
    </xf>
    <xf numFmtId="164" fontId="3" fillId="0" borderId="1" xfId="1" applyNumberFormat="1" applyFont="1" applyFill="1" applyBorder="1" applyAlignment="1">
      <alignment horizontal="center" vertical="center" wrapText="1"/>
    </xf>
    <xf numFmtId="164" fontId="3" fillId="0" borderId="7" xfId="1" applyNumberFormat="1" applyFont="1" applyFill="1" applyBorder="1" applyAlignment="1">
      <alignment horizontal="center" vertical="center" wrapText="1"/>
    </xf>
    <xf numFmtId="0" fontId="29" fillId="0" borderId="0" xfId="0" applyFont="1" applyAlignment="1">
      <alignment horizontal="center" vertical="center"/>
    </xf>
    <xf numFmtId="0" fontId="29" fillId="0" borderId="0" xfId="0" applyFont="1" applyAlignment="1">
      <alignment horizontal="center" vertical="center" wrapText="1"/>
    </xf>
    <xf numFmtId="0" fontId="29" fillId="0" borderId="0" xfId="0" applyFont="1" applyAlignment="1">
      <alignment horizontal="left" vertical="top"/>
    </xf>
    <xf numFmtId="3" fontId="16" fillId="0" borderId="6" xfId="1" applyNumberFormat="1" applyFont="1" applyFill="1" applyBorder="1" applyAlignment="1">
      <alignment horizontal="center" vertical="center" wrapText="1"/>
    </xf>
    <xf numFmtId="164" fontId="3" fillId="0" borderId="0" xfId="0" applyNumberFormat="1" applyFont="1" applyAlignment="1">
      <alignment wrapText="1"/>
    </xf>
    <xf numFmtId="1" fontId="15" fillId="0" borderId="6" xfId="2" applyNumberFormat="1" applyFont="1" applyFill="1" applyBorder="1" applyAlignment="1" applyProtection="1">
      <alignment horizontal="center" vertical="center" wrapText="1"/>
      <protection locked="0"/>
    </xf>
    <xf numFmtId="0" fontId="9" fillId="7" borderId="6" xfId="0" applyFont="1" applyFill="1" applyBorder="1" applyAlignment="1" applyProtection="1">
      <alignment horizontal="center" vertical="center" wrapText="1"/>
      <protection locked="0"/>
    </xf>
    <xf numFmtId="164" fontId="3" fillId="7" borderId="1" xfId="0" applyNumberFormat="1" applyFont="1" applyFill="1" applyBorder="1" applyAlignment="1">
      <alignment wrapText="1"/>
    </xf>
    <xf numFmtId="164" fontId="3" fillId="7" borderId="7" xfId="0" applyNumberFormat="1" applyFont="1" applyFill="1" applyBorder="1" applyAlignment="1">
      <alignment wrapText="1"/>
    </xf>
    <xf numFmtId="3" fontId="8" fillId="0" borderId="0" xfId="1" applyNumberFormat="1" applyFont="1" applyFill="1" applyBorder="1" applyAlignment="1">
      <alignment horizontal="center" vertical="center" wrapText="1"/>
    </xf>
    <xf numFmtId="0" fontId="19" fillId="0" borderId="1" xfId="0" applyFont="1" applyBorder="1" applyAlignment="1">
      <alignment horizontal="center" vertical="center" wrapText="1"/>
    </xf>
    <xf numFmtId="3" fontId="16" fillId="0" borderId="0" xfId="1" applyNumberFormat="1" applyFont="1" applyFill="1" applyBorder="1" applyAlignment="1">
      <alignment horizontal="center" vertical="center" wrapText="1"/>
    </xf>
    <xf numFmtId="0" fontId="9" fillId="0" borderId="1" xfId="0" applyFont="1" applyBorder="1" applyAlignment="1" applyProtection="1">
      <alignment horizontal="center" wrapText="1"/>
      <protection locked="0"/>
    </xf>
    <xf numFmtId="1" fontId="8" fillId="0" borderId="1" xfId="2" applyNumberFormat="1" applyFont="1" applyFill="1" applyBorder="1" applyAlignment="1" applyProtection="1">
      <alignment horizontal="center" vertical="center" wrapText="1"/>
      <protection locked="0"/>
    </xf>
    <xf numFmtId="3" fontId="8" fillId="0" borderId="0" xfId="2" applyNumberFormat="1" applyFont="1" applyFill="1" applyBorder="1" applyAlignment="1" applyProtection="1">
      <alignment horizontal="center" vertical="center" wrapText="1"/>
      <protection locked="0"/>
    </xf>
    <xf numFmtId="164" fontId="4" fillId="0" borderId="21" xfId="2" applyNumberFormat="1" applyFont="1" applyFill="1" applyBorder="1" applyAlignment="1" applyProtection="1">
      <alignment horizontal="center" vertical="center" wrapText="1"/>
      <protection locked="0"/>
    </xf>
    <xf numFmtId="1" fontId="9" fillId="0" borderId="0" xfId="2" applyNumberFormat="1" applyFont="1" applyFill="1" applyBorder="1" applyAlignment="1" applyProtection="1">
      <alignment horizontal="center" vertical="center"/>
      <protection locked="0"/>
    </xf>
    <xf numFmtId="0" fontId="31" fillId="0" borderId="1" xfId="0" applyFont="1" applyBorder="1" applyAlignment="1">
      <alignment horizontal="center" vertical="center" wrapText="1"/>
    </xf>
    <xf numFmtId="0" fontId="32" fillId="0" borderId="1" xfId="0" applyFont="1" applyBorder="1" applyAlignment="1">
      <alignment horizontal="center" vertical="center" wrapText="1"/>
    </xf>
    <xf numFmtId="14" fontId="32" fillId="0" borderId="1" xfId="0" applyNumberFormat="1" applyFont="1" applyBorder="1" applyAlignment="1">
      <alignment horizontal="center" vertical="center" wrapText="1"/>
    </xf>
    <xf numFmtId="167" fontId="32" fillId="0" borderId="1" xfId="0" applyNumberFormat="1" applyFont="1" applyBorder="1" applyAlignment="1">
      <alignment horizontal="center" vertical="center" wrapText="1"/>
    </xf>
    <xf numFmtId="166" fontId="32" fillId="0" borderId="1" xfId="0" applyNumberFormat="1" applyFont="1" applyBorder="1" applyAlignment="1">
      <alignment horizontal="center" vertical="center" wrapText="1"/>
    </xf>
    <xf numFmtId="4" fontId="32" fillId="0" borderId="1" xfId="0" applyNumberFormat="1" applyFont="1" applyBorder="1" applyAlignment="1">
      <alignment horizontal="center" vertical="center" wrapText="1"/>
    </xf>
    <xf numFmtId="9" fontId="32" fillId="0" borderId="1" xfId="0" applyNumberFormat="1" applyFont="1" applyBorder="1" applyAlignment="1">
      <alignment horizontal="center" vertical="center" wrapText="1"/>
    </xf>
    <xf numFmtId="164" fontId="32" fillId="0" borderId="1" xfId="0" applyNumberFormat="1" applyFont="1" applyBorder="1" applyAlignment="1">
      <alignment horizontal="center" vertical="center" wrapText="1"/>
    </xf>
    <xf numFmtId="165" fontId="32" fillId="0" borderId="1" xfId="0" applyNumberFormat="1" applyFont="1" applyBorder="1" applyAlignment="1">
      <alignment horizontal="center" vertical="center" wrapText="1"/>
    </xf>
    <xf numFmtId="0" fontId="33" fillId="0" borderId="1" xfId="0" applyFont="1" applyBorder="1" applyAlignment="1">
      <alignment horizontal="center" vertical="center" wrapText="1"/>
    </xf>
    <xf numFmtId="14" fontId="33" fillId="0" borderId="1" xfId="0" applyNumberFormat="1" applyFont="1" applyBorder="1" applyAlignment="1">
      <alignment horizontal="center" vertical="center" wrapText="1"/>
    </xf>
    <xf numFmtId="0" fontId="33" fillId="0" borderId="1" xfId="0" applyFont="1" applyBorder="1" applyAlignment="1">
      <alignment horizontal="left" vertical="center" wrapText="1"/>
    </xf>
    <xf numFmtId="167" fontId="33" fillId="0" borderId="1" xfId="2" applyNumberFormat="1" applyFont="1" applyFill="1" applyBorder="1" applyAlignment="1">
      <alignment horizontal="right" vertical="center" wrapText="1" indent="1"/>
    </xf>
    <xf numFmtId="166" fontId="33" fillId="0" borderId="1" xfId="2" applyNumberFormat="1" applyFont="1" applyFill="1" applyBorder="1" applyAlignment="1">
      <alignment horizontal="right" vertical="center" wrapText="1" indent="1"/>
    </xf>
    <xf numFmtId="167" fontId="33" fillId="0" borderId="1" xfId="2" applyNumberFormat="1" applyFont="1" applyFill="1" applyBorder="1" applyAlignment="1" applyProtection="1">
      <alignment horizontal="right" vertical="center" wrapText="1" indent="1"/>
      <protection locked="0"/>
    </xf>
    <xf numFmtId="9" fontId="33" fillId="0" borderId="1" xfId="3" applyFont="1" applyFill="1" applyBorder="1" applyAlignment="1">
      <alignment horizontal="center" vertical="center" wrapText="1"/>
    </xf>
    <xf numFmtId="166" fontId="33" fillId="0" borderId="1" xfId="3" applyNumberFormat="1" applyFont="1" applyFill="1" applyBorder="1" applyAlignment="1">
      <alignment horizontal="right" vertical="center" wrapText="1" indent="1"/>
    </xf>
    <xf numFmtId="3" fontId="33" fillId="0" borderId="1" xfId="1" applyNumberFormat="1" applyFont="1" applyFill="1" applyBorder="1" applyAlignment="1">
      <alignment horizontal="center" vertical="center" wrapText="1"/>
    </xf>
    <xf numFmtId="0" fontId="31" fillId="0" borderId="1" xfId="0" applyFont="1" applyBorder="1" applyAlignment="1" applyProtection="1">
      <alignment horizontal="center" vertical="center" wrapText="1"/>
      <protection locked="0"/>
    </xf>
    <xf numFmtId="0" fontId="33" fillId="0" borderId="1" xfId="0" applyFont="1" applyBorder="1" applyAlignment="1" applyProtection="1">
      <alignment horizontal="center" vertical="center" wrapText="1"/>
      <protection locked="0"/>
    </xf>
    <xf numFmtId="164" fontId="33" fillId="0" borderId="1" xfId="2" applyNumberFormat="1" applyFont="1" applyFill="1" applyBorder="1" applyAlignment="1" applyProtection="1">
      <alignment horizontal="center" vertical="center" wrapText="1"/>
      <protection locked="0"/>
    </xf>
    <xf numFmtId="14" fontId="33" fillId="0" borderId="1" xfId="0" applyNumberFormat="1" applyFont="1" applyBorder="1" applyAlignment="1" applyProtection="1">
      <alignment horizontal="center" vertical="center" wrapText="1"/>
      <protection locked="0"/>
    </xf>
    <xf numFmtId="0" fontId="33" fillId="0" borderId="1" xfId="0" applyFont="1" applyBorder="1" applyAlignment="1" applyProtection="1">
      <alignment horizontal="left" vertical="center" wrapText="1"/>
      <protection locked="0"/>
    </xf>
    <xf numFmtId="166" fontId="33" fillId="0" borderId="1" xfId="2" applyNumberFormat="1" applyFont="1" applyFill="1" applyBorder="1" applyAlignment="1" applyProtection="1">
      <alignment horizontal="right" vertical="center" wrapText="1" indent="1"/>
      <protection locked="0"/>
    </xf>
    <xf numFmtId="3" fontId="33" fillId="0" borderId="1" xfId="1" applyNumberFormat="1" applyFont="1" applyFill="1" applyBorder="1" applyAlignment="1" applyProtection="1">
      <alignment horizontal="center" vertical="center" wrapText="1"/>
      <protection locked="0"/>
    </xf>
    <xf numFmtId="3" fontId="33" fillId="0" borderId="1" xfId="2" applyNumberFormat="1" applyFont="1" applyFill="1" applyBorder="1" applyAlignment="1" applyProtection="1">
      <alignment horizontal="center" vertical="center" wrapText="1"/>
      <protection locked="0"/>
    </xf>
    <xf numFmtId="14" fontId="31" fillId="0" borderId="1" xfId="0" applyNumberFormat="1" applyFont="1" applyBorder="1" applyAlignment="1" applyProtection="1">
      <alignment horizontal="center" vertical="center" wrapText="1"/>
      <protection locked="0"/>
    </xf>
    <xf numFmtId="0" fontId="31" fillId="0" borderId="1" xfId="0" applyFont="1" applyBorder="1" applyAlignment="1" applyProtection="1">
      <alignment horizontal="left" vertical="center" wrapText="1"/>
      <protection locked="0"/>
    </xf>
    <xf numFmtId="164" fontId="31" fillId="0" borderId="1" xfId="2" applyNumberFormat="1" applyFont="1" applyFill="1" applyBorder="1" applyAlignment="1" applyProtection="1">
      <alignment horizontal="center" vertical="center" wrapText="1"/>
      <protection locked="0"/>
    </xf>
    <xf numFmtId="167" fontId="31" fillId="0" borderId="1" xfId="2" applyNumberFormat="1" applyFont="1" applyFill="1" applyBorder="1" applyAlignment="1">
      <alignment horizontal="right" vertical="center" wrapText="1" indent="1"/>
    </xf>
    <xf numFmtId="166" fontId="31" fillId="0" borderId="1" xfId="2" applyNumberFormat="1" applyFont="1" applyFill="1" applyBorder="1" applyAlignment="1">
      <alignment horizontal="right" vertical="center" wrapText="1" indent="1"/>
    </xf>
    <xf numFmtId="166" fontId="31" fillId="0" borderId="1" xfId="2" applyNumberFormat="1" applyFont="1" applyFill="1" applyBorder="1" applyAlignment="1" applyProtection="1">
      <alignment horizontal="right" vertical="center" wrapText="1" indent="1"/>
      <protection locked="0"/>
    </xf>
    <xf numFmtId="1" fontId="31" fillId="0" borderId="1" xfId="1" applyNumberFormat="1" applyFont="1" applyFill="1" applyBorder="1" applyAlignment="1" applyProtection="1">
      <alignment horizontal="center" vertical="center" wrapText="1"/>
      <protection locked="0"/>
    </xf>
    <xf numFmtId="1" fontId="31" fillId="0" borderId="1" xfId="2" applyNumberFormat="1" applyFont="1" applyFill="1" applyBorder="1" applyAlignment="1" applyProtection="1">
      <alignment horizontal="center" vertical="center" wrapText="1"/>
      <protection locked="0"/>
    </xf>
    <xf numFmtId="167" fontId="31" fillId="0" borderId="1" xfId="2" applyNumberFormat="1" applyFont="1" applyFill="1" applyBorder="1" applyAlignment="1" applyProtection="1">
      <alignment horizontal="right" vertical="center" wrapText="1" indent="1"/>
      <protection locked="0"/>
    </xf>
    <xf numFmtId="164" fontId="31" fillId="0" borderId="1" xfId="2" applyNumberFormat="1" applyFont="1" applyFill="1" applyBorder="1" applyAlignment="1">
      <alignment horizontal="center" vertical="center" wrapText="1"/>
    </xf>
    <xf numFmtId="14" fontId="31" fillId="0" borderId="1" xfId="0" applyNumberFormat="1" applyFont="1" applyBorder="1" applyAlignment="1">
      <alignment horizontal="center" vertical="center" wrapText="1"/>
    </xf>
    <xf numFmtId="0" fontId="31" fillId="0" borderId="1" xfId="0" applyFont="1" applyBorder="1" applyAlignment="1">
      <alignment horizontal="left" vertical="center" wrapText="1"/>
    </xf>
    <xf numFmtId="9" fontId="31" fillId="0" borderId="1" xfId="3" applyFont="1" applyFill="1" applyBorder="1" applyAlignment="1">
      <alignment horizontal="center" vertical="center" wrapText="1"/>
    </xf>
    <xf numFmtId="164" fontId="31" fillId="0" borderId="1" xfId="0" applyNumberFormat="1" applyFont="1" applyBorder="1" applyAlignment="1">
      <alignment horizontal="center" vertical="center" wrapText="1"/>
    </xf>
    <xf numFmtId="166" fontId="33" fillId="0" borderId="1" xfId="0" applyNumberFormat="1" applyFont="1" applyBorder="1" applyAlignment="1">
      <alignment horizontal="right" vertical="center" wrapText="1" indent="1"/>
    </xf>
    <xf numFmtId="37" fontId="31" fillId="0" borderId="1" xfId="1" applyNumberFormat="1" applyFont="1" applyFill="1" applyBorder="1" applyAlignment="1" applyProtection="1">
      <alignment horizontal="center" vertical="center" wrapText="1"/>
      <protection locked="0"/>
    </xf>
    <xf numFmtId="0" fontId="31" fillId="0" borderId="1" xfId="2" applyNumberFormat="1" applyFont="1" applyFill="1" applyBorder="1" applyAlignment="1">
      <alignment horizontal="center" vertical="center" wrapText="1"/>
    </xf>
    <xf numFmtId="0" fontId="31" fillId="0" borderId="1" xfId="1" applyNumberFormat="1" applyFont="1" applyFill="1" applyBorder="1" applyAlignment="1">
      <alignment horizontal="center" vertical="center" wrapText="1"/>
    </xf>
    <xf numFmtId="0" fontId="31" fillId="0" borderId="1" xfId="1" applyNumberFormat="1" applyFont="1" applyFill="1" applyBorder="1" applyAlignment="1" applyProtection="1">
      <alignment horizontal="center" vertical="center" wrapText="1"/>
      <protection locked="0"/>
    </xf>
    <xf numFmtId="3" fontId="31" fillId="0" borderId="1" xfId="1" applyNumberFormat="1" applyFont="1" applyFill="1" applyBorder="1" applyAlignment="1" applyProtection="1">
      <alignment horizontal="center" vertical="center" wrapText="1"/>
      <protection locked="0"/>
    </xf>
    <xf numFmtId="167" fontId="33" fillId="0" borderId="1" xfId="0" applyNumberFormat="1" applyFont="1" applyBorder="1" applyAlignment="1">
      <alignment horizontal="right" vertical="center" wrapText="1" indent="1"/>
    </xf>
    <xf numFmtId="9" fontId="33" fillId="0" borderId="1" xfId="0" applyNumberFormat="1" applyFont="1" applyBorder="1" applyAlignment="1">
      <alignment horizontal="center" vertical="center" wrapText="1"/>
    </xf>
    <xf numFmtId="0" fontId="33" fillId="0" borderId="38" xfId="0" applyFont="1" applyBorder="1" applyAlignment="1">
      <alignment horizontal="center" vertical="center" wrapText="1"/>
    </xf>
    <xf numFmtId="0" fontId="33" fillId="0" borderId="38" xfId="0" applyFont="1" applyBorder="1" applyAlignment="1">
      <alignment horizontal="left" vertical="center" wrapText="1"/>
    </xf>
    <xf numFmtId="0" fontId="21" fillId="0" borderId="38" xfId="0" applyFont="1" applyBorder="1" applyAlignment="1">
      <alignment horizontal="center" vertical="center" wrapText="1"/>
    </xf>
    <xf numFmtId="167" fontId="33" fillId="0" borderId="38" xfId="0" applyNumberFormat="1" applyFont="1" applyBorder="1" applyAlignment="1">
      <alignment horizontal="right" vertical="center" wrapText="1" indent="1"/>
    </xf>
    <xf numFmtId="166" fontId="33" fillId="0" borderId="38" xfId="0" applyNumberFormat="1" applyFont="1" applyBorder="1" applyAlignment="1">
      <alignment horizontal="right" vertical="center" wrapText="1" indent="1"/>
    </xf>
    <xf numFmtId="9" fontId="33" fillId="0" borderId="38" xfId="0" applyNumberFormat="1" applyFont="1" applyBorder="1" applyAlignment="1">
      <alignment horizontal="center" vertical="center" wrapText="1"/>
    </xf>
    <xf numFmtId="0" fontId="33" fillId="0" borderId="39" xfId="0" applyFont="1" applyBorder="1" applyAlignment="1">
      <alignment horizontal="center" vertical="center" wrapText="1"/>
    </xf>
    <xf numFmtId="0" fontId="31" fillId="0" borderId="1" xfId="2" applyNumberFormat="1" applyFont="1" applyFill="1" applyBorder="1" applyAlignment="1" applyProtection="1">
      <alignment horizontal="center" vertical="center" wrapText="1"/>
      <protection locked="0"/>
    </xf>
    <xf numFmtId="6" fontId="33" fillId="0" borderId="1" xfId="0" applyNumberFormat="1" applyFont="1" applyBorder="1" applyAlignment="1">
      <alignment horizontal="right" vertical="center" indent="1"/>
    </xf>
    <xf numFmtId="0" fontId="33" fillId="0" borderId="1" xfId="0" applyFont="1" applyBorder="1" applyAlignment="1">
      <alignment horizontal="center" vertical="center"/>
    </xf>
    <xf numFmtId="1" fontId="31" fillId="0" borderId="1" xfId="2" applyNumberFormat="1" applyFont="1" applyFill="1" applyBorder="1" applyAlignment="1" applyProtection="1">
      <alignment horizontal="center" vertical="center"/>
      <protection locked="0"/>
    </xf>
    <xf numFmtId="3" fontId="31" fillId="0" borderId="1" xfId="1" applyNumberFormat="1" applyFont="1" applyFill="1" applyBorder="1" applyAlignment="1" applyProtection="1">
      <alignment horizontal="center" vertical="center"/>
      <protection locked="0"/>
    </xf>
    <xf numFmtId="166" fontId="31" fillId="0" borderId="1" xfId="2" applyNumberFormat="1" applyFont="1" applyFill="1" applyBorder="1" applyAlignment="1" applyProtection="1">
      <alignment horizontal="right" vertical="center" indent="1"/>
      <protection locked="0"/>
    </xf>
    <xf numFmtId="166" fontId="31" fillId="0" borderId="1" xfId="0" applyNumberFormat="1" applyFont="1" applyBorder="1" applyAlignment="1">
      <alignment horizontal="right" vertical="center" indent="1"/>
    </xf>
    <xf numFmtId="1" fontId="33" fillId="0" borderId="1" xfId="0" applyNumberFormat="1" applyFont="1" applyBorder="1" applyAlignment="1">
      <alignment horizontal="center" vertical="center" wrapText="1"/>
    </xf>
    <xf numFmtId="0" fontId="33" fillId="0" borderId="2" xfId="0" applyFont="1" applyBorder="1" applyAlignment="1">
      <alignment horizontal="center" vertical="center" wrapText="1"/>
    </xf>
    <xf numFmtId="0" fontId="31" fillId="0" borderId="2" xfId="0" applyFont="1" applyBorder="1" applyAlignment="1">
      <alignment horizontal="center" vertical="center" wrapText="1"/>
    </xf>
    <xf numFmtId="14" fontId="31" fillId="0" borderId="2" xfId="0" applyNumberFormat="1" applyFont="1" applyBorder="1" applyAlignment="1" applyProtection="1">
      <alignment horizontal="center" vertical="center" wrapText="1"/>
      <protection locked="0"/>
    </xf>
    <xf numFmtId="0" fontId="33" fillId="0" borderId="2" xfId="0" applyFont="1" applyBorder="1" applyAlignment="1">
      <alignment horizontal="left" vertical="center" wrapText="1"/>
    </xf>
    <xf numFmtId="167" fontId="33" fillId="0" borderId="2" xfId="0" applyNumberFormat="1" applyFont="1" applyBorder="1" applyAlignment="1">
      <alignment horizontal="right" vertical="center" wrapText="1" indent="1"/>
    </xf>
    <xf numFmtId="166" fontId="33" fillId="0" borderId="2" xfId="0" applyNumberFormat="1" applyFont="1" applyBorder="1" applyAlignment="1">
      <alignment horizontal="right" vertical="center" wrapText="1" indent="1"/>
    </xf>
    <xf numFmtId="167" fontId="33" fillId="0" borderId="2" xfId="2" applyNumberFormat="1" applyFont="1" applyFill="1" applyBorder="1" applyAlignment="1" applyProtection="1">
      <alignment horizontal="right" vertical="center" wrapText="1" indent="1"/>
      <protection locked="0"/>
    </xf>
    <xf numFmtId="9" fontId="33" fillId="0" borderId="2" xfId="3" applyFont="1" applyFill="1" applyBorder="1" applyAlignment="1">
      <alignment horizontal="center" vertical="center" wrapText="1"/>
    </xf>
    <xf numFmtId="6" fontId="33" fillId="0" borderId="2" xfId="0" applyNumberFormat="1" applyFont="1" applyBorder="1" applyAlignment="1">
      <alignment horizontal="right" vertical="center" indent="1"/>
    </xf>
    <xf numFmtId="166" fontId="31" fillId="0" borderId="2" xfId="2" applyNumberFormat="1" applyFont="1" applyFill="1" applyBorder="1" applyAlignment="1" applyProtection="1">
      <alignment horizontal="right" vertical="center" indent="1"/>
      <protection locked="0"/>
    </xf>
    <xf numFmtId="3" fontId="31" fillId="0" borderId="2" xfId="1" applyNumberFormat="1" applyFont="1" applyFill="1" applyBorder="1" applyAlignment="1" applyProtection="1">
      <alignment horizontal="center" vertical="center"/>
      <protection locked="0"/>
    </xf>
    <xf numFmtId="1" fontId="31" fillId="0" borderId="2" xfId="2" applyNumberFormat="1" applyFont="1" applyFill="1" applyBorder="1" applyAlignment="1" applyProtection="1">
      <alignment horizontal="center" vertical="center"/>
      <protection locked="0"/>
    </xf>
    <xf numFmtId="164" fontId="31" fillId="0" borderId="2" xfId="2" applyNumberFormat="1" applyFont="1" applyFill="1" applyBorder="1" applyAlignment="1" applyProtection="1">
      <alignment horizontal="center" vertical="center" wrapText="1"/>
      <protection locked="0"/>
    </xf>
    <xf numFmtId="0" fontId="33" fillId="0" borderId="5" xfId="0" applyFont="1" applyBorder="1" applyAlignment="1">
      <alignment horizontal="center" vertical="center" wrapText="1"/>
    </xf>
    <xf numFmtId="0" fontId="31" fillId="0" borderId="5" xfId="0" applyFont="1" applyBorder="1" applyAlignment="1">
      <alignment horizontal="center" vertical="center" wrapText="1"/>
    </xf>
    <xf numFmtId="14" fontId="31" fillId="0" borderId="5" xfId="0" applyNumberFormat="1" applyFont="1" applyBorder="1" applyAlignment="1" applyProtection="1">
      <alignment horizontal="center" vertical="center" wrapText="1"/>
      <protection locked="0"/>
    </xf>
    <xf numFmtId="0" fontId="33" fillId="0" borderId="5" xfId="0" applyFont="1" applyBorder="1" applyAlignment="1">
      <alignment horizontal="left" vertical="center" wrapText="1"/>
    </xf>
    <xf numFmtId="167" fontId="33" fillId="0" borderId="5" xfId="0" applyNumberFormat="1" applyFont="1" applyBorder="1" applyAlignment="1">
      <alignment horizontal="right" vertical="center" wrapText="1" indent="1"/>
    </xf>
    <xf numFmtId="166" fontId="33" fillId="0" borderId="5" xfId="0" applyNumberFormat="1" applyFont="1" applyBorder="1" applyAlignment="1">
      <alignment horizontal="right" vertical="center" wrapText="1" indent="1"/>
    </xf>
    <xf numFmtId="167" fontId="33" fillId="0" borderId="5" xfId="2" applyNumberFormat="1" applyFont="1" applyFill="1" applyBorder="1" applyAlignment="1" applyProtection="1">
      <alignment horizontal="right" vertical="center" wrapText="1" indent="1"/>
      <protection locked="0"/>
    </xf>
    <xf numFmtId="9" fontId="33" fillId="0" borderId="5" xfId="3" applyFont="1" applyFill="1" applyBorder="1" applyAlignment="1">
      <alignment horizontal="center" vertical="center" wrapText="1"/>
    </xf>
    <xf numFmtId="6" fontId="33" fillId="0" borderId="5" xfId="0" applyNumberFormat="1" applyFont="1" applyBorder="1" applyAlignment="1">
      <alignment horizontal="right" vertical="center" indent="1"/>
    </xf>
    <xf numFmtId="3" fontId="31" fillId="0" borderId="5" xfId="1" applyNumberFormat="1" applyFont="1" applyFill="1" applyBorder="1" applyAlignment="1" applyProtection="1">
      <alignment horizontal="center" vertical="center"/>
      <protection locked="0"/>
    </xf>
    <xf numFmtId="1" fontId="31" fillId="0" borderId="5" xfId="2" applyNumberFormat="1" applyFont="1" applyFill="1" applyBorder="1" applyAlignment="1" applyProtection="1">
      <alignment horizontal="center" vertical="center"/>
      <protection locked="0"/>
    </xf>
    <xf numFmtId="164" fontId="31" fillId="0" borderId="5" xfId="2" applyNumberFormat="1" applyFont="1" applyFill="1" applyBorder="1" applyAlignment="1" applyProtection="1">
      <alignment horizontal="center" vertical="center" wrapText="1"/>
      <protection locked="0"/>
    </xf>
    <xf numFmtId="44" fontId="33" fillId="0" borderId="1" xfId="2" applyFont="1" applyBorder="1" applyAlignment="1">
      <alignment horizontal="right" vertical="center" wrapText="1" indent="1"/>
    </xf>
    <xf numFmtId="165" fontId="31" fillId="0" borderId="1" xfId="1" applyNumberFormat="1" applyFont="1" applyFill="1" applyBorder="1" applyAlignment="1" applyProtection="1">
      <alignment horizontal="center" vertical="center" wrapText="1"/>
      <protection locked="0"/>
    </xf>
    <xf numFmtId="167" fontId="33" fillId="0" borderId="1" xfId="0" applyNumberFormat="1" applyFont="1" applyBorder="1" applyAlignment="1">
      <alignment horizontal="right" vertical="center" indent="1"/>
    </xf>
    <xf numFmtId="6" fontId="31" fillId="0" borderId="1" xfId="2" applyNumberFormat="1" applyFont="1" applyFill="1" applyBorder="1" applyAlignment="1" applyProtection="1">
      <alignment horizontal="right" vertical="center" indent="1"/>
      <protection locked="0"/>
    </xf>
    <xf numFmtId="167" fontId="33" fillId="0" borderId="1" xfId="2" applyNumberFormat="1" applyFont="1" applyBorder="1" applyAlignment="1" applyProtection="1">
      <alignment horizontal="right" vertical="center" wrapText="1" indent="1"/>
      <protection locked="0"/>
    </xf>
    <xf numFmtId="1" fontId="33" fillId="0" borderId="1" xfId="1" applyNumberFormat="1" applyFont="1" applyFill="1" applyBorder="1" applyAlignment="1">
      <alignment horizontal="center" vertical="center" wrapText="1"/>
    </xf>
    <xf numFmtId="49" fontId="33" fillId="0" borderId="1" xfId="0" applyNumberFormat="1" applyFont="1" applyBorder="1" applyAlignment="1">
      <alignment horizontal="center" vertical="center" wrapText="1"/>
    </xf>
    <xf numFmtId="3" fontId="31" fillId="0" borderId="1" xfId="0" applyNumberFormat="1" applyFont="1" applyBorder="1" applyAlignment="1">
      <alignment horizontal="center" vertical="center" wrapText="1"/>
    </xf>
    <xf numFmtId="44" fontId="33" fillId="0" borderId="1" xfId="2" applyFont="1" applyFill="1" applyBorder="1" applyAlignment="1" applyProtection="1">
      <alignment horizontal="center" vertical="center" wrapText="1"/>
      <protection locked="0"/>
    </xf>
    <xf numFmtId="164" fontId="33" fillId="0" borderId="1" xfId="2" applyNumberFormat="1" applyFont="1" applyFill="1" applyBorder="1" applyAlignment="1">
      <alignment horizontal="center" vertical="center" wrapText="1"/>
    </xf>
    <xf numFmtId="0" fontId="33" fillId="0" borderId="1" xfId="2" applyNumberFormat="1" applyFont="1" applyFill="1" applyBorder="1" applyAlignment="1">
      <alignment horizontal="center" vertical="center" wrapText="1"/>
    </xf>
    <xf numFmtId="1" fontId="33" fillId="0" borderId="1" xfId="1" applyNumberFormat="1" applyFont="1" applyFill="1" applyBorder="1" applyAlignment="1" applyProtection="1">
      <alignment horizontal="center" vertical="center" wrapText="1"/>
      <protection locked="0"/>
    </xf>
    <xf numFmtId="1" fontId="33" fillId="0" borderId="1" xfId="2" applyNumberFormat="1" applyFont="1" applyFill="1" applyBorder="1" applyAlignment="1" applyProtection="1">
      <alignment horizontal="center" vertical="center" wrapText="1"/>
      <protection locked="0"/>
    </xf>
    <xf numFmtId="0" fontId="33" fillId="0" borderId="1" xfId="0" applyFont="1" applyBorder="1" applyAlignment="1">
      <alignment horizontal="right" vertical="center" wrapText="1" indent="1"/>
    </xf>
    <xf numFmtId="166" fontId="31" fillId="0" borderId="1" xfId="2" applyNumberFormat="1" applyFont="1" applyFill="1" applyBorder="1" applyAlignment="1">
      <alignment horizontal="right" vertical="center" indent="1"/>
    </xf>
    <xf numFmtId="0" fontId="33" fillId="0" borderId="0" xfId="0" applyFont="1" applyAlignment="1">
      <alignment horizontal="left" vertical="center" wrapText="1"/>
    </xf>
    <xf numFmtId="0" fontId="33" fillId="0" borderId="7" xfId="0" applyFont="1" applyBorder="1" applyAlignment="1">
      <alignment horizontal="center" vertical="center" wrapText="1"/>
    </xf>
    <xf numFmtId="14" fontId="33" fillId="0" borderId="6" xfId="0" applyNumberFormat="1" applyFont="1" applyBorder="1" applyAlignment="1">
      <alignment horizontal="center" vertical="center" wrapText="1"/>
    </xf>
    <xf numFmtId="164" fontId="33" fillId="0" borderId="1" xfId="0" applyNumberFormat="1" applyFont="1" applyBorder="1" applyAlignment="1" applyProtection="1">
      <alignment horizontal="center" vertical="center" wrapText="1"/>
      <protection locked="0"/>
    </xf>
    <xf numFmtId="0" fontId="33" fillId="0" borderId="7" xfId="0" applyFont="1" applyBorder="1" applyAlignment="1" applyProtection="1">
      <alignment horizontal="center" vertical="center" wrapText="1"/>
      <protection locked="0"/>
    </xf>
    <xf numFmtId="14" fontId="33" fillId="0" borderId="6" xfId="0" applyNumberFormat="1" applyFont="1" applyBorder="1" applyAlignment="1" applyProtection="1">
      <alignment horizontal="center" vertical="center" wrapText="1"/>
      <protection locked="0"/>
    </xf>
    <xf numFmtId="9" fontId="33" fillId="0" borderId="1" xfId="3" applyFont="1" applyFill="1" applyBorder="1" applyAlignment="1" applyProtection="1">
      <alignment horizontal="center" vertical="center" wrapText="1"/>
    </xf>
    <xf numFmtId="0" fontId="31" fillId="0" borderId="7" xfId="0" applyFont="1" applyBorder="1" applyAlignment="1">
      <alignment horizontal="center" vertical="center" wrapText="1"/>
    </xf>
    <xf numFmtId="14" fontId="31" fillId="0" borderId="6" xfId="0" applyNumberFormat="1" applyFont="1" applyBorder="1" applyAlignment="1">
      <alignment horizontal="center" vertical="center" wrapText="1"/>
    </xf>
    <xf numFmtId="14" fontId="33" fillId="0" borderId="7" xfId="0" applyNumberFormat="1" applyFont="1" applyBorder="1" applyAlignment="1">
      <alignment horizontal="center" vertical="center" wrapText="1"/>
    </xf>
    <xf numFmtId="0" fontId="31" fillId="0" borderId="7" xfId="0" applyFont="1" applyBorder="1" applyAlignment="1" applyProtection="1">
      <alignment horizontal="center" vertical="center" wrapText="1"/>
      <protection locked="0"/>
    </xf>
    <xf numFmtId="14" fontId="31" fillId="0" borderId="6" xfId="0" applyNumberFormat="1" applyFont="1" applyBorder="1" applyAlignment="1" applyProtection="1">
      <alignment horizontal="center" vertical="center" wrapText="1"/>
      <protection locked="0"/>
    </xf>
    <xf numFmtId="0" fontId="34" fillId="0" borderId="1" xfId="0" applyFont="1" applyBorder="1" applyAlignment="1">
      <alignment horizontal="center" vertical="center" wrapText="1"/>
    </xf>
    <xf numFmtId="167" fontId="34" fillId="0" borderId="1" xfId="0" applyNumberFormat="1" applyFont="1" applyBorder="1" applyAlignment="1">
      <alignment horizontal="right" vertical="center" wrapText="1"/>
    </xf>
    <xf numFmtId="166" fontId="34" fillId="0" borderId="1" xfId="0" applyNumberFormat="1" applyFont="1" applyBorder="1" applyAlignment="1">
      <alignment horizontal="right" vertical="center" wrapText="1"/>
    </xf>
    <xf numFmtId="9" fontId="34" fillId="0" borderId="1" xfId="0" applyNumberFormat="1" applyFont="1" applyBorder="1" applyAlignment="1">
      <alignment horizontal="center" vertical="center" wrapText="1"/>
    </xf>
    <xf numFmtId="166" fontId="34" fillId="0" borderId="1" xfId="0" applyNumberFormat="1" applyFont="1" applyBorder="1" applyAlignment="1">
      <alignment horizontal="right" vertical="center" wrapText="1" indent="1"/>
    </xf>
    <xf numFmtId="37" fontId="34" fillId="0" borderId="1" xfId="0" applyNumberFormat="1" applyFont="1" applyBorder="1" applyAlignment="1">
      <alignment horizontal="center" vertical="center" wrapText="1"/>
    </xf>
    <xf numFmtId="0" fontId="36" fillId="0" borderId="0" xfId="0" applyFont="1" applyAlignment="1">
      <alignment horizontal="center" vertical="top" wrapText="1"/>
    </xf>
    <xf numFmtId="0" fontId="37" fillId="0" borderId="0" xfId="0" applyFont="1" applyAlignment="1">
      <alignment horizontal="center" vertical="center" wrapText="1"/>
    </xf>
    <xf numFmtId="164" fontId="37" fillId="0" borderId="0" xfId="2" applyNumberFormat="1" applyFont="1" applyFill="1" applyBorder="1" applyAlignment="1">
      <alignment horizontal="center" vertical="center" wrapText="1"/>
    </xf>
    <xf numFmtId="165" fontId="37" fillId="0" borderId="0" xfId="1" applyNumberFormat="1" applyFont="1" applyFill="1" applyBorder="1" applyAlignment="1">
      <alignment horizontal="center" vertical="center" wrapText="1"/>
    </xf>
    <xf numFmtId="0" fontId="31" fillId="0" borderId="0" xfId="0" applyFont="1" applyAlignment="1">
      <alignment horizontal="center" vertical="center"/>
    </xf>
    <xf numFmtId="0" fontId="33" fillId="0" borderId="0" xfId="0" applyFont="1" applyAlignment="1">
      <alignment horizontal="center" vertical="center" wrapText="1"/>
    </xf>
    <xf numFmtId="0" fontId="33" fillId="0" borderId="0" xfId="0" applyFont="1" applyAlignment="1">
      <alignment horizontal="center" vertical="center"/>
    </xf>
    <xf numFmtId="14" fontId="33" fillId="0" borderId="0" xfId="0" applyNumberFormat="1" applyFont="1" applyAlignment="1">
      <alignment horizontal="center" vertical="center"/>
    </xf>
    <xf numFmtId="3" fontId="33" fillId="0" borderId="0" xfId="0" applyNumberFormat="1" applyFont="1" applyAlignment="1">
      <alignment horizontal="center" vertical="center"/>
    </xf>
    <xf numFmtId="0" fontId="33" fillId="0" borderId="0" xfId="0" applyFont="1" applyAlignment="1">
      <alignment horizontal="left" vertical="center"/>
    </xf>
    <xf numFmtId="0" fontId="38" fillId="0" borderId="0" xfId="0" applyFont="1"/>
    <xf numFmtId="1" fontId="33" fillId="0" borderId="0" xfId="1" applyNumberFormat="1" applyFont="1" applyFill="1" applyBorder="1" applyAlignment="1">
      <alignment horizontal="center" vertical="center"/>
    </xf>
    <xf numFmtId="164" fontId="33" fillId="0" borderId="0" xfId="2" applyNumberFormat="1" applyFont="1" applyFill="1" applyBorder="1" applyAlignment="1">
      <alignment horizontal="center" vertical="center" wrapText="1"/>
    </xf>
    <xf numFmtId="1" fontId="33" fillId="0" borderId="0" xfId="2" applyNumberFormat="1" applyFont="1" applyFill="1" applyBorder="1" applyAlignment="1">
      <alignment horizontal="center" vertical="center" wrapText="1"/>
    </xf>
    <xf numFmtId="0" fontId="35" fillId="0" borderId="0" xfId="0" applyFont="1" applyAlignment="1">
      <alignment horizontal="left" vertical="top"/>
    </xf>
    <xf numFmtId="0" fontId="29" fillId="0" borderId="0" xfId="0" applyFont="1" applyAlignment="1">
      <alignment horizontal="left" vertical="center"/>
    </xf>
    <xf numFmtId="166" fontId="29" fillId="0" borderId="0" xfId="0" applyNumberFormat="1" applyFont="1" applyAlignment="1">
      <alignment horizontal="left" vertical="top"/>
    </xf>
    <xf numFmtId="167" fontId="33" fillId="0" borderId="0" xfId="0" applyNumberFormat="1" applyFont="1" applyAlignment="1">
      <alignment horizontal="right" vertical="center" indent="1"/>
    </xf>
    <xf numFmtId="166" fontId="33" fillId="0" borderId="0" xfId="0" applyNumberFormat="1" applyFont="1" applyAlignment="1">
      <alignment horizontal="right" vertical="center" indent="1"/>
    </xf>
    <xf numFmtId="0" fontId="29" fillId="0" borderId="0" xfId="0" applyFont="1" applyAlignment="1">
      <alignment horizontal="center" vertical="top"/>
    </xf>
    <xf numFmtId="166" fontId="33" fillId="0" borderId="0" xfId="2" applyNumberFormat="1" applyFont="1" applyFill="1" applyBorder="1" applyAlignment="1">
      <alignment horizontal="right" vertical="center" wrapText="1" indent="1"/>
    </xf>
    <xf numFmtId="166" fontId="33" fillId="0" borderId="0" xfId="2" applyNumberFormat="1" applyFont="1" applyFill="1" applyBorder="1" applyAlignment="1">
      <alignment horizontal="right" vertical="center" indent="1"/>
    </xf>
    <xf numFmtId="0" fontId="13" fillId="0" borderId="20" xfId="0" applyFont="1" applyBorder="1" applyAlignment="1">
      <alignment horizontal="center" vertical="center"/>
    </xf>
    <xf numFmtId="166" fontId="13" fillId="0" borderId="20" xfId="0" applyNumberFormat="1" applyFont="1" applyBorder="1" applyAlignment="1">
      <alignment horizontal="center" vertical="center"/>
    </xf>
    <xf numFmtId="0" fontId="35" fillId="0" borderId="40" xfId="0" applyFont="1" applyBorder="1" applyAlignment="1">
      <alignment horizontal="left" vertical="top" wrapText="1"/>
    </xf>
    <xf numFmtId="0" fontId="29" fillId="0" borderId="40" xfId="0" applyFont="1" applyBorder="1" applyAlignment="1">
      <alignment horizontal="left" vertical="top" wrapText="1"/>
    </xf>
    <xf numFmtId="0" fontId="29" fillId="0" borderId="40" xfId="0" applyFont="1" applyBorder="1" applyAlignment="1">
      <alignment horizontal="left" vertical="center" wrapText="1"/>
    </xf>
    <xf numFmtId="166" fontId="29" fillId="0" borderId="40" xfId="0" applyNumberFormat="1" applyFont="1" applyBorder="1" applyAlignment="1">
      <alignment horizontal="left" vertical="top" wrapText="1"/>
    </xf>
    <xf numFmtId="0" fontId="35" fillId="0" borderId="0" xfId="0" applyFont="1" applyAlignment="1">
      <alignment horizontal="left" vertical="top"/>
    </xf>
    <xf numFmtId="0" fontId="29" fillId="0" borderId="0" xfId="0" applyFont="1" applyAlignment="1">
      <alignment horizontal="left" vertical="top"/>
    </xf>
    <xf numFmtId="0" fontId="29" fillId="0" borderId="0" xfId="0" applyFont="1" applyAlignment="1">
      <alignment horizontal="left" vertical="center"/>
    </xf>
    <xf numFmtId="166" fontId="29" fillId="0" borderId="0" xfId="0" applyNumberFormat="1" applyFont="1" applyAlignment="1">
      <alignment horizontal="left" vertical="top"/>
    </xf>
    <xf numFmtId="0" fontId="14" fillId="0" borderId="0" xfId="0" applyFont="1" applyAlignment="1">
      <alignment horizontal="center"/>
    </xf>
    <xf numFmtId="0" fontId="13" fillId="0" borderId="0" xfId="0" applyFont="1" applyAlignment="1">
      <alignment horizontal="center" vertical="center"/>
    </xf>
    <xf numFmtId="0" fontId="0" fillId="0" borderId="0" xfId="0" applyAlignment="1">
      <alignment horizontal="center" wrapText="1"/>
    </xf>
    <xf numFmtId="0" fontId="7" fillId="4" borderId="0" xfId="0" applyFont="1" applyFill="1" applyAlignment="1">
      <alignment horizontal="center"/>
    </xf>
  </cellXfs>
  <cellStyles count="5">
    <cellStyle name="Comma" xfId="1" builtinId="3"/>
    <cellStyle name="Currency" xfId="2" builtinId="4"/>
    <cellStyle name="Hyperlink" xfId="4" builtinId="8"/>
    <cellStyle name="Normal" xfId="0" builtinId="0"/>
    <cellStyle name="Percent" xfId="3" builtinId="5"/>
  </cellStyles>
  <dxfs count="157">
    <dxf>
      <numFmt numFmtId="165" formatCode="_(* #,##0_);_(* \(#,##0\);_(* &quot;-&quot;??_);_(@_)"/>
    </dxf>
    <dxf>
      <numFmt numFmtId="166" formatCode="&quot;$&quot;#,##0"/>
    </dxf>
    <dxf>
      <alignment wrapText="1"/>
    </dxf>
    <dxf>
      <numFmt numFmtId="166" formatCode="&quot;$&quot;#,##0"/>
    </dxf>
    <dxf>
      <numFmt numFmtId="166" formatCode="&quot;$&quot;#,##0"/>
    </dxf>
    <dxf>
      <alignment wrapText="1" readingOrder="0"/>
    </dxf>
    <dxf>
      <fill>
        <patternFill patternType="none">
          <bgColor auto="1"/>
        </patternFill>
      </fill>
    </dxf>
    <dxf>
      <fill>
        <patternFill patternType="none">
          <bgColor auto="1"/>
        </patternFill>
      </fill>
    </dxf>
    <dxf>
      <fill>
        <patternFill patternType="none">
          <bgColor auto="1"/>
        </patternFill>
      </fill>
    </dxf>
    <dxf>
      <border>
        <left/>
        <right/>
        <top/>
        <bottom/>
        <vertical/>
        <horizontal/>
      </border>
    </dxf>
    <dxf>
      <border>
        <left/>
        <right/>
        <top/>
        <bottom/>
        <vertical/>
        <horizontal/>
      </border>
    </dxf>
    <dxf>
      <border>
        <left/>
        <right/>
        <top/>
        <bottom/>
        <vertical/>
        <horizontal/>
      </border>
    </dxf>
    <dxf>
      <numFmt numFmtId="167" formatCode="&quot;$&quot;#,##0.00"/>
    </dxf>
    <dxf>
      <numFmt numFmtId="167" formatCode="&quot;$&quot;#,##0.00"/>
    </dxf>
    <dxf>
      <numFmt numFmtId="167" formatCode="&quot;$&quot;#,##0.00"/>
    </dxf>
    <dxf>
      <numFmt numFmtId="167" formatCode="&quot;$&quot;#,##0.00"/>
    </dxf>
    <dxf>
      <numFmt numFmtId="34" formatCode="_(&quot;$&quot;* #,##0.00_);_(&quot;$&quot;* \(#,##0.00\);_(&quot;$&quot;* &quot;-&quot;??_);_(@_)"/>
    </dxf>
    <dxf>
      <numFmt numFmtId="34" formatCode="_(&quot;$&quot;* #,##0.00_);_(&quot;$&quot;* \(#,##0.00\);_(&quot;$&quot;* &quot;-&quot;??_);_(@_)"/>
    </dxf>
    <dxf>
      <numFmt numFmtId="166" formatCode="&quot;$&quot;#,##0"/>
    </dxf>
    <dxf>
      <border diagonalUp="0" diagonalDown="0" outline="0">
        <left style="thin">
          <color rgb="FF000000"/>
        </left>
        <right style="thin">
          <color rgb="FF000000"/>
        </right>
        <top style="thin">
          <color rgb="FF000000"/>
        </top>
        <bottom/>
      </border>
    </dxf>
    <dxf>
      <font>
        <b val="0"/>
        <i val="0"/>
        <strike val="0"/>
        <condense val="0"/>
        <extend val="0"/>
        <outline val="0"/>
        <shadow val="0"/>
        <u val="none"/>
        <vertAlign val="baseline"/>
        <sz val="12"/>
        <color rgb="FF000000"/>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right/>
        <top/>
        <bottom style="thin">
          <color indexed="64"/>
        </bottom>
      </border>
      <protection locked="0" hidden="0"/>
    </dxf>
    <dxf>
      <border diagonalUp="0" diagonalDown="0" outline="0">
        <left style="thin">
          <color rgb="FF000000"/>
        </left>
        <right style="thin">
          <color rgb="FF000000"/>
        </right>
        <top style="thin">
          <color rgb="FF000000"/>
        </top>
        <bottom/>
      </border>
    </dxf>
    <dxf>
      <font>
        <b val="0"/>
        <i val="0"/>
        <strike val="0"/>
        <condense val="0"/>
        <extend val="0"/>
        <outline val="0"/>
        <shadow val="0"/>
        <u val="none"/>
        <vertAlign val="baseline"/>
        <sz val="12"/>
        <color rgb="FF000000"/>
        <name val="Calibri"/>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right/>
        <top/>
        <bottom style="thin">
          <color indexed="64"/>
        </bottom>
      </border>
      <protection locked="0" hidden="0"/>
    </dxf>
    <dxf>
      <font>
        <b/>
        <i val="0"/>
        <strike val="0"/>
        <condense val="0"/>
        <extend val="0"/>
        <outline val="0"/>
        <shadow val="0"/>
        <u val="none"/>
        <vertAlign val="baseline"/>
        <sz val="18"/>
        <color auto="1"/>
        <name val="Calibri"/>
        <family val="2"/>
        <scheme val="minor"/>
      </font>
      <alignment horizontal="center" vertical="center" textRotation="0" wrapText="0" indent="0" justifyLastLine="0" shrinkToFit="0" readingOrder="0"/>
      <border diagonalUp="0" diagonalDown="0" outline="0">
        <left/>
        <right style="thin">
          <color rgb="FF000000"/>
        </right>
        <top style="thin">
          <color rgb="FF000000"/>
        </top>
        <bottom/>
      </border>
    </dxf>
    <dxf>
      <font>
        <b val="0"/>
        <i val="0"/>
        <strike val="0"/>
        <condense val="0"/>
        <extend val="0"/>
        <outline val="0"/>
        <shadow val="0"/>
        <u val="none"/>
        <vertAlign val="baseline"/>
        <sz val="12"/>
        <color rgb="FF000000"/>
        <name val="Calibri"/>
        <family val="2"/>
        <scheme val="none"/>
      </font>
      <numFmt numFmtId="0" formatCode="General"/>
      <fill>
        <patternFill patternType="none">
          <fgColor rgb="FF000000"/>
          <bgColor rgb="FFFFFFFF"/>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numFmt numFmtId="164" formatCode="_(&quot;$&quot;* #,##0_);_(&quot;$&quot;* \(#,##0\);_(&quot;$&quot;* &quot;-&quot;??_);_(@_)"/>
      <alignment horizontal="center" vertical="center" textRotation="0" wrapText="0" indent="0" justifyLastLine="0" shrinkToFit="0" readingOrder="0"/>
    </dxf>
    <dxf>
      <font>
        <b val="0"/>
        <strike val="0"/>
        <outline val="0"/>
        <shadow val="0"/>
        <u val="none"/>
        <vertAlign val="baseline"/>
        <sz val="18"/>
        <color auto="1"/>
        <name val="Calibri"/>
        <family val="2"/>
        <scheme val="minor"/>
      </font>
      <numFmt numFmtId="1" formatCode="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numFmt numFmtId="164" formatCode="_(&quot;$&quot;* #,##0_);_(&quot;$&quot;* \(#,##0\);_(&quot;$&quot;* &quot;-&quot;??_);_(@_)"/>
      <alignment horizontal="center" vertical="center" textRotation="0" wrapText="0" indent="0" justifyLastLine="0" shrinkToFit="0" readingOrder="0"/>
    </dxf>
    <dxf>
      <font>
        <b val="0"/>
        <strike val="0"/>
        <outline val="0"/>
        <shadow val="0"/>
        <u val="none"/>
        <vertAlign val="baseline"/>
        <sz val="18"/>
        <color auto="1"/>
        <name val="Calibri"/>
        <family val="2"/>
        <scheme val="minor"/>
      </font>
      <numFmt numFmtId="3" formatCode="#,##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numFmt numFmtId="164" formatCode="_(&quot;$&quot;* #,##0_);_(&quot;$&quot;* \(#,##0\);_(&quot;$&quot;* &quot;-&quot;??_);_(@_)"/>
      <alignment horizontal="center" vertical="center" textRotation="0" wrapText="0" indent="0" justifyLastLine="0" shrinkToFit="0" readingOrder="0"/>
    </dxf>
    <dxf>
      <font>
        <b val="0"/>
        <strike val="0"/>
        <outline val="0"/>
        <shadow val="0"/>
        <u val="none"/>
        <vertAlign val="baseline"/>
        <sz val="18"/>
        <color auto="1"/>
        <name val="Calibri"/>
        <family val="2"/>
        <scheme val="minor"/>
      </font>
      <numFmt numFmtId="166" formatCode="&quot;$&quot;#,##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numFmt numFmtId="13" formatCode="0%"/>
      <alignment horizontal="center" vertical="center" textRotation="0" wrapText="0" indent="0" justifyLastLine="0" shrinkToFit="0" readingOrder="0"/>
    </dxf>
    <dxf>
      <font>
        <b val="0"/>
        <strike val="0"/>
        <outline val="0"/>
        <shadow val="0"/>
        <u val="none"/>
        <vertAlign val="baseline"/>
        <sz val="18"/>
        <color auto="1"/>
        <name val="Calibri"/>
        <family val="2"/>
        <scheme val="minor"/>
      </font>
      <numFmt numFmtId="10" formatCode="&quot;$&quot;#,##0_);[Red]\(&quot;$&quot;#,##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8"/>
        <color theme="1"/>
        <name val="Calibri"/>
        <family val="2"/>
        <scheme val="minor"/>
      </font>
      <numFmt numFmtId="10" formatCode="&quot;$&quot;#,##0_);[Red]\(&quot;$&quot;#,##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164" formatCode="_(&quot;$&quot;* #,##0_);_(&quot;$&quot;* \(#,##0\);_(&quot;$&quot;* &quot;-&quot;??_);_(@_)"/>
      <alignment horizontal="center" vertical="center" textRotation="0" wrapText="0" indent="0" justifyLastLine="0" shrinkToFit="0" readingOrder="0"/>
    </dxf>
    <dxf>
      <font>
        <strike val="0"/>
        <outline val="0"/>
        <shadow val="0"/>
        <u val="none"/>
        <vertAlign val="baseline"/>
        <sz val="18"/>
        <color theme="1"/>
        <name val="Calibri"/>
        <family val="2"/>
        <scheme val="minor"/>
      </font>
      <numFmt numFmtId="166" formatCode="&quot;$&quot;#,##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164" formatCode="_(&quot;$&quot;* #,##0_);_(&quot;$&quot;* \(#,##0\);_(&quot;$&quot;* &quot;-&quot;??_);_(@_)"/>
      <alignment horizontal="center" vertical="center" textRotation="0" wrapText="0" indent="0" justifyLastLine="0" shrinkToFit="0" readingOrder="0"/>
    </dxf>
    <dxf>
      <font>
        <strike val="0"/>
        <outline val="0"/>
        <shadow val="0"/>
        <u val="none"/>
        <vertAlign val="baseline"/>
        <sz val="18"/>
        <color theme="1"/>
        <name val="Calibri"/>
        <family val="2"/>
        <scheme val="minor"/>
      </font>
      <numFmt numFmtId="167" formatCode="&quot;$&quot;#,##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numFmt numFmtId="164" formatCode="_(&quot;$&quot;* #,##0_);_(&quot;$&quot;* \(#,##0\);_(&quot;$&quot;* &quot;-&quot;??_);_(@_)"/>
      <alignment horizontal="center" vertical="center" textRotation="0" wrapText="0" indent="0" justifyLastLine="0" shrinkToFit="0" readingOrder="0"/>
    </dxf>
    <dxf>
      <font>
        <strike val="0"/>
        <outline val="0"/>
        <shadow val="0"/>
        <u val="none"/>
        <vertAlign val="baseline"/>
        <sz val="18"/>
        <color theme="1"/>
        <name val="Calibri"/>
        <family val="2"/>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dxf>
    <dxf>
      <font>
        <strike val="0"/>
        <outline val="0"/>
        <shadow val="0"/>
        <u val="none"/>
        <vertAlign val="baseline"/>
        <sz val="18"/>
        <color theme="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0" indent="0" justifyLastLine="0" shrinkToFit="0" readingOrder="0"/>
    </dxf>
    <dxf>
      <font>
        <strike val="0"/>
        <outline val="0"/>
        <shadow val="0"/>
        <u val="none"/>
        <vertAlign val="baseline"/>
        <sz val="18"/>
        <color theme="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8"/>
        <color theme="1"/>
        <name val="Calibri"/>
        <family val="2"/>
        <scheme val="minor"/>
      </font>
      <alignment horizontal="center" vertical="center" textRotation="0" wrapText="0" indent="0" justifyLastLine="0" shrinkToFit="0" readingOrder="0"/>
    </dxf>
    <dxf>
      <font>
        <strike val="0"/>
        <outline val="0"/>
        <shadow val="0"/>
        <u val="none"/>
        <vertAlign val="baseline"/>
        <sz val="18"/>
        <color theme="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6"/>
        <color theme="1"/>
        <name val="Calibri"/>
        <family val="2"/>
        <scheme val="minor"/>
      </font>
      <alignment horizontal="center" vertical="center" textRotation="0" wrapText="0" indent="0" justifyLastLine="0" shrinkToFit="0" readingOrder="0"/>
    </dxf>
    <dxf>
      <font>
        <strike val="0"/>
        <outline val="0"/>
        <shadow val="0"/>
        <u val="none"/>
        <vertAlign val="baseline"/>
        <sz val="18"/>
        <color theme="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4"/>
        <color theme="1"/>
        <name val="Calibri"/>
        <family val="2"/>
        <scheme val="minor"/>
      </font>
      <numFmt numFmtId="19" formatCode="m/d/yyyy"/>
      <alignment horizontal="center" vertical="center" textRotation="0" wrapText="0" indent="0" justifyLastLine="0" shrinkToFit="0" readingOrder="0"/>
    </dxf>
    <dxf>
      <font>
        <strike val="0"/>
        <outline val="0"/>
        <shadow val="0"/>
        <u val="none"/>
        <vertAlign val="baseline"/>
        <sz val="18"/>
        <color theme="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19" formatCode="m/d/yyyy"/>
      <alignment horizontal="center" vertical="center" textRotation="0" wrapText="0" indent="0" justifyLastLine="0" shrinkToFit="0" readingOrder="0"/>
    </dxf>
    <dxf>
      <font>
        <strike val="0"/>
        <outline val="0"/>
        <shadow val="0"/>
        <u val="none"/>
        <vertAlign val="baseline"/>
        <sz val="18"/>
        <color theme="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0" indent="0" justifyLastLine="0" shrinkToFit="0" readingOrder="0"/>
    </dxf>
    <dxf>
      <font>
        <strike val="0"/>
        <outline val="0"/>
        <shadow val="0"/>
        <u val="none"/>
        <vertAlign val="baseline"/>
        <sz val="18"/>
        <color theme="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dxf>
    <dxf>
      <font>
        <strike val="0"/>
        <outline val="0"/>
        <shadow val="0"/>
        <u val="none"/>
        <vertAlign val="baseline"/>
        <sz val="18"/>
        <color theme="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top style="thin">
          <color rgb="FF000000"/>
        </top>
      </border>
    </dxf>
    <dxf>
      <fill>
        <patternFill patternType="none">
          <fgColor rgb="FF000000"/>
          <bgColor auto="1"/>
        </patternFill>
      </fill>
      <border diagonalUp="0" diagonalDown="0" outline="0">
        <left style="thin">
          <color rgb="FF000000"/>
        </left>
        <right style="thin">
          <color rgb="FF000000"/>
        </right>
        <top/>
        <bottom/>
      </border>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rgb="FF000000"/>
        <name val="Calibri"/>
        <scheme val="none"/>
      </font>
      <fill>
        <patternFill patternType="none">
          <fgColor rgb="FF000000"/>
          <bgColor rgb="FFFFFFFF"/>
        </patternFill>
      </fill>
      <alignment horizontal="center" vertical="center" textRotation="0" wrapText="0" indent="0" justifyLastLine="0" shrinkToFit="0" readingOrder="0"/>
      <protection locked="0" hidden="0"/>
    </dxf>
    <dxf>
      <border>
        <bottom style="thin">
          <color rgb="FF000000"/>
        </bottom>
      </border>
    </dxf>
    <dxf>
      <font>
        <strike val="0"/>
        <outline val="0"/>
        <shadow val="0"/>
        <u val="none"/>
        <vertAlign val="baseline"/>
        <sz val="12"/>
      </font>
      <fill>
        <patternFill patternType="none">
          <fgColor indexed="64"/>
          <bgColor auto="1"/>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22"/>
        <color theme="1"/>
        <name val="Calibri"/>
        <family val="2"/>
        <scheme val="minor"/>
      </font>
      <numFmt numFmtId="1" formatCode="0"/>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22"/>
        <color theme="1"/>
        <name val="Calibri"/>
        <family val="2"/>
        <scheme val="minor"/>
      </font>
      <numFmt numFmtId="1"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22"/>
        <color theme="1"/>
        <name val="Calibri"/>
        <family val="2"/>
        <scheme val="minor"/>
      </font>
      <numFmt numFmtId="166" formatCode="&quot;$&quot;#,##0"/>
      <fill>
        <patternFill patternType="none">
          <fgColor indexed="64"/>
          <bgColor indexed="65"/>
        </patternFill>
      </fill>
      <alignment horizontal="right" vertical="center" textRotation="0" wrapText="1" indent="1" justifyLastLine="0" shrinkToFit="0" readingOrder="0"/>
    </dxf>
    <dxf>
      <font>
        <b val="0"/>
        <i val="0"/>
        <strike val="0"/>
        <condense val="0"/>
        <extend val="0"/>
        <outline val="0"/>
        <shadow val="0"/>
        <u val="none"/>
        <vertAlign val="baseline"/>
        <sz val="22"/>
        <color theme="1"/>
        <name val="Calibri"/>
        <family val="2"/>
        <scheme val="minor"/>
      </font>
      <numFmt numFmtId="166" formatCode="&quot;$&quot;#,##0"/>
      <fill>
        <patternFill patternType="none">
          <fgColor indexed="64"/>
          <bgColor indexed="65"/>
        </patternFill>
      </fill>
      <alignment horizontal="right" vertical="center" textRotation="0" wrapText="0" indent="1" justifyLastLine="0" shrinkToFit="0" readingOrder="0"/>
    </dxf>
    <dxf>
      <font>
        <b val="0"/>
        <i val="0"/>
        <strike val="0"/>
        <condense val="0"/>
        <extend val="0"/>
        <outline val="0"/>
        <shadow val="0"/>
        <u val="none"/>
        <vertAlign val="baseline"/>
        <sz val="22"/>
        <color theme="1"/>
        <name val="Calibri"/>
        <family val="2"/>
        <scheme val="minor"/>
      </font>
      <numFmt numFmtId="166" formatCode="&quot;$&quot;#,##0"/>
      <fill>
        <patternFill patternType="none">
          <fgColor indexed="64"/>
          <bgColor indexed="65"/>
        </patternFill>
      </fill>
      <alignment horizontal="right" vertical="center" textRotation="0" wrapText="1" indent="1" justifyLastLine="0" shrinkToFit="0" readingOrder="0"/>
    </dxf>
    <dxf>
      <font>
        <b val="0"/>
        <i val="0"/>
        <strike val="0"/>
        <condense val="0"/>
        <extend val="0"/>
        <outline val="0"/>
        <shadow val="0"/>
        <u val="none"/>
        <vertAlign val="baseline"/>
        <sz val="22"/>
        <color theme="1"/>
        <name val="Calibri"/>
        <family val="2"/>
        <scheme val="minor"/>
      </font>
      <numFmt numFmtId="166" formatCode="&quot;$&quot;#,##0"/>
      <fill>
        <patternFill patternType="none">
          <fgColor indexed="64"/>
          <bgColor indexed="65"/>
        </patternFill>
      </fill>
      <alignment horizontal="right" vertical="center" textRotation="0" wrapText="1" indent="1" justifyLastLine="0" shrinkToFit="0" readingOrder="0"/>
    </dxf>
    <dxf>
      <font>
        <b val="0"/>
        <i val="0"/>
        <strike val="0"/>
        <condense val="0"/>
        <extend val="0"/>
        <outline val="0"/>
        <shadow val="0"/>
        <u val="none"/>
        <vertAlign val="baseline"/>
        <sz val="22"/>
        <color theme="1"/>
        <name val="Calibri"/>
        <family val="2"/>
        <scheme val="minor"/>
      </font>
      <numFmt numFmtId="164" formatCode="_(&quot;$&quot;* #,##0_);_(&quot;$&quot;* \(#,##0\);_(&quot;$&quot;* &quot;-&quot;??_);_(@_)"/>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22"/>
        <color theme="1"/>
        <name val="Calibri"/>
        <family val="2"/>
        <scheme val="minor"/>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22"/>
        <color theme="1"/>
        <name val="Calibri"/>
        <family val="2"/>
        <scheme val="minor"/>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22"/>
        <color theme="1"/>
        <name val="Calibri"/>
        <family val="2"/>
        <scheme val="minor"/>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22"/>
        <color theme="1"/>
        <name val="Calibri"/>
        <family val="2"/>
        <scheme val="minor"/>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22"/>
        <color theme="1"/>
        <name val="Calibri"/>
        <family val="2"/>
        <scheme val="minor"/>
      </font>
      <numFmt numFmtId="19" formatCode="m/d/yyyy"/>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22"/>
        <color theme="1"/>
        <name val="Calibri"/>
        <family val="2"/>
        <scheme val="minor"/>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22"/>
        <color auto="1"/>
        <name val="Calibri"/>
        <family val="2"/>
        <scheme val="minor"/>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22"/>
        <color rgb="FF000000"/>
        <name val="Calibri"/>
        <family val="2"/>
        <scheme val="minor"/>
      </font>
      <numFmt numFmtId="164" formatCode="_(&quot;$&quot;* #,##0_);_(&quot;$&quot;* \(#,##0\);_(&quot;$&quot;* &quot;-&quot;??_);_(@_)"/>
      <fill>
        <patternFill patternType="none">
          <fgColor rgb="FF000000"/>
          <bgColor rgb="FFFFFFFF"/>
        </patternFill>
      </fill>
      <alignment horizontal="center" vertical="center" textRotation="0" wrapText="1" indent="0" justifyLastLine="0" shrinkToFit="0" readingOrder="0"/>
    </dxf>
    <dxf>
      <font>
        <b/>
        <i val="0"/>
        <strike val="0"/>
        <condense val="0"/>
        <extend val="0"/>
        <outline val="0"/>
        <shadow val="0"/>
        <u val="none"/>
        <vertAlign val="baseline"/>
        <sz val="22"/>
        <color indexed="9"/>
        <name val="Calibri"/>
        <family val="2"/>
        <scheme val="minor"/>
      </font>
      <numFmt numFmtId="164" formatCode="_(&quot;$&quot;* #,##0_);_(&quot;$&quot;* \(#,##0\);_(&quot;$&quot;* &quot;-&quot;??_);_(@_)"/>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22"/>
        <color theme="1"/>
        <name val="Calibri"/>
        <family val="2"/>
        <scheme val="minor"/>
      </font>
      <numFmt numFmtId="1" formatCode="0"/>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22"/>
        <color theme="1"/>
        <name val="Calibri"/>
        <family val="2"/>
        <scheme val="minor"/>
      </font>
      <numFmt numFmtId="1"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22"/>
        <color theme="1"/>
        <name val="Calibri"/>
        <family val="2"/>
        <scheme val="minor"/>
      </font>
      <numFmt numFmtId="166" formatCode="&quot;$&quot;#,##0"/>
      <fill>
        <patternFill patternType="none">
          <fgColor indexed="64"/>
          <bgColor indexed="65"/>
        </patternFill>
      </fill>
      <alignment horizontal="right" vertical="center" textRotation="0" wrapText="1" indent="1" justifyLastLine="0" shrinkToFit="0" readingOrder="0"/>
    </dxf>
    <dxf>
      <font>
        <b val="0"/>
        <i val="0"/>
        <strike val="0"/>
        <condense val="0"/>
        <extend val="0"/>
        <outline val="0"/>
        <shadow val="0"/>
        <u val="none"/>
        <vertAlign val="baseline"/>
        <sz val="22"/>
        <color theme="1"/>
        <name val="Calibri"/>
        <family val="2"/>
        <scheme val="minor"/>
      </font>
      <numFmt numFmtId="166" formatCode="&quot;$&quot;#,##0"/>
      <fill>
        <patternFill patternType="none">
          <fgColor indexed="64"/>
          <bgColor indexed="65"/>
        </patternFill>
      </fill>
      <alignment horizontal="right" vertical="center" textRotation="0" wrapText="0" indent="1" justifyLastLine="0" shrinkToFit="0" readingOrder="0"/>
    </dxf>
    <dxf>
      <font>
        <b val="0"/>
        <i val="0"/>
        <strike val="0"/>
        <condense val="0"/>
        <extend val="0"/>
        <outline val="0"/>
        <shadow val="0"/>
        <u val="none"/>
        <vertAlign val="baseline"/>
        <sz val="22"/>
        <color theme="1"/>
        <name val="Calibri"/>
        <family val="2"/>
        <scheme val="minor"/>
      </font>
      <numFmt numFmtId="166" formatCode="&quot;$&quot;#,##0"/>
      <fill>
        <patternFill patternType="none">
          <fgColor indexed="64"/>
          <bgColor indexed="65"/>
        </patternFill>
      </fill>
      <alignment horizontal="right" vertical="center" textRotation="0" wrapText="1" indent="1" justifyLastLine="0" shrinkToFit="0" readingOrder="0"/>
    </dxf>
    <dxf>
      <font>
        <b val="0"/>
        <i val="0"/>
        <strike val="0"/>
        <condense val="0"/>
        <extend val="0"/>
        <outline val="0"/>
        <shadow val="0"/>
        <u val="none"/>
        <vertAlign val="baseline"/>
        <sz val="22"/>
        <color theme="1"/>
        <name val="Calibri"/>
        <family val="2"/>
        <scheme val="minor"/>
      </font>
      <numFmt numFmtId="166" formatCode="&quot;$&quot;#,##0"/>
      <fill>
        <patternFill patternType="none">
          <fgColor indexed="64"/>
          <bgColor indexed="65"/>
        </patternFill>
      </fill>
      <alignment horizontal="right" vertical="center" textRotation="0" wrapText="1" indent="1" justifyLastLine="0" shrinkToFit="0" readingOrder="0"/>
    </dxf>
    <dxf>
      <font>
        <b val="0"/>
        <i val="0"/>
        <strike val="0"/>
        <condense val="0"/>
        <extend val="0"/>
        <outline val="0"/>
        <shadow val="0"/>
        <u val="none"/>
        <vertAlign val="baseline"/>
        <sz val="22"/>
        <color theme="1"/>
        <name val="Calibri"/>
        <family val="2"/>
        <scheme val="minor"/>
      </font>
      <numFmt numFmtId="164" formatCode="_(&quot;$&quot;* #,##0_);_(&quot;$&quot;* \(#,##0\);_(&quot;$&quot;* &quot;-&quot;??_);_(@_)"/>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22"/>
        <color theme="1"/>
        <name val="Calibri"/>
        <family val="2"/>
        <scheme val="minor"/>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22"/>
        <color theme="1"/>
        <name val="Calibri"/>
        <family val="2"/>
        <scheme val="minor"/>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22"/>
        <color theme="1"/>
        <name val="Calibri"/>
        <family val="2"/>
        <scheme val="minor"/>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22"/>
        <color theme="1"/>
        <name val="Calibri"/>
        <family val="2"/>
        <scheme val="minor"/>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22"/>
        <color theme="1"/>
        <name val="Calibri"/>
        <family val="2"/>
        <scheme val="minor"/>
      </font>
      <numFmt numFmtId="19" formatCode="m/d/yyyy"/>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22"/>
        <color theme="1"/>
        <name val="Calibri"/>
        <family val="2"/>
        <scheme val="minor"/>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22"/>
        <color auto="1"/>
        <name val="Calibri"/>
        <family val="2"/>
        <scheme val="minor"/>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22"/>
        <color theme="1"/>
        <name val="Calibri"/>
        <family val="2"/>
        <scheme val="minor"/>
      </font>
      <numFmt numFmtId="164" formatCode="_(&quot;$&quot;* #,##0_);_(&quot;$&quot;* \(#,##0\);_(&quot;$&quot;* &quot;-&quot;??_);_(@_)"/>
      <fill>
        <patternFill patternType="none">
          <fgColor indexed="64"/>
          <bgColor indexed="65"/>
        </patternFill>
      </fill>
      <alignment horizontal="center" vertical="center" textRotation="0" wrapText="1" indent="0" justifyLastLine="0" shrinkToFit="0" readingOrder="0"/>
    </dxf>
    <dxf>
      <font>
        <b/>
        <i val="0"/>
        <strike val="0"/>
        <condense val="0"/>
        <extend val="0"/>
        <outline val="0"/>
        <shadow val="0"/>
        <u val="none"/>
        <vertAlign val="baseline"/>
        <sz val="22"/>
        <color indexed="9"/>
        <name val="Calibri"/>
        <family val="2"/>
        <scheme val="minor"/>
      </font>
      <numFmt numFmtId="164" formatCode="_(&quot;$&quot;* #,##0_);_(&quot;$&quot;* \(#,##0\);_(&quot;$&quot;* &quot;-&quot;??_);_(@_)"/>
      <fill>
        <patternFill patternType="none">
          <fgColor indexed="64"/>
          <bgColor indexed="65"/>
        </patternFill>
      </fill>
      <alignment horizontal="center" vertical="center" textRotation="0" wrapText="1" indent="0" justifyLastLine="0" shrinkToFit="0" readingOrder="0"/>
    </dxf>
    <dxf>
      <border diagonalUp="0" diagonalDown="0" outline="0">
        <left style="thin">
          <color indexed="64"/>
        </left>
        <right style="thin">
          <color indexed="64"/>
        </right>
        <top style="thin">
          <color indexed="64"/>
        </top>
        <bottom/>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6"/>
        <color theme="1"/>
        <name val="Calibri"/>
        <family val="2"/>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6"/>
        <color auto="1"/>
      </font>
      <numFmt numFmtId="1" formatCode="0"/>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6"/>
        <color theme="1"/>
        <name val="Calibri"/>
        <family val="2"/>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6"/>
        <color auto="1"/>
        <name val="Calibri"/>
        <family val="2"/>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6"/>
        <color theme="1"/>
        <name val="Calibri"/>
        <family val="2"/>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6"/>
      </font>
      <numFmt numFmtId="0" formatCode="General"/>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Calibri"/>
        <family val="2"/>
        <scheme val="minor"/>
      </font>
      <numFmt numFmtId="164" formatCode="_(&quot;$&quot;* #,##0_);_(&quot;$&quot;* \(#,##0\);_(&quot;$&quot;* &quot;-&quot;??_);_(@_)"/>
      <alignment horizontal="general" vertical="bottom" textRotation="0" wrapText="1" indent="0" justifyLastLine="0" shrinkToFit="0" readingOrder="0"/>
      <border diagonalUp="0" diagonalDown="0" outline="0">
        <left style="thin">
          <color indexed="64"/>
        </left>
        <right/>
        <top/>
        <bottom/>
      </border>
    </dxf>
    <dxf>
      <font>
        <strike val="0"/>
        <outline val="0"/>
        <shadow val="0"/>
        <u val="none"/>
        <vertAlign val="baseline"/>
        <sz val="12"/>
      </font>
      <numFmt numFmtId="164" formatCode="_(&quot;$&quot;* #,##0_);_(&quot;$&quot;* \(#,##0\);_(&quot;$&quot;* &quot;-&quot;??_);_(@_)"/>
      <fill>
        <patternFill patternType="none">
          <fgColor indexed="64"/>
          <bgColor auto="1"/>
        </patternFill>
      </fill>
      <alignment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numFmt numFmtId="164" formatCode="_(&quot;$&quot;* #,##0_);_(&quot;$&quot;* \(#,##0\);_(&quot;$&quot;* &quot;-&quot;??_);_(@_)"/>
      <alignment horizontal="general" vertical="bottom"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2"/>
      </font>
      <numFmt numFmtId="164" formatCode="_(&quot;$&quot;* #,##0_);_(&quot;$&quot;* \(#,##0\);_(&quot;$&quot;* &quot;-&quot;??_);_(@_)"/>
      <fill>
        <patternFill patternType="none">
          <fgColor indexed="64"/>
          <bgColor auto="1"/>
        </patternFill>
      </fill>
      <alignment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numFmt numFmtId="164" formatCode="_(&quot;$&quot;* #,##0_);_(&quot;$&quot;* \(#,##0\);_(&quot;$&quot;* &quot;-&quot;??_);_(@_)"/>
      <alignment horizontal="general" vertical="bottom"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2"/>
      </font>
      <numFmt numFmtId="164" formatCode="_(&quot;$&quot;* #,##0_);_(&quot;$&quot;* \(#,##0\);_(&quot;$&quot;* &quot;-&quot;??_);_(@_)"/>
      <fill>
        <patternFill patternType="none">
          <fgColor indexed="64"/>
          <bgColor auto="1"/>
        </patternFill>
      </fill>
      <alignment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numFmt numFmtId="164" formatCode="_(&quot;$&quot;* #,##0_);_(&quot;$&quot;* \(#,##0\);_(&quot;$&quot;* &quot;-&quot;??_);_(@_)"/>
      <alignment horizontal="general" vertical="bottom" textRotation="0" wrapText="1" indent="0" justifyLastLine="0" shrinkToFit="0" readingOrder="0"/>
      <border diagonalUp="0" diagonalDown="0" outline="0">
        <left/>
        <right style="thin">
          <color indexed="64"/>
        </right>
        <top/>
        <bottom/>
      </border>
    </dxf>
    <dxf>
      <font>
        <strike val="0"/>
        <outline val="0"/>
        <shadow val="0"/>
        <u val="none"/>
        <vertAlign val="baseline"/>
        <sz val="12"/>
      </font>
      <numFmt numFmtId="164" formatCode="_(&quot;$&quot;* #,##0_);_(&quot;$&quot;* \(#,##0\);_(&quot;$&quot;* &quot;-&quot;??_);_(@_)"/>
      <fill>
        <patternFill patternType="none">
          <fgColor indexed="64"/>
          <bgColor auto="1"/>
        </patternFill>
      </fill>
      <alignment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22"/>
        <color theme="1"/>
        <name val="Calibri"/>
        <family val="2"/>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22"/>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22"/>
        <color theme="1"/>
        <name val="Calibri"/>
        <family val="2"/>
        <scheme val="minor"/>
      </font>
      <numFmt numFmtId="5" formatCode="#,##0_);\(#,##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22"/>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22"/>
        <color theme="1"/>
        <name val="Calibri"/>
        <family val="2"/>
        <scheme val="minor"/>
      </font>
      <numFmt numFmtId="5" formatCode="#,##0_);\(#,##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22"/>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22"/>
        <color theme="1"/>
        <name val="Calibri"/>
        <family val="2"/>
        <scheme val="minor"/>
      </font>
      <numFmt numFmtId="166" formatCode="&quot;$&quot;#,##0"/>
      <alignment horizontal="righ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22"/>
        <name val="Calibri"/>
        <family val="2"/>
        <scheme val="minor"/>
      </font>
      <numFmt numFmtId="166" formatCode="&quot;$&quot;#,##0"/>
      <fill>
        <patternFill patternType="none">
          <fgColor indexed="64"/>
          <bgColor auto="1"/>
        </patternFill>
      </fill>
      <alignment horizontal="righ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22"/>
        <color theme="1"/>
        <name val="Calibri"/>
        <family val="2"/>
        <scheme val="minor"/>
      </font>
      <numFmt numFmtId="166" formatCode="&quot;$&quot;#,##0"/>
      <alignment horizontal="righ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22"/>
        <name val="Calibri"/>
        <family val="2"/>
        <scheme val="minor"/>
      </font>
      <numFmt numFmtId="166" formatCode="&quot;$&quot;#,##0"/>
      <fill>
        <patternFill patternType="none">
          <fgColor indexed="64"/>
          <bgColor auto="1"/>
        </patternFill>
      </fill>
      <alignment horizontal="righ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22"/>
        <color theme="1"/>
        <name val="Calibri"/>
        <family val="2"/>
        <scheme val="minor"/>
      </font>
      <numFmt numFmtId="166" formatCode="&quot;$&quot;#,##0"/>
      <alignment horizontal="righ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22"/>
        <name val="Calibri"/>
        <family val="2"/>
        <scheme val="minor"/>
      </font>
      <alignment horizontal="right" vertical="center" textRotation="0" wrapText="1" indent="1" justifyLastLine="0" shrinkToFit="0" readingOrder="0"/>
    </dxf>
    <dxf>
      <font>
        <b/>
        <i val="0"/>
        <strike val="0"/>
        <condense val="0"/>
        <extend val="0"/>
        <outline val="0"/>
        <shadow val="0"/>
        <u val="none"/>
        <vertAlign val="baseline"/>
        <sz val="22"/>
        <color theme="1"/>
        <name val="Calibri"/>
        <family val="2"/>
        <scheme val="minor"/>
      </font>
      <numFmt numFmtId="13"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22"/>
        <name val="Calibri"/>
        <family val="2"/>
        <scheme val="minor"/>
      </font>
      <numFmt numFmtId="13"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22"/>
        <color theme="1"/>
        <name val="Calibri"/>
        <family val="2"/>
        <scheme val="minor"/>
      </font>
      <numFmt numFmtId="167" formatCode="&quot;$&quot;#,##0.00"/>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22"/>
        <name val="Calibri"/>
        <family val="2"/>
        <scheme val="minor"/>
      </font>
      <numFmt numFmtId="167" formatCode="&quot;$&quot;#,##0.00"/>
      <fill>
        <patternFill patternType="none">
          <fgColor indexed="64"/>
          <bgColor auto="1"/>
        </patternFill>
      </fill>
      <alignment horizontal="righ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22"/>
        <color theme="1"/>
        <name val="Calibri"/>
        <family val="2"/>
        <scheme val="minor"/>
      </font>
      <numFmt numFmtId="167" formatCode="&quot;$&quot;#,##0.00"/>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22"/>
        <name val="Calibri"/>
        <family val="2"/>
        <scheme val="minor"/>
      </font>
      <numFmt numFmtId="167" formatCode="&quot;$&quot;#,##0.00"/>
      <fill>
        <patternFill patternType="none">
          <fgColor indexed="64"/>
          <bgColor auto="1"/>
        </patternFill>
      </fill>
      <alignment horizontal="righ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22"/>
        <color theme="1"/>
        <name val="Calibri"/>
        <family val="2"/>
        <scheme val="minor"/>
      </font>
      <numFmt numFmtId="166" formatCode="&quot;$&quot;#,##0"/>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22"/>
        <name val="Calibri"/>
        <family val="2"/>
        <scheme val="minor"/>
      </font>
      <numFmt numFmtId="166" formatCode="&quot;$&quot;#,##0"/>
      <fill>
        <patternFill patternType="none">
          <fgColor indexed="64"/>
          <bgColor auto="1"/>
        </patternFill>
      </fill>
      <alignment horizontal="righ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22"/>
        <color theme="1"/>
        <name val="Calibri"/>
        <family val="2"/>
        <scheme val="minor"/>
      </font>
      <numFmt numFmtId="167" formatCode="&quot;$&quot;#,##0.00"/>
      <alignment horizontal="righ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22"/>
        <name val="Calibri"/>
        <family val="2"/>
        <scheme val="minor"/>
      </font>
      <numFmt numFmtId="167" formatCode="&quot;$&quot;#,##0.00"/>
      <fill>
        <patternFill patternType="none">
          <fgColor indexed="64"/>
          <bgColor auto="1"/>
        </patternFill>
      </fill>
      <alignment horizontal="righ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22"/>
        <color theme="1"/>
        <name val="Calibri"/>
        <family val="2"/>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22"/>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22"/>
        <color theme="1"/>
        <name val="Calibri"/>
        <family val="2"/>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22"/>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22"/>
        <color theme="1"/>
        <name val="Calibri"/>
        <family val="2"/>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22"/>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6"/>
        <color theme="1"/>
        <name val="Calibri"/>
        <family val="2"/>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6"/>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6"/>
        <color theme="1"/>
        <name val="Calibri"/>
        <family val="2"/>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22"/>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6"/>
        <color theme="1"/>
        <name val="Calibri"/>
        <family val="2"/>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22"/>
        <name val="Calibri"/>
        <family val="2"/>
        <scheme val="minor"/>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6"/>
        <color theme="1"/>
        <name val="Calibri"/>
        <family val="2"/>
        <scheme val="minor"/>
      </font>
      <numFmt numFmtId="19" formatCode="m/d/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22"/>
        <name val="Calibri"/>
        <family val="2"/>
        <scheme val="minor"/>
      </font>
      <numFmt numFmtId="19" formatCode="m/d/yyyy"/>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6"/>
        <color theme="1"/>
        <name val="Calibri"/>
        <family val="2"/>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22"/>
        <name val="Calibri"/>
        <family val="2"/>
        <scheme val="minor"/>
      </font>
      <alignment horizontal="center" vertical="center" textRotation="0" wrapText="1" indent="0" justifyLastLine="0" shrinkToFit="0" readingOrder="0"/>
    </dxf>
    <dxf>
      <font>
        <b/>
        <i val="0"/>
        <strike val="0"/>
        <condense val="0"/>
        <extend val="0"/>
        <outline val="0"/>
        <shadow val="0"/>
        <u val="none"/>
        <vertAlign val="baseline"/>
        <sz val="22"/>
        <color theme="1"/>
        <name val="Calibri"/>
        <family val="2"/>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22"/>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6"/>
        <color auto="1"/>
        <name val="Calibri"/>
        <family val="2"/>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22"/>
        <name val="Calibri"/>
        <family val="2"/>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top style="medium">
          <color indexed="64"/>
        </top>
      </border>
    </dxf>
    <dxf>
      <font>
        <strike val="0"/>
        <outline val="0"/>
        <shadow val="0"/>
        <u val="none"/>
        <vertAlign val="baseline"/>
        <sz val="12"/>
      </font>
      <numFmt numFmtId="164" formatCode="_(&quot;$&quot;* #,##0_);_(&quot;$&quot;* \(#,##0\);_(&quot;$&quot;* &quot;-&quot;??_);_(@_)"/>
      <fill>
        <patternFill patternType="none">
          <fgColor indexed="64"/>
          <bgColor auto="1"/>
        </patternFill>
      </fill>
      <alignment textRotation="0" wrapText="1" indent="0" justifyLastLine="0" shrinkToFit="0" readingOrder="0"/>
      <border diagonalUp="0" diagonalDown="0">
        <left style="thin">
          <color indexed="64"/>
        </left>
        <right style="thin">
          <color indexed="64"/>
        </right>
        <top/>
        <bottom/>
      </border>
      <protection locked="1" hidden="0"/>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2"/>
      </font>
      <numFmt numFmtId="164" formatCode="_(&quot;$&quot;* #,##0_);_(&quot;$&quot;* \(#,##0\);_(&quot;$&quot;* &quot;-&quot;??_);_(@_)"/>
      <fill>
        <patternFill patternType="none">
          <fgColor indexed="64"/>
          <bgColor auto="1"/>
        </patternFill>
      </fill>
      <alignment textRotation="0" wrapText="1" indent="0" justifyLastLine="0" shrinkToFit="0" readingOrder="0"/>
    </dxf>
    <dxf>
      <font>
        <b val="0"/>
        <i val="0"/>
        <strike val="0"/>
        <condense val="0"/>
        <extend val="0"/>
        <outline val="0"/>
        <shadow val="0"/>
        <u val="none"/>
        <vertAlign val="baseline"/>
        <sz val="12"/>
        <color indexed="9"/>
        <name val="Calibri"/>
        <scheme val="minor"/>
      </font>
      <numFmt numFmtId="164" formatCode="_(&quot;$&quot;* #,##0_);_(&quot;$&quot;* \(#,##0\);_(&quot;$&quot;* &quot;-&quot;??_);_(@_)"/>
      <fill>
        <patternFill patternType="none">
          <fgColor indexed="64"/>
          <bgColor auto="1"/>
        </patternFill>
      </fill>
      <alignment horizontal="center" vertical="top"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2.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pivotCacheDefinition" Target="pivotCache/pivotCacheDefinition1.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'By Year'!$B$1</c:f>
              <c:strCache>
                <c:ptCount val="1"/>
                <c:pt idx="0">
                  <c:v>Number Approved</c:v>
                </c:pt>
              </c:strCache>
            </c:strRef>
          </c:tx>
          <c:spPr>
            <a:solidFill>
              <a:schemeClr val="accent1"/>
            </a:solidFill>
            <a:ln>
              <a:noFill/>
            </a:ln>
            <a:effectLst/>
          </c:spPr>
          <c:invertIfNegative val="0"/>
          <c:cat>
            <c:numRef>
              <c:f>'By Year'!$A$2:$A$12</c:f>
              <c:numCache>
                <c:formatCode>General</c:formatCode>
                <c:ptCount val="11"/>
                <c:pt idx="0">
                  <c:v>2010</c:v>
                </c:pt>
                <c:pt idx="1">
                  <c:v>2011</c:v>
                </c:pt>
                <c:pt idx="2">
                  <c:v>2012</c:v>
                </c:pt>
                <c:pt idx="3">
                  <c:v>2013</c:v>
                </c:pt>
                <c:pt idx="4">
                  <c:v>2014</c:v>
                </c:pt>
                <c:pt idx="5">
                  <c:v>2015</c:v>
                </c:pt>
                <c:pt idx="6">
                  <c:v>2016</c:v>
                </c:pt>
                <c:pt idx="7">
                  <c:v>2017</c:v>
                </c:pt>
                <c:pt idx="8">
                  <c:v>2018</c:v>
                </c:pt>
                <c:pt idx="9">
                  <c:v>2019</c:v>
                </c:pt>
                <c:pt idx="10">
                  <c:v>2020</c:v>
                </c:pt>
              </c:numCache>
            </c:numRef>
          </c:cat>
          <c:val>
            <c:numRef>
              <c:f>'By Year'!$B$2:$B$12</c:f>
              <c:numCache>
                <c:formatCode>General</c:formatCode>
                <c:ptCount val="11"/>
                <c:pt idx="0">
                  <c:v>23</c:v>
                </c:pt>
                <c:pt idx="1">
                  <c:v>12</c:v>
                </c:pt>
                <c:pt idx="2">
                  <c:v>11</c:v>
                </c:pt>
                <c:pt idx="3">
                  <c:v>12</c:v>
                </c:pt>
                <c:pt idx="4">
                  <c:v>14</c:v>
                </c:pt>
                <c:pt idx="5">
                  <c:v>21</c:v>
                </c:pt>
                <c:pt idx="6">
                  <c:v>23</c:v>
                </c:pt>
                <c:pt idx="7">
                  <c:v>42</c:v>
                </c:pt>
                <c:pt idx="8">
                  <c:v>34</c:v>
                </c:pt>
                <c:pt idx="9">
                  <c:v>21</c:v>
                </c:pt>
                <c:pt idx="10">
                  <c:v>24</c:v>
                </c:pt>
              </c:numCache>
            </c:numRef>
          </c:val>
          <c:extLst>
            <c:ext xmlns:c16="http://schemas.microsoft.com/office/drawing/2014/chart" uri="{C3380CC4-5D6E-409C-BE32-E72D297353CC}">
              <c16:uniqueId val="{00000000-2CBE-443A-A6B0-B215ACFB1B99}"/>
            </c:ext>
          </c:extLst>
        </c:ser>
        <c:dLbls>
          <c:showLegendKey val="0"/>
          <c:showVal val="0"/>
          <c:showCatName val="0"/>
          <c:showSerName val="0"/>
          <c:showPercent val="0"/>
          <c:showBubbleSize val="0"/>
        </c:dLbls>
        <c:gapWidth val="150"/>
        <c:axId val="97641928"/>
        <c:axId val="97642912"/>
      </c:barChart>
      <c:lineChart>
        <c:grouping val="standard"/>
        <c:varyColors val="0"/>
        <c:ser>
          <c:idx val="1"/>
          <c:order val="1"/>
          <c:tx>
            <c:strRef>
              <c:f>'By Year'!$C$1</c:f>
              <c:strCache>
                <c:ptCount val="1"/>
                <c:pt idx="0">
                  <c:v>Amount Approved</c:v>
                </c:pt>
              </c:strCache>
            </c:strRef>
          </c:tx>
          <c:spPr>
            <a:ln w="28575" cap="rnd">
              <a:solidFill>
                <a:schemeClr val="accent2"/>
              </a:solidFill>
              <a:round/>
            </a:ln>
            <a:effectLst/>
          </c:spPr>
          <c:marker>
            <c:symbol val="none"/>
          </c:marker>
          <c:cat>
            <c:numRef>
              <c:f>'By Year'!$A$2:$A$12</c:f>
              <c:numCache>
                <c:formatCode>General</c:formatCode>
                <c:ptCount val="11"/>
                <c:pt idx="0">
                  <c:v>2010</c:v>
                </c:pt>
                <c:pt idx="1">
                  <c:v>2011</c:v>
                </c:pt>
                <c:pt idx="2">
                  <c:v>2012</c:v>
                </c:pt>
                <c:pt idx="3">
                  <c:v>2013</c:v>
                </c:pt>
                <c:pt idx="4">
                  <c:v>2014</c:v>
                </c:pt>
                <c:pt idx="5">
                  <c:v>2015</c:v>
                </c:pt>
                <c:pt idx="6">
                  <c:v>2016</c:v>
                </c:pt>
                <c:pt idx="7">
                  <c:v>2017</c:v>
                </c:pt>
                <c:pt idx="8">
                  <c:v>2018</c:v>
                </c:pt>
                <c:pt idx="9">
                  <c:v>2019</c:v>
                </c:pt>
                <c:pt idx="10">
                  <c:v>2020</c:v>
                </c:pt>
              </c:numCache>
            </c:numRef>
          </c:cat>
          <c:val>
            <c:numRef>
              <c:f>'By Year'!$C$2:$C$12</c:f>
              <c:numCache>
                <c:formatCode>"$"#,##0</c:formatCode>
                <c:ptCount val="11"/>
                <c:pt idx="0">
                  <c:v>82819302.747999996</c:v>
                </c:pt>
                <c:pt idx="1">
                  <c:v>46297126.274999999</c:v>
                </c:pt>
                <c:pt idx="2">
                  <c:v>18816701.808999997</c:v>
                </c:pt>
                <c:pt idx="3">
                  <c:v>77656455.059400022</c:v>
                </c:pt>
                <c:pt idx="4">
                  <c:v>45799625.919399999</c:v>
                </c:pt>
                <c:pt idx="5">
                  <c:v>99999999.700000003</c:v>
                </c:pt>
                <c:pt idx="6">
                  <c:v>100000000.252766</c:v>
                </c:pt>
                <c:pt idx="7">
                  <c:v>99999999.942400008</c:v>
                </c:pt>
                <c:pt idx="8">
                  <c:v>98762917</c:v>
                </c:pt>
                <c:pt idx="9">
                  <c:v>100000000</c:v>
                </c:pt>
                <c:pt idx="10">
                  <c:v>100000000</c:v>
                </c:pt>
              </c:numCache>
            </c:numRef>
          </c:val>
          <c:smooth val="0"/>
          <c:extLst>
            <c:ext xmlns:c16="http://schemas.microsoft.com/office/drawing/2014/chart" uri="{C3380CC4-5D6E-409C-BE32-E72D297353CC}">
              <c16:uniqueId val="{00000001-2CBE-443A-A6B0-B215ACFB1B99}"/>
            </c:ext>
          </c:extLst>
        </c:ser>
        <c:dLbls>
          <c:showLegendKey val="0"/>
          <c:showVal val="0"/>
          <c:showCatName val="0"/>
          <c:showSerName val="0"/>
          <c:showPercent val="0"/>
          <c:showBubbleSize val="0"/>
        </c:dLbls>
        <c:marker val="1"/>
        <c:smooth val="0"/>
        <c:axId val="97645864"/>
        <c:axId val="97642584"/>
      </c:lineChart>
      <c:catAx>
        <c:axId val="976419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7642912"/>
        <c:crosses val="autoZero"/>
        <c:auto val="1"/>
        <c:lblAlgn val="ctr"/>
        <c:lblOffset val="100"/>
        <c:noMultiLvlLbl val="0"/>
      </c:catAx>
      <c:valAx>
        <c:axId val="9764291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7641928"/>
        <c:crosses val="autoZero"/>
        <c:crossBetween val="between"/>
      </c:valAx>
      <c:valAx>
        <c:axId val="97642584"/>
        <c:scaling>
          <c:orientation val="minMax"/>
        </c:scaling>
        <c:delete val="0"/>
        <c:axPos val="r"/>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7645864"/>
        <c:crosses val="max"/>
        <c:crossBetween val="between"/>
      </c:valAx>
      <c:catAx>
        <c:axId val="97645864"/>
        <c:scaling>
          <c:orientation val="minMax"/>
        </c:scaling>
        <c:delete val="1"/>
        <c:axPos val="b"/>
        <c:numFmt formatCode="General" sourceLinked="1"/>
        <c:majorTickMark val="none"/>
        <c:minorTickMark val="none"/>
        <c:tickLblPos val="nextTo"/>
        <c:crossAx val="97642584"/>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'By Year'!$B$31</c:f>
              <c:strCache>
                <c:ptCount val="1"/>
                <c:pt idx="0">
                  <c:v>Number of Apps Approved</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'By Year'!$A$32:$A$44</c:f>
              <c:numCache>
                <c:formatCode>General</c:formatCode>
                <c:ptCount val="13"/>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numCache>
            </c:numRef>
          </c:cat>
          <c:val>
            <c:numRef>
              <c:f>'By Year'!$B$32:$B$44</c:f>
              <c:numCache>
                <c:formatCode>General</c:formatCode>
                <c:ptCount val="13"/>
                <c:pt idx="0">
                  <c:v>23</c:v>
                </c:pt>
                <c:pt idx="1">
                  <c:v>12</c:v>
                </c:pt>
                <c:pt idx="2">
                  <c:v>11</c:v>
                </c:pt>
                <c:pt idx="3">
                  <c:v>12</c:v>
                </c:pt>
                <c:pt idx="4">
                  <c:v>14</c:v>
                </c:pt>
                <c:pt idx="5">
                  <c:v>21</c:v>
                </c:pt>
                <c:pt idx="6">
                  <c:v>23</c:v>
                </c:pt>
                <c:pt idx="7">
                  <c:v>42</c:v>
                </c:pt>
                <c:pt idx="8">
                  <c:v>34</c:v>
                </c:pt>
                <c:pt idx="9">
                  <c:v>21</c:v>
                </c:pt>
                <c:pt idx="10">
                  <c:v>24</c:v>
                </c:pt>
                <c:pt idx="11">
                  <c:v>31</c:v>
                </c:pt>
                <c:pt idx="12">
                  <c:v>25</c:v>
                </c:pt>
              </c:numCache>
            </c:numRef>
          </c:val>
          <c:extLst>
            <c:ext xmlns:c16="http://schemas.microsoft.com/office/drawing/2014/chart" uri="{C3380CC4-5D6E-409C-BE32-E72D297353CC}">
              <c16:uniqueId val="{00000000-723B-4262-B57C-97FBF6A58E4B}"/>
            </c:ext>
          </c:extLst>
        </c:ser>
        <c:dLbls>
          <c:showLegendKey val="0"/>
          <c:showVal val="1"/>
          <c:showCatName val="0"/>
          <c:showSerName val="0"/>
          <c:showPercent val="0"/>
          <c:showBubbleSize val="0"/>
        </c:dLbls>
        <c:gapWidth val="150"/>
        <c:axId val="97471752"/>
        <c:axId val="97473720"/>
      </c:barChart>
      <c:lineChart>
        <c:grouping val="standard"/>
        <c:varyColors val="0"/>
        <c:ser>
          <c:idx val="1"/>
          <c:order val="1"/>
          <c:tx>
            <c:strRef>
              <c:f>'By Year'!$C$31</c:f>
              <c:strCache>
                <c:ptCount val="1"/>
                <c:pt idx="0">
                  <c:v>STE Amount Awarded (M)</c:v>
                </c:pt>
              </c:strCache>
            </c:strRef>
          </c:tx>
          <c:spPr>
            <a:ln w="28575" cap="rnd">
              <a:solidFill>
                <a:schemeClr val="accent2"/>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'By Year'!$A$32:$A$44</c:f>
              <c:numCache>
                <c:formatCode>General</c:formatCode>
                <c:ptCount val="13"/>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numCache>
            </c:numRef>
          </c:cat>
          <c:val>
            <c:numRef>
              <c:f>'By Year'!$C$32:$C$44</c:f>
              <c:numCache>
                <c:formatCode>"$"#,##0</c:formatCode>
                <c:ptCount val="13"/>
                <c:pt idx="0">
                  <c:v>82.82</c:v>
                </c:pt>
                <c:pt idx="1">
                  <c:v>46.3</c:v>
                </c:pt>
                <c:pt idx="2">
                  <c:v>18.82</c:v>
                </c:pt>
                <c:pt idx="3">
                  <c:v>77.66</c:v>
                </c:pt>
                <c:pt idx="4">
                  <c:v>45.8</c:v>
                </c:pt>
                <c:pt idx="5">
                  <c:v>100</c:v>
                </c:pt>
                <c:pt idx="6">
                  <c:v>100</c:v>
                </c:pt>
                <c:pt idx="7">
                  <c:v>100</c:v>
                </c:pt>
                <c:pt idx="8">
                  <c:v>98.76</c:v>
                </c:pt>
                <c:pt idx="9">
                  <c:v>100</c:v>
                </c:pt>
                <c:pt idx="10">
                  <c:v>100</c:v>
                </c:pt>
                <c:pt idx="11">
                  <c:v>100</c:v>
                </c:pt>
                <c:pt idx="12">
                  <c:v>115</c:v>
                </c:pt>
              </c:numCache>
            </c:numRef>
          </c:val>
          <c:smooth val="0"/>
          <c:extLst>
            <c:ext xmlns:c16="http://schemas.microsoft.com/office/drawing/2014/chart" uri="{C3380CC4-5D6E-409C-BE32-E72D297353CC}">
              <c16:uniqueId val="{00000001-723B-4262-B57C-97FBF6A58E4B}"/>
            </c:ext>
          </c:extLst>
        </c:ser>
        <c:dLbls>
          <c:showLegendKey val="0"/>
          <c:showVal val="1"/>
          <c:showCatName val="0"/>
          <c:showSerName val="0"/>
          <c:showPercent val="0"/>
          <c:showBubbleSize val="0"/>
        </c:dLbls>
        <c:marker val="1"/>
        <c:smooth val="0"/>
        <c:axId val="97470768"/>
        <c:axId val="97469128"/>
      </c:lineChart>
      <c:catAx>
        <c:axId val="974717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7473720"/>
        <c:crosses val="autoZero"/>
        <c:auto val="1"/>
        <c:lblAlgn val="ctr"/>
        <c:lblOffset val="100"/>
        <c:noMultiLvlLbl val="0"/>
      </c:catAx>
      <c:valAx>
        <c:axId val="97473720"/>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7471752"/>
        <c:crosses val="autoZero"/>
        <c:crossBetween val="between"/>
      </c:valAx>
      <c:valAx>
        <c:axId val="97469128"/>
        <c:scaling>
          <c:orientation val="minMax"/>
        </c:scaling>
        <c:delete val="0"/>
        <c:axPos val="r"/>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7470768"/>
        <c:crosses val="max"/>
        <c:crossBetween val="between"/>
      </c:valAx>
      <c:catAx>
        <c:axId val="97470768"/>
        <c:scaling>
          <c:orientation val="minMax"/>
        </c:scaling>
        <c:delete val="1"/>
        <c:axPos val="b"/>
        <c:numFmt formatCode="General" sourceLinked="1"/>
        <c:majorTickMark val="none"/>
        <c:minorTickMark val="none"/>
        <c:tickLblPos val="nextTo"/>
        <c:crossAx val="97469128"/>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[2026-03-17 STE Pipeline (LOCKED).xlsx]By Eligibility!PivotTable10</c:name>
    <c:fmtId val="5"/>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Total Number</a:t>
            </a:r>
            <a:r>
              <a:rPr lang="en-US" baseline="0"/>
              <a:t> of Awards to Date by </a:t>
            </a:r>
          </a:p>
          <a:p>
            <a:pPr>
              <a:defRPr/>
            </a:pPr>
            <a:r>
              <a:rPr lang="en-US" baseline="0"/>
              <a:t>Project Type</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19050">
            <a:solidFill>
              <a:schemeClr val="lt1"/>
            </a:solidFill>
          </a:ln>
          <a:effectLst/>
        </c:spPr>
      </c:pivotFmt>
      <c:pivotFmt>
        <c:idx val="3"/>
        <c:spPr>
          <a:solidFill>
            <a:schemeClr val="accent1"/>
          </a:solidFill>
          <a:ln w="19050">
            <a:solidFill>
              <a:schemeClr val="lt1"/>
            </a:solidFill>
          </a:ln>
          <a:effectLst/>
        </c:spPr>
      </c:pivotFmt>
      <c:pivotFmt>
        <c:idx val="4"/>
        <c:spPr>
          <a:solidFill>
            <a:schemeClr val="accent1"/>
          </a:solidFill>
          <a:ln w="19050">
            <a:solidFill>
              <a:schemeClr val="lt1"/>
            </a:solidFill>
          </a:ln>
          <a:effectLst/>
        </c:spPr>
      </c:pivotFmt>
      <c:pivotFmt>
        <c:idx val="5"/>
        <c:spPr>
          <a:solidFill>
            <a:schemeClr val="accent1"/>
          </a:solidFill>
          <a:ln w="19050">
            <a:solidFill>
              <a:schemeClr val="lt1"/>
            </a:solidFill>
          </a:ln>
          <a:effectLst/>
        </c:spPr>
      </c:pivotFmt>
      <c:pivotFmt>
        <c:idx val="6"/>
        <c:spPr>
          <a:solidFill>
            <a:schemeClr val="accent1"/>
          </a:solidFill>
          <a:ln w="19050">
            <a:solidFill>
              <a:schemeClr val="lt1"/>
            </a:solidFill>
          </a:ln>
          <a:effectLst/>
        </c:spPr>
      </c:pivotFmt>
      <c:pivotFmt>
        <c:idx val="7"/>
        <c:spPr>
          <a:solidFill>
            <a:schemeClr val="accent1"/>
          </a:solidFill>
          <a:ln w="19050">
            <a:solidFill>
              <a:schemeClr val="lt1"/>
            </a:solidFill>
          </a:ln>
          <a:effectLst/>
        </c:spPr>
      </c:pivotFmt>
      <c:pivotFmt>
        <c:idx val="8"/>
        <c:spPr>
          <a:solidFill>
            <a:schemeClr val="accent1"/>
          </a:solidFill>
          <a:ln w="19050">
            <a:solidFill>
              <a:schemeClr val="lt1"/>
            </a:solidFill>
          </a:ln>
          <a:effectLst/>
        </c:spPr>
      </c:pivotFmt>
      <c:pivotFmt>
        <c:idx val="9"/>
        <c:spPr>
          <a:solidFill>
            <a:schemeClr val="accent1"/>
          </a:solidFill>
          <a:ln w="19050">
            <a:solidFill>
              <a:schemeClr val="lt1"/>
            </a:solidFill>
          </a:ln>
          <a:effectLst/>
        </c:spPr>
      </c:pivotFmt>
      <c:pivotFmt>
        <c:idx val="10"/>
        <c:spPr>
          <a:solidFill>
            <a:schemeClr val="accent1"/>
          </a:solidFill>
          <a:ln w="19050">
            <a:solidFill>
              <a:schemeClr val="lt1"/>
            </a:solidFill>
          </a:ln>
          <a:effectLst/>
        </c:spPr>
      </c:pivotFmt>
      <c:pivotFmt>
        <c:idx val="11"/>
        <c:spPr>
          <a:solidFill>
            <a:schemeClr val="accent1"/>
          </a:solidFill>
          <a:ln w="19050">
            <a:solidFill>
              <a:schemeClr val="lt1"/>
            </a:solidFill>
          </a:ln>
          <a:effectLst/>
        </c:spPr>
      </c:pivotFmt>
      <c:pivotFmt>
        <c:idx val="12"/>
        <c:spPr>
          <a:solidFill>
            <a:schemeClr val="accent1"/>
          </a:solidFill>
          <a:ln w="19050">
            <a:solidFill>
              <a:schemeClr val="lt1"/>
            </a:solidFill>
          </a:ln>
          <a:effectLst/>
        </c:spPr>
      </c:pivotFmt>
      <c:pivotFmt>
        <c:idx val="13"/>
        <c:spPr>
          <a:solidFill>
            <a:schemeClr val="accent1"/>
          </a:solidFill>
          <a:ln w="19050">
            <a:solidFill>
              <a:schemeClr val="lt1"/>
            </a:solidFill>
          </a:ln>
          <a:effectLst/>
        </c:spPr>
      </c:pivotFmt>
      <c:pivotFmt>
        <c:idx val="14"/>
        <c:spPr>
          <a:solidFill>
            <a:schemeClr val="accent1"/>
          </a:solidFill>
          <a:ln w="19050">
            <a:solidFill>
              <a:schemeClr val="lt1"/>
            </a:solidFill>
          </a:ln>
          <a:effectLst/>
        </c:spPr>
      </c:pivotFmt>
      <c:pivotFmt>
        <c:idx val="15"/>
        <c:spPr>
          <a:solidFill>
            <a:schemeClr val="accent1"/>
          </a:solidFill>
          <a:ln w="19050">
            <a:solidFill>
              <a:schemeClr val="lt1"/>
            </a:solidFill>
          </a:ln>
          <a:effectLst/>
        </c:spPr>
      </c:pivotFmt>
      <c:pivotFmt>
        <c:idx val="16"/>
        <c:spPr>
          <a:solidFill>
            <a:schemeClr val="accent1"/>
          </a:solidFill>
          <a:ln w="19050">
            <a:solidFill>
              <a:schemeClr val="lt1"/>
            </a:solidFill>
          </a:ln>
          <a:effectLst/>
        </c:spPr>
      </c:pivotFmt>
      <c:pivotFmt>
        <c:idx val="17"/>
        <c:spPr>
          <a:solidFill>
            <a:schemeClr val="accent1"/>
          </a:solidFill>
          <a:ln w="19050">
            <a:solidFill>
              <a:schemeClr val="lt1"/>
            </a:solidFill>
          </a:ln>
          <a:effectLst/>
        </c:spPr>
      </c:pivotFmt>
    </c:pivotFmts>
    <c:plotArea>
      <c:layout/>
      <c:pieChart>
        <c:varyColors val="1"/>
        <c:ser>
          <c:idx val="0"/>
          <c:order val="0"/>
          <c:tx>
            <c:strRef>
              <c:f>'By Eligibility'!$B$23</c:f>
              <c:strCache>
                <c:ptCount val="1"/>
                <c:pt idx="0">
                  <c:v>Count of Project Type</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58B7-4ECE-8D62-4AF420FCC04B}"/>
              </c:ext>
            </c:extLst>
          </c:dPt>
          <c:dPt>
            <c:idx val="1"/>
            <c:bubble3D val="0"/>
            <c:explosion val="4"/>
            <c:spPr>
              <a:solidFill>
                <a:schemeClr val="accent2"/>
              </a:solidFill>
              <a:ln w="19050">
                <a:solidFill>
                  <a:schemeClr val="lt1"/>
                </a:solidFill>
              </a:ln>
              <a:effectLst/>
            </c:spPr>
            <c:extLst>
              <c:ext xmlns:c16="http://schemas.microsoft.com/office/drawing/2014/chart" uri="{C3380CC4-5D6E-409C-BE32-E72D297353CC}">
                <c16:uniqueId val="{00000002-E1F5-4EF5-A102-9AAF67574FB8}"/>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58B7-4ECE-8D62-4AF420FCC04B}"/>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58B7-4ECE-8D62-4AF420FCC04B}"/>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B481-40A3-8E2A-3E7995824A02}"/>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B481-40A3-8E2A-3E7995824A02}"/>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B481-40A3-8E2A-3E7995824A02}"/>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B481-40A3-8E2A-3E7995824A0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'By Eligibility'!$A$24:$A$32</c:f>
              <c:strCache>
                <c:ptCount val="8"/>
                <c:pt idx="0">
                  <c:v>Advanced Manufacturing</c:v>
                </c:pt>
                <c:pt idx="1">
                  <c:v>Advanced Transportation</c:v>
                </c:pt>
                <c:pt idx="2">
                  <c:v>Alternative Source</c:v>
                </c:pt>
                <c:pt idx="3">
                  <c:v>Recycled Resource Extraction</c:v>
                </c:pt>
                <c:pt idx="4">
                  <c:v>Advanced Transportation </c:v>
                </c:pt>
                <c:pt idx="5">
                  <c:v>Alternative Source </c:v>
                </c:pt>
                <c:pt idx="6">
                  <c:v>Advanced Manufacturing </c:v>
                </c:pt>
                <c:pt idx="7">
                  <c:v> Advanced Manufacturing</c:v>
                </c:pt>
              </c:strCache>
            </c:strRef>
          </c:cat>
          <c:val>
            <c:numRef>
              <c:f>'By Eligibility'!$B$24:$B$32</c:f>
              <c:numCache>
                <c:formatCode>General</c:formatCode>
                <c:ptCount val="8"/>
                <c:pt idx="0">
                  <c:v>137</c:v>
                </c:pt>
                <c:pt idx="1">
                  <c:v>32</c:v>
                </c:pt>
                <c:pt idx="2">
                  <c:v>173</c:v>
                </c:pt>
                <c:pt idx="3">
                  <c:v>36</c:v>
                </c:pt>
                <c:pt idx="4">
                  <c:v>1</c:v>
                </c:pt>
                <c:pt idx="5">
                  <c:v>3</c:v>
                </c:pt>
                <c:pt idx="6">
                  <c:v>2</c:v>
                </c:pt>
                <c:pt idx="7">
                  <c:v>1</c:v>
                </c:pt>
              </c:numCache>
            </c:numRef>
          </c:val>
          <c:extLst>
            <c:ext xmlns:c16="http://schemas.microsoft.com/office/drawing/2014/chart" uri="{C3380CC4-5D6E-409C-BE32-E72D297353CC}">
              <c16:uniqueId val="{00000000-E1F5-4EF5-A102-9AAF67574FB8}"/>
            </c:ext>
          </c:extLst>
        </c:ser>
        <c:ser>
          <c:idx val="1"/>
          <c:order val="1"/>
          <c:tx>
            <c:strRef>
              <c:f>'By Eligibility'!$C$23</c:f>
              <c:strCache>
                <c:ptCount val="1"/>
                <c:pt idx="0">
                  <c:v>Sum of Estimated STE¹</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9-58B7-4ECE-8D62-4AF420FCC04B}"/>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B-58B7-4ECE-8D62-4AF420FCC04B}"/>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D-58B7-4ECE-8D62-4AF420FCC04B}"/>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F-58B7-4ECE-8D62-4AF420FCC04B}"/>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19-B481-40A3-8E2A-3E7995824A02}"/>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1B-B481-40A3-8E2A-3E7995824A02}"/>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1D-B481-40A3-8E2A-3E7995824A02}"/>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1F-B481-40A3-8E2A-3E7995824A02}"/>
              </c:ext>
            </c:extLst>
          </c:dPt>
          <c:cat>
            <c:strRef>
              <c:f>'By Eligibility'!$A$24:$A$32</c:f>
              <c:strCache>
                <c:ptCount val="8"/>
                <c:pt idx="0">
                  <c:v>Advanced Manufacturing</c:v>
                </c:pt>
                <c:pt idx="1">
                  <c:v>Advanced Transportation</c:v>
                </c:pt>
                <c:pt idx="2">
                  <c:v>Alternative Source</c:v>
                </c:pt>
                <c:pt idx="3">
                  <c:v>Recycled Resource Extraction</c:v>
                </c:pt>
                <c:pt idx="4">
                  <c:v>Advanced Transportation </c:v>
                </c:pt>
                <c:pt idx="5">
                  <c:v>Alternative Source </c:v>
                </c:pt>
                <c:pt idx="6">
                  <c:v>Advanced Manufacturing </c:v>
                </c:pt>
                <c:pt idx="7">
                  <c:v> Advanced Manufacturing</c:v>
                </c:pt>
              </c:strCache>
            </c:strRef>
          </c:cat>
          <c:val>
            <c:numRef>
              <c:f>'By Eligibility'!$C$24:$C$32</c:f>
              <c:numCache>
                <c:formatCode>"$"#,##0.00</c:formatCode>
                <c:ptCount val="8"/>
                <c:pt idx="0">
                  <c:v>550998909.36416399</c:v>
                </c:pt>
                <c:pt idx="1">
                  <c:v>323865795.00300002</c:v>
                </c:pt>
                <c:pt idx="2">
                  <c:v>443814534.75046808</c:v>
                </c:pt>
                <c:pt idx="3">
                  <c:v>54229038.145166002</c:v>
                </c:pt>
                <c:pt idx="4">
                  <c:v>8532848.8863999993</c:v>
                </c:pt>
                <c:pt idx="5">
                  <c:v>943763.36800000002</c:v>
                </c:pt>
                <c:pt idx="6">
                  <c:v>12450980.48</c:v>
                </c:pt>
                <c:pt idx="7">
                  <c:v>1246560</c:v>
                </c:pt>
              </c:numCache>
            </c:numRef>
          </c:val>
          <c:extLst>
            <c:ext xmlns:c16="http://schemas.microsoft.com/office/drawing/2014/chart" uri="{C3380CC4-5D6E-409C-BE32-E72D297353CC}">
              <c16:uniqueId val="{00000003-E1F5-4EF5-A102-9AAF67574FB8}"/>
            </c:ext>
          </c:extLst>
        </c:ser>
        <c:dLbls>
          <c:showLegendKey val="0"/>
          <c:showVal val="0"/>
          <c:showCatName val="0"/>
          <c:showSerName val="0"/>
          <c:showPercent val="0"/>
          <c:showBubbleSize val="0"/>
          <c:showLeaderLines val="1"/>
        </c:dLbls>
        <c:firstSliceAng val="0"/>
      </c:pieChart>
      <c:spPr>
        <a:noFill/>
        <a:ln>
          <a:noFill/>
        </a:ln>
        <a:effectLst/>
      </c:spPr>
    </c:plotArea>
    <c:legend>
      <c:legendPos val="r"/>
      <c:layout>
        <c:manualLayout>
          <c:xMode val="edge"/>
          <c:yMode val="edge"/>
          <c:x val="0.67060575840118286"/>
          <c:y val="0.41006926217556139"/>
          <c:w val="0.32939424159881714"/>
          <c:h val="0.3797685185185185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[2026-03-17 STE Pipeline (LOCKED).xlsx]By Eligibility!PivotTable11</c:name>
    <c:fmtId val="35"/>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Percentage</a:t>
            </a:r>
            <a:r>
              <a:rPr lang="en-US" baseline="0"/>
              <a:t> of STE Awarded to Date</a:t>
            </a:r>
          </a:p>
          <a:p>
            <a:pPr>
              <a:defRPr/>
            </a:pPr>
            <a:r>
              <a:rPr lang="en-US" baseline="0"/>
              <a:t>by Project Eligibility Type	</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0"/>
          <c:showCatName val="0"/>
          <c:showSerName val="0"/>
          <c:showPercent val="1"/>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pivotFmt>
      <c:pivotFmt>
        <c:idx val="2"/>
        <c:spPr>
          <a:solidFill>
            <a:schemeClr val="accent1"/>
          </a:solidFill>
          <a:ln w="19050">
            <a:solidFill>
              <a:schemeClr val="lt1"/>
            </a:solidFill>
          </a:ln>
          <a:effectLst/>
        </c:spPr>
      </c:pivotFmt>
      <c:pivotFmt>
        <c:idx val="3"/>
        <c:spPr>
          <a:solidFill>
            <a:schemeClr val="accent1"/>
          </a:solidFill>
          <a:ln w="19050">
            <a:solidFill>
              <a:schemeClr val="lt1"/>
            </a:solidFill>
          </a:ln>
          <a:effectLst/>
        </c:spPr>
      </c:pivotFmt>
      <c:pivotFmt>
        <c:idx val="4"/>
        <c:spPr>
          <a:solidFill>
            <a:schemeClr val="accent1"/>
          </a:solidFill>
          <a:ln w="19050">
            <a:solidFill>
              <a:schemeClr val="lt1"/>
            </a:solidFill>
          </a:ln>
          <a:effectLst/>
        </c:spPr>
      </c:pivotFmt>
      <c:pivotFmt>
        <c:idx val="5"/>
        <c:spPr>
          <a:solidFill>
            <a:schemeClr val="accent1"/>
          </a:solidFill>
          <a:ln w="19050">
            <a:solidFill>
              <a:schemeClr val="lt1"/>
            </a:solidFill>
          </a:ln>
          <a:effectLst/>
        </c:spPr>
      </c:pivotFmt>
      <c:pivotFmt>
        <c:idx val="6"/>
        <c:spPr>
          <a:solidFill>
            <a:schemeClr val="accent1"/>
          </a:solidFill>
          <a:ln w="19050">
            <a:solidFill>
              <a:schemeClr val="lt1"/>
            </a:solidFill>
          </a:ln>
          <a:effectLst/>
        </c:spPr>
      </c:pivotFmt>
      <c:pivotFmt>
        <c:idx val="7"/>
        <c:spPr>
          <a:solidFill>
            <a:schemeClr val="accent1"/>
          </a:solidFill>
          <a:ln w="19050">
            <a:solidFill>
              <a:schemeClr val="lt1"/>
            </a:solidFill>
          </a:ln>
          <a:effectLst/>
        </c:spPr>
      </c:pivotFmt>
      <c:pivotFmt>
        <c:idx val="8"/>
        <c:spPr>
          <a:solidFill>
            <a:schemeClr val="accent1"/>
          </a:solidFill>
          <a:ln w="19050">
            <a:solidFill>
              <a:schemeClr val="lt1"/>
            </a:solidFill>
          </a:ln>
          <a:effectLst/>
        </c:spPr>
      </c:pivotFmt>
    </c:pivotFmts>
    <c:plotArea>
      <c:layout/>
      <c:pieChart>
        <c:varyColors val="1"/>
        <c:ser>
          <c:idx val="0"/>
          <c:order val="0"/>
          <c:tx>
            <c:strRef>
              <c:f>'By Eligibility'!$B$44</c:f>
              <c:strCache>
                <c:ptCount val="1"/>
                <c:pt idx="0">
                  <c:v>Total</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FB3E-4EE7-9D52-915066DFA48E}"/>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FB3E-4EE7-9D52-915066DFA48E}"/>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FB3E-4EE7-9D52-915066DFA48E}"/>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FB3E-4EE7-9D52-915066DFA48E}"/>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DCD8-47AF-84C7-F18974FE4DAC}"/>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DCD8-47AF-84C7-F18974FE4DAC}"/>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DCD8-47AF-84C7-F18974FE4DAC}"/>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DCD8-47AF-84C7-F18974FE4DAC}"/>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0"/>
            <c:showCatName val="0"/>
            <c:showSerName val="0"/>
            <c:showPercent val="1"/>
            <c:showBubbleSize val="0"/>
            <c:showLeaderLines val="0"/>
            <c:extLst>
              <c:ext xmlns:c15="http://schemas.microsoft.com/office/drawing/2012/chart" uri="{CE6537A1-D6FC-4f65-9D91-7224C49458BB}"/>
            </c:extLst>
          </c:dLbls>
          <c:cat>
            <c:strRef>
              <c:f>'By Eligibility'!$A$45:$A$53</c:f>
              <c:strCache>
                <c:ptCount val="8"/>
                <c:pt idx="0">
                  <c:v>Advanced Manufacturing</c:v>
                </c:pt>
                <c:pt idx="1">
                  <c:v>Advanced Transportation</c:v>
                </c:pt>
                <c:pt idx="2">
                  <c:v>Alternative Source</c:v>
                </c:pt>
                <c:pt idx="3">
                  <c:v>Recycled Resource Extraction</c:v>
                </c:pt>
                <c:pt idx="4">
                  <c:v>Advanced Transportation </c:v>
                </c:pt>
                <c:pt idx="5">
                  <c:v>Alternative Source </c:v>
                </c:pt>
                <c:pt idx="6">
                  <c:v>Advanced Manufacturing </c:v>
                </c:pt>
                <c:pt idx="7">
                  <c:v> Advanced Manufacturing</c:v>
                </c:pt>
              </c:strCache>
            </c:strRef>
          </c:cat>
          <c:val>
            <c:numRef>
              <c:f>'By Eligibility'!$B$45:$B$53</c:f>
              <c:numCache>
                <c:formatCode>"$"#,##0.00</c:formatCode>
                <c:ptCount val="8"/>
                <c:pt idx="0">
                  <c:v>550998909.36416399</c:v>
                </c:pt>
                <c:pt idx="1">
                  <c:v>323865795.00300002</c:v>
                </c:pt>
                <c:pt idx="2">
                  <c:v>443814534.75046808</c:v>
                </c:pt>
                <c:pt idx="3">
                  <c:v>54229038.145166002</c:v>
                </c:pt>
                <c:pt idx="4">
                  <c:v>8532848.8863999993</c:v>
                </c:pt>
                <c:pt idx="5">
                  <c:v>943763.36800000002</c:v>
                </c:pt>
                <c:pt idx="6">
                  <c:v>12450980.48</c:v>
                </c:pt>
                <c:pt idx="7">
                  <c:v>1246560</c:v>
                </c:pt>
              </c:numCache>
            </c:numRef>
          </c:val>
          <c:extLst>
            <c:ext xmlns:c16="http://schemas.microsoft.com/office/drawing/2014/chart" uri="{C3380CC4-5D6E-409C-BE32-E72D297353CC}">
              <c16:uniqueId val="{00000000-5595-44F5-960D-BBCCF4FAE973}"/>
            </c:ext>
          </c:extLst>
        </c:ser>
        <c:dLbls>
          <c:showLegendKey val="0"/>
          <c:showVal val="1"/>
          <c:showCatName val="0"/>
          <c:showSerName val="0"/>
          <c:showPercent val="0"/>
          <c:showBubbleSize val="0"/>
          <c:showLeaderLines val="0"/>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Number</a:t>
            </a:r>
            <a:r>
              <a:rPr lang="en-US" baseline="0"/>
              <a:t> of Projects by STE Amount</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 of Projects by STE Amount'!$C$4:$C$10</c:f>
              <c:numCache>
                <c:formatCode>"$"#,##0</c:formatCode>
                <c:ptCount val="7"/>
              </c:numCache>
            </c:numRef>
          </c:cat>
          <c:val>
            <c:numRef>
              <c:f>'# of Projects by STE Amount'!$D$4:$D$10</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8A0D-42AA-947A-97EC485E201B}"/>
            </c:ext>
          </c:extLst>
        </c:ser>
        <c:dLbls>
          <c:dLblPos val="outEnd"/>
          <c:showLegendKey val="0"/>
          <c:showVal val="1"/>
          <c:showCatName val="0"/>
          <c:showSerName val="0"/>
          <c:showPercent val="0"/>
          <c:showBubbleSize val="0"/>
        </c:dLbls>
        <c:gapWidth val="219"/>
        <c:overlap val="-27"/>
        <c:axId val="313403064"/>
        <c:axId val="313403456"/>
      </c:barChart>
      <c:catAx>
        <c:axId val="313403064"/>
        <c:scaling>
          <c:orientation val="minMax"/>
        </c:scaling>
        <c:delete val="0"/>
        <c:axPos val="b"/>
        <c:numFmt formatCode="&quot;$&quot;#,##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13403456"/>
        <c:crosses val="autoZero"/>
        <c:auto val="1"/>
        <c:lblAlgn val="ctr"/>
        <c:lblOffset val="100"/>
        <c:noMultiLvlLbl val="0"/>
      </c:catAx>
      <c:valAx>
        <c:axId val="31340345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134030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'Net Benefits'!$A$2</c:f>
              <c:strCache>
                <c:ptCount val="1"/>
                <c:pt idx="0">
                  <c:v>Fiscal Benefits</c:v>
                </c:pt>
              </c:strCache>
            </c:strRef>
          </c:tx>
          <c:spPr>
            <a:solidFill>
              <a:schemeClr val="accent1"/>
            </a:solidFill>
            <a:ln>
              <a:noFill/>
            </a:ln>
            <a:effectLst/>
          </c:spPr>
          <c:invertIfNegative val="0"/>
          <c:dLbls>
            <c:dLbl>
              <c:idx val="0"/>
              <c:spPr>
                <a:no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1"/>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0-3863-4A5C-BC3E-5F7EFCC4A6F9}"/>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'Net Benefits'!$B$1:$C$1</c:f>
              <c:strCache>
                <c:ptCount val="2"/>
                <c:pt idx="0">
                  <c:v>Estimated Benefits</c:v>
                </c:pt>
                <c:pt idx="1">
                  <c:v>Estimated Cost</c:v>
                </c:pt>
              </c:strCache>
            </c:strRef>
          </c:cat>
          <c:val>
            <c:numRef>
              <c:f>'Net Benefits'!$B$2:$C$2</c:f>
              <c:numCache>
                <c:formatCode>"$"#,##0</c:formatCode>
                <c:ptCount val="2"/>
                <c:pt idx="0">
                  <c:v>1665827616</c:v>
                </c:pt>
              </c:numCache>
            </c:numRef>
          </c:val>
          <c:extLst>
            <c:ext xmlns:c16="http://schemas.microsoft.com/office/drawing/2014/chart" uri="{C3380CC4-5D6E-409C-BE32-E72D297353CC}">
              <c16:uniqueId val="{00000001-98B3-43FE-95B6-F10FAC162E79}"/>
            </c:ext>
          </c:extLst>
        </c:ser>
        <c:ser>
          <c:idx val="1"/>
          <c:order val="1"/>
          <c:tx>
            <c:strRef>
              <c:f>'Net Benefits'!$A$3</c:f>
              <c:strCache>
                <c:ptCount val="1"/>
                <c:pt idx="0">
                  <c:v>Environmental Benefits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'Net Benefits'!$B$1:$C$1</c:f>
              <c:strCache>
                <c:ptCount val="2"/>
                <c:pt idx="0">
                  <c:v>Estimated Benefits</c:v>
                </c:pt>
                <c:pt idx="1">
                  <c:v>Estimated Cost</c:v>
                </c:pt>
              </c:strCache>
            </c:strRef>
          </c:cat>
          <c:val>
            <c:numRef>
              <c:f>'Net Benefits'!$B$3:$C$3</c:f>
              <c:numCache>
                <c:formatCode>"$"#,##0</c:formatCode>
                <c:ptCount val="2"/>
                <c:pt idx="0">
                  <c:v>233966213</c:v>
                </c:pt>
              </c:numCache>
            </c:numRef>
          </c:val>
          <c:extLst>
            <c:ext xmlns:c16="http://schemas.microsoft.com/office/drawing/2014/chart" uri="{C3380CC4-5D6E-409C-BE32-E72D297353CC}">
              <c16:uniqueId val="{00000002-98B3-43FE-95B6-F10FAC162E79}"/>
            </c:ext>
          </c:extLst>
        </c:ser>
        <c:ser>
          <c:idx val="2"/>
          <c:order val="2"/>
          <c:tx>
            <c:strRef>
              <c:f>'Net Benefits'!$A$4</c:f>
              <c:strCache>
                <c:ptCount val="1"/>
                <c:pt idx="0">
                  <c:v>Sales and Use Tax Exclusion</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mn-lt"/>
                    <a:ea typeface="+mn-ea"/>
                    <a:cs typeface="+mn-cs"/>
                  </a:defRPr>
                </a:pPr>
                <a:endParaRPr lang="en-US"/>
              </a:p>
            </c:txPr>
            <c:dLblPos val="ctr"/>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'Net Benefits'!$B$1:$C$1</c:f>
              <c:strCache>
                <c:ptCount val="2"/>
                <c:pt idx="0">
                  <c:v>Estimated Benefits</c:v>
                </c:pt>
                <c:pt idx="1">
                  <c:v>Estimated Cost</c:v>
                </c:pt>
              </c:strCache>
            </c:strRef>
          </c:cat>
          <c:val>
            <c:numRef>
              <c:f>'Net Benefits'!$B$4:$C$4</c:f>
              <c:numCache>
                <c:formatCode>"$"#,##0</c:formatCode>
                <c:ptCount val="2"/>
                <c:pt idx="1">
                  <c:v>816576000</c:v>
                </c:pt>
              </c:numCache>
            </c:numRef>
          </c:val>
          <c:extLst>
            <c:ext xmlns:c16="http://schemas.microsoft.com/office/drawing/2014/chart" uri="{C3380CC4-5D6E-409C-BE32-E72D297353CC}">
              <c16:uniqueId val="{00000003-98B3-43FE-95B6-F10FAC162E79}"/>
            </c:ext>
          </c:extLst>
        </c:ser>
        <c:dLbls>
          <c:dLblPos val="ctr"/>
          <c:showLegendKey val="0"/>
          <c:showVal val="1"/>
          <c:showCatName val="0"/>
          <c:showSerName val="0"/>
          <c:showPercent val="0"/>
          <c:showBubbleSize val="0"/>
        </c:dLbls>
        <c:gapWidth val="0"/>
        <c:overlap val="100"/>
        <c:axId val="310852136"/>
        <c:axId val="310852528"/>
      </c:barChart>
      <c:catAx>
        <c:axId val="31085213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crossAx val="310852528"/>
        <c:crosses val="autoZero"/>
        <c:auto val="1"/>
        <c:lblAlgn val="ctr"/>
        <c:lblOffset val="100"/>
        <c:noMultiLvlLbl val="0"/>
      </c:catAx>
      <c:valAx>
        <c:axId val="310852528"/>
        <c:scaling>
          <c:orientation val="minMax"/>
        </c:scaling>
        <c:delete val="1"/>
        <c:axPos val="l"/>
        <c:numFmt formatCode="&quot;$&quot;#,##0" sourceLinked="1"/>
        <c:majorTickMark val="out"/>
        <c:minorTickMark val="none"/>
        <c:tickLblPos val="nextTo"/>
        <c:crossAx val="31085213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7</xdr:col>
      <xdr:colOff>571500</xdr:colOff>
      <xdr:row>13</xdr:row>
      <xdr:rowOff>44450</xdr:rowOff>
    </xdr:from>
    <xdr:to>
      <xdr:col>12</xdr:col>
      <xdr:colOff>34925</xdr:colOff>
      <xdr:row>27</xdr:row>
      <xdr:rowOff>120650</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628650</xdr:colOff>
      <xdr:row>29</xdr:row>
      <xdr:rowOff>133350</xdr:rowOff>
    </xdr:from>
    <xdr:to>
      <xdr:col>8</xdr:col>
      <xdr:colOff>209550</xdr:colOff>
      <xdr:row>44</xdr:row>
      <xdr:rowOff>19050</xdr:rowOff>
    </xdr:to>
    <xdr:graphicFrame macro="">
      <xdr:nvGraphicFramePr>
        <xdr:cNvPr id="4" name="Chart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xdr:col>
      <xdr:colOff>333375</xdr:colOff>
      <xdr:row>30</xdr:row>
      <xdr:rowOff>119062</xdr:rowOff>
    </xdr:from>
    <xdr:to>
      <xdr:col>6</xdr:col>
      <xdr:colOff>1323975</xdr:colOff>
      <xdr:row>45</xdr:row>
      <xdr:rowOff>4762</xdr:rowOff>
    </xdr:to>
    <xdr:graphicFrame macro="">
      <xdr:nvGraphicFramePr>
        <xdr:cNvPr id="2" name="Chart 1">
          <a:extLst>
            <a:ext uri="{FF2B5EF4-FFF2-40B4-BE49-F238E27FC236}">
              <a16:creationId xmlns:a16="http://schemas.microsoft.com/office/drawing/2014/main" id="{D200DA71-B224-DD98-F59E-C6D986740CD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976312</xdr:colOff>
      <xdr:row>46</xdr:row>
      <xdr:rowOff>176212</xdr:rowOff>
    </xdr:from>
    <xdr:to>
      <xdr:col>6</xdr:col>
      <xdr:colOff>119062</xdr:colOff>
      <xdr:row>61</xdr:row>
      <xdr:rowOff>61912</xdr:rowOff>
    </xdr:to>
    <xdr:graphicFrame macro="">
      <xdr:nvGraphicFramePr>
        <xdr:cNvPr id="5" name="Chart 4">
          <a:extLst>
            <a:ext uri="{FF2B5EF4-FFF2-40B4-BE49-F238E27FC236}">
              <a16:creationId xmlns:a16="http://schemas.microsoft.com/office/drawing/2014/main" id="{25FBB879-F443-DF0B-39C5-0FA474718BE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7</xdr:col>
      <xdr:colOff>547687</xdr:colOff>
      <xdr:row>2</xdr:row>
      <xdr:rowOff>23812</xdr:rowOff>
    </xdr:from>
    <xdr:to>
      <xdr:col>17</xdr:col>
      <xdr:colOff>581025</xdr:colOff>
      <xdr:row>20</xdr:row>
      <xdr:rowOff>95250</xdr:rowOff>
    </xdr:to>
    <xdr:graphicFrame macro="">
      <xdr:nvGraphicFramePr>
        <xdr:cNvPr id="2" name="Chart 1">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409574</xdr:colOff>
      <xdr:row>7</xdr:row>
      <xdr:rowOff>100011</xdr:rowOff>
    </xdr:from>
    <xdr:to>
      <xdr:col>2</xdr:col>
      <xdr:colOff>1552574</xdr:colOff>
      <xdr:row>27</xdr:row>
      <xdr:rowOff>180975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mery, Ashley" refreshedDate="44680.394822222224" createdVersion="5" refreshedVersion="7" minRefreshableVersion="3" recordCount="278" xr:uid="{00000000-000A-0000-FFFF-FFFF02000000}">
  <cacheSource type="worksheet">
    <worksheetSource name="Table1"/>
  </cacheSource>
  <cacheFields count="27">
    <cacheField name=" " numFmtId="0">
      <sharedItems containsSemiMixedTypes="0" containsString="0" containsNumber="1" containsInteger="1" minValue="1" maxValue="278"/>
    </cacheField>
    <cacheField name="App. No." numFmtId="0">
      <sharedItems count="277">
        <s v="10-SM001"/>
        <s v="10-SM002"/>
        <s v="10-SM003"/>
        <s v="10-SM004"/>
        <s v="10-SM005"/>
        <s v="10-SM006"/>
        <s v="10-SM007"/>
        <s v="10-SM009"/>
        <s v="10-SM010"/>
        <s v="10-SM011"/>
        <s v="10-SM012"/>
        <s v="10-SM013"/>
        <s v="10-SM014"/>
        <s v="10-SM015"/>
        <s v="10-SM016"/>
        <s v="10-SM018"/>
        <s v="10-SM019"/>
        <s v="10-SM020"/>
        <s v="10-SM021"/>
        <s v="10-SM022"/>
        <s v="10-SM023"/>
        <s v="10-SM024"/>
        <s v="10-SM025"/>
        <s v="10-SM026"/>
        <s v="10-SM027"/>
        <s v="10-SM028"/>
        <s v="11-SM001"/>
        <s v="11-SM002"/>
        <s v="11-SM003"/>
        <s v="11-SM005"/>
        <s v="11-SM006"/>
        <s v="11-SM007"/>
        <s v="11-SM009"/>
        <s v="11-SM010"/>
        <s v="11-SM012"/>
        <s v="11-SM014"/>
        <s v="11-SM015"/>
        <s v="11-SM016"/>
        <s v="11-SM019"/>
        <s v="12-SM001"/>
        <s v="12-SM003"/>
        <s v="12-SM004"/>
        <s v="12-SM006"/>
        <s v="12-SM007"/>
        <s v="12-SM008"/>
        <s v="12-SM009"/>
        <s v="12-SM010"/>
        <s v="12-SM011"/>
        <s v="12-SM012"/>
        <s v="12-SM013"/>
        <s v="13-SM001"/>
        <s v="13-SM002"/>
        <s v="13-SM004"/>
        <s v="13-SM005"/>
        <s v="13-SM007"/>
        <s v="13-SM009"/>
        <s v="13-SM010"/>
        <s v="13-SM011"/>
        <s v="13-SM012"/>
        <s v="13-SM013"/>
        <s v="13-SM014"/>
        <s v="13-SM015"/>
        <s v="14-SM001"/>
        <s v="14-SM002"/>
        <s v="14-SM004"/>
        <s v="14-SM005"/>
        <s v="14-SM006"/>
        <s v="14-SM007"/>
        <s v="14-SM008"/>
        <s v="14-SM009"/>
        <s v="14-SM010"/>
        <s v="14-SM011"/>
        <s v="14-SM012"/>
        <s v="14-SM013"/>
        <s v="14-SM014"/>
        <s v="14-SM019"/>
        <s v="14-SM021"/>
        <s v="14-SM022"/>
        <s v="14-SM023"/>
        <s v="14-SM024"/>
        <s v="15-SM003"/>
        <s v="15-SM003."/>
        <s v="15-SM004"/>
        <s v="15-SM005"/>
        <s v="15-SM005."/>
        <s v="15-SM006"/>
        <s v="15-SM006."/>
        <s v="15-SM007"/>
        <s v="15-SM008"/>
        <s v="15-SM009"/>
        <s v="15-SM010"/>
        <s v="15-SM011"/>
        <s v="15-SM012"/>
        <s v="15-SM013"/>
        <s v="15-SM014"/>
        <s v="15-SM015"/>
        <s v="15-SM016"/>
        <s v="15-SM017"/>
        <s v="15-SM020"/>
        <s v="15-SM024"/>
        <s v="16-SM001"/>
        <s v="16-SM002"/>
        <s v="16-SM003"/>
        <s v="16-SM004"/>
        <s v="16-SM005"/>
        <s v="16-SM006"/>
        <s v="16-SM008"/>
        <s v="16-SM009"/>
        <s v="16-SM011"/>
        <s v="16-SM013"/>
        <s v="16-SM014"/>
        <s v="16-SM015"/>
        <s v="16-SM017"/>
        <s v="16-SM018"/>
        <s v="16-SM019"/>
        <s v="16-SM021"/>
        <s v="16-SM022"/>
        <s v="16-SM023"/>
        <s v="16-SM026"/>
        <s v="16-SM031"/>
        <s v="16-SM033"/>
        <s v="16-SM034"/>
        <s v="16-SM036"/>
        <s v="16-SM037"/>
        <s v="17-SM001"/>
        <s v="17-SM002"/>
        <s v="17-SM003"/>
        <s v="17-SM006"/>
        <s v="17-SM007"/>
        <s v="17-SM008"/>
        <s v="17-SM009"/>
        <s v="17-SM010"/>
        <s v="17-SM011"/>
        <s v="17-SM012"/>
        <s v="17-SM013"/>
        <s v="17-SM016"/>
        <s v="17-SM017"/>
        <s v="17-SM018"/>
        <s v="17-SM019"/>
        <s v="17-SM020"/>
        <s v="17-SM021"/>
        <s v="17-SM022"/>
        <s v="17-SM023"/>
        <s v="17-SM042"/>
        <s v="17-SM043"/>
        <s v="17-SM044"/>
        <s v="17-SM045"/>
        <s v="17-SM046"/>
        <s v="17-SM047"/>
        <s v="17-SM048"/>
        <s v="17-SM049"/>
        <s v="17-SM050"/>
        <s v="17-SM051"/>
        <s v="17-SM052"/>
        <s v="17-SM053"/>
        <s v="17-SM054"/>
        <s v="17-SM055"/>
        <s v="17-SM056"/>
        <s v="17-SM057"/>
        <s v="17-SM058"/>
        <s v="17-SM059"/>
        <s v="17-SM060"/>
        <s v="17-SM061"/>
        <s v="17-SM062"/>
        <s v="17-SM063"/>
        <s v="17-SM064"/>
        <s v="17-SM065"/>
        <s v="18-SM001"/>
        <s v="18-SM002"/>
        <s v="18-SM003"/>
        <s v="18-SM004"/>
        <s v="18-SM005"/>
        <s v="18-SM006"/>
        <s v="18-SM007"/>
        <s v="18-SM008"/>
        <s v="18-SM009"/>
        <s v="18-SM010"/>
        <s v="18-SM011"/>
        <s v="18-SM012"/>
        <s v="18-SM013"/>
        <s v="18-SM014"/>
        <s v="18-SM015"/>
        <s v="18-SM016"/>
        <s v="18-SM018"/>
        <s v="18-SM019"/>
        <s v="18-SM020"/>
        <s v="18-SM021"/>
        <s v="18-SM023"/>
        <s v="18-SM025"/>
        <s v="18-SM027"/>
        <s v="18-SM028"/>
        <s v="18-SM029"/>
        <s v="18-SM030"/>
        <s v="18-SM031"/>
        <s v="18-SM032"/>
        <s v="18-SM033"/>
        <s v="18-SM034"/>
        <s v="18-SM035"/>
        <s v="18-SM037"/>
        <s v="18-SM038"/>
        <s v="19-SM001"/>
        <s v="19-SM002"/>
        <s v="19-SM003"/>
        <s v="19-SM004"/>
        <s v="19-SM005"/>
        <s v="19-SM006"/>
        <s v="19-SM007"/>
        <s v="19-SM008"/>
        <s v="19-SM009"/>
        <s v="19-SM011"/>
        <s v="19-SM012"/>
        <s v="19-SM025"/>
        <s v="19-SM026"/>
        <s v="19-SM027"/>
        <s v="19-SM028"/>
        <s v="19-SM029"/>
        <s v="19-SM030"/>
        <s v="19-SM031"/>
        <s v="19-SM032"/>
        <s v="19-SM033"/>
        <s v="19-SM034"/>
        <s v="20-SM001"/>
        <s v="20-SM003"/>
        <s v="20-SM004"/>
        <s v="20-SM005"/>
        <s v="20-SM006"/>
        <s v="20-SM007"/>
        <s v="20-SM008"/>
        <s v="20-SM009"/>
        <s v="20-SM010"/>
        <s v="20-SM012"/>
        <s v="20-SM013"/>
        <s v="20-SM014"/>
        <s v="20-SM015"/>
        <s v="20-SM016"/>
        <s v="20-SM017"/>
        <s v="20-SM018"/>
        <s v="20-SM020"/>
        <s v="20-SM021"/>
        <s v="20-SM022"/>
        <s v="20-SM023"/>
        <s v="20-SM024"/>
        <s v="20-SM025"/>
        <s v="20-SM026"/>
        <s v="20-SM027"/>
        <s v="21-SM001"/>
        <s v="21-SM002"/>
        <s v="21-SM003"/>
        <s v="21-SM004"/>
        <s v="21-SM005"/>
        <s v="21-SM006"/>
        <s v="21-SM007"/>
        <s v="21-SM008"/>
        <s v="21-SM009"/>
        <s v="21-SM010"/>
        <s v="21-SM011"/>
        <s v="21-SM012"/>
        <s v="21-SM013"/>
        <s v="21-SM014"/>
        <s v="21-SM015"/>
        <s v="21-SM016"/>
        <s v="21-SM017"/>
        <s v="21-SM018"/>
        <s v="21-SM019"/>
        <s v="21-SM020"/>
        <s v="21-SM021"/>
        <s v="21-SM022"/>
        <s v="21-SM023"/>
        <s v="21-SM024"/>
        <s v="21-SM025"/>
        <s v="21-SM026"/>
        <s v="21-SM027"/>
        <s v="21-SM028"/>
        <s v="21-SM029"/>
        <s v="21-SM030"/>
        <s v="21-SM032"/>
        <s v="21-SM033"/>
      </sharedItems>
    </cacheField>
    <cacheField name="Year Approved" numFmtId="0">
      <sharedItems containsMixedTypes="1" containsNumber="1" containsInteger="1" minValue="2010" maxValue="2021" count="13">
        <n v="2010"/>
        <n v="2011"/>
        <n v="2012"/>
        <n v="2013"/>
        <n v="2014"/>
        <n v="2015"/>
        <s v="2015/2016"/>
        <n v="2016"/>
        <n v="2017"/>
        <n v="2018"/>
        <n v="2019"/>
        <n v="2020"/>
        <n v="2021"/>
      </sharedItems>
    </cacheField>
    <cacheField name="Date Approved" numFmtId="168">
      <sharedItems containsSemiMixedTypes="0" containsNonDate="0" containsDate="1" containsString="0" minDate="2010-11-17T00:00:00" maxDate="2021-05-19T00:00:00"/>
    </cacheField>
    <cacheField name="Applicant Name" numFmtId="0">
      <sharedItems count="253">
        <s v="Bowerman Power LFG, LLC"/>
        <s v="ABEC Bidart Stockdale, LLC "/>
        <s v="ABEC Bidart Old River, LLC  "/>
        <s v="First Solar, Inc.  "/>
        <s v="Gallo Cattle Company"/>
        <s v="Solyndra LLC "/>
        <s v="The Solaria Corporation "/>
        <s v="Nanosolar Inc.  "/>
        <s v="Simbol, Inc."/>
        <s v="Stion Corporation"/>
        <s v="SunPower Corporation"/>
        <s v="NuvoSun Incorporated   "/>
        <s v="Calisolar Inc.    "/>
        <s v="Bloom Energy Corporation"/>
        <s v="Quantum Fuel Systems Technologies Worldwide, Inc."/>
        <s v="Green Vehicles, Inc."/>
        <s v="Soliant Energy, Inc."/>
        <s v="Ameresco Butte County LLC"/>
        <s v="Ameresco Crazy Horse LLC"/>
        <s v="Ameresco Forward LLC"/>
        <s v="Ameresco Johnson Canyon LLC"/>
        <s v="Ameresco San Joaquin LLC"/>
        <s v="Ameresco Vasco Road LLC"/>
        <s v="BioFuels Point Loma, LLC"/>
        <s v="Alta Devices, Inc."/>
        <s v="California Institute of Technology"/>
        <s v="Leyden Energy, Inc."/>
        <s v="MiaSolé"/>
        <s v="Alameda-Contra Costa Transit District"/>
        <s v="Recology East Bay"/>
        <s v="Mt. Poso Cogeneration Company, LLC"/>
        <s v="Amonix, Inc."/>
        <s v="DTE Stockton, LLC"/>
        <s v="SCS Energy"/>
        <s v="CE Obsidian Energy, LLC"/>
        <s v="SoloPower Inc."/>
        <s v="Amonix, Inc"/>
        <s v="Tesla, Inc."/>
        <s v="Zero Waste Energy Development Company, LLC"/>
        <s v="Soraa, Inc."/>
        <s v="Soitec Solar Industries LLC"/>
        <s v="John Galt Biogas Inc."/>
        <s v="Reflexite Soitec Optical Technology LLC"/>
        <s v="North Star Biofuels LLC"/>
        <s v="ABEC New Hope LLC"/>
        <s v="Electric Vehicles International, LLC"/>
        <s v="Clean World Partners LLC"/>
        <s v="Zero Waste Energy, LLC"/>
        <s v="Oberon Fuels, Inc."/>
        <s v="CleanWorld"/>
        <s v="Buster Biofuels, LLC"/>
        <s v="EJ Harrison and Sons Rentals, Inc."/>
        <s v="Vitriflex, Inc."/>
        <s v="ABEC Bidart-Old River, LLC"/>
        <s v="North State Rendering Co Inc."/>
        <s v="Central Valley Ag Power, LLC"/>
        <s v="Blue Line Transfer, Inc."/>
        <s v="Sugar Valley Energy,  LLC"/>
        <s v="Crimson Renewable Energy, LP"/>
        <s v="Boxer Industries, Inc."/>
        <s v="Enovix Corporation"/>
        <s v="Pixley Biogas, LLC"/>
        <s v="MSB Investors, LLC"/>
        <s v="Recology Bioenergy"/>
        <s v="E&amp;J Gallo Winery"/>
        <s v="Niagara Bottling, LLC"/>
        <s v="nanoPrecision Products, Inc."/>
        <s v="AltAir Paramount, LLC"/>
        <s v="Rialto Bioenergy Facility, LLC"/>
        <s v="Anaheim Energy, LLC"/>
        <s v="Lockheed Martin Corporation"/>
        <s v="Mendota Bioenergy, LLC"/>
        <s v="Solexel, Inc."/>
        <s v="Pacific Ethanol Madera, LLC"/>
        <s v="WM Renewable Energy, LLC"/>
        <s v="Haas Automation, Inc."/>
        <s v="Weber Metals, Inc."/>
        <s v="Silevo, Inc."/>
        <s v="T2Energy, LLC"/>
        <s v="U.S. Corrugated of Los Angeles, Inc."/>
        <s v="GKN Aerospace Chem-Tronics, Inc."/>
        <s v="Efficient Drivetrains, Inc."/>
        <s v="California Renewable Power, LLC"/>
        <s v="The Monadnock Company"/>
        <s v="Hi Shear Corporation"/>
        <s v="Las Gallinas Valley Sanitary District"/>
        <s v="Karma Automotive LLC"/>
        <s v="Orbital ATK, Inc."/>
        <s v="Rolls-Royce High Temperature Composites, Inc."/>
        <s v="ABEC #2 LLC"/>
        <s v="Space Exploration Technologies Corp."/>
        <s v="Madera Renewable Energy, LLC"/>
        <s v="Hanford Renewable Energy, LLC"/>
        <s v="Space Systems/Loral LLC"/>
        <s v="Millennium Space Systems, Inc."/>
        <s v="Atieva USA Inc"/>
        <s v="The Gill Corporation and Its Subsidiary, Castle Industries"/>
        <s v="Kite Pharma, Inc."/>
        <s v="rPlanet Earth, LLC"/>
        <s v="Escondido Bioenergy Facility, LLC"/>
        <s v="California Safe Soil"/>
        <s v="Waste Management of Alameda County"/>
        <s v="Waste Management Recycling and Disposal Services of California, Inc."/>
        <s v="SANCO Services, LP"/>
        <s v="Recology San Francisco"/>
        <s v="Monterey Regional Waste Management District"/>
        <s v="CRM Co., LLC."/>
        <s v="Mid-Valley Disposal"/>
        <s v="GreenWaste Recovery, Inc."/>
        <s v="EDCO Disposal Corporation"/>
        <s v="EDCO Transport Services"/>
        <s v="XT Green, Inc."/>
        <s v="Eslinger Biodiesel Inc."/>
        <s v="ABEC #3 LLC dba Lake View Farms Dairy Biogas"/>
        <s v="ABEC #4 LLC dba CE&amp;S Dairy Biogas"/>
        <s v="Gilead Sciences, Inc."/>
        <s v="North Fork Community Power"/>
        <s v="Atara Biotherpeutics, Inc."/>
        <s v="CR&amp;R Incorporated"/>
        <s v="BYD Coach &amp; Bus LLC"/>
        <s v="Aemerge RedPak Services Southern California, LLC"/>
        <s v="Best Express Foods, Inc."/>
        <s v="Verdeco Recylcing, Inc."/>
        <s v="HZIU Kompogas SLO inc."/>
        <s v="TAP Power LLC"/>
        <s v="PolyPeptide Laboratories, Inc."/>
        <s v="Colony Energy Partners- Tulare, LLC"/>
        <s v="FoodService Partners, LLC"/>
        <s v="Calgren Dairy Fuels, LLC"/>
        <s v="ChargePoint Inc."/>
        <s v="CALAMCO NH3 LLC"/>
        <s v="Advance International Inc."/>
        <s v="SJV Biodiesel, LLC"/>
        <s v="Organic Energy Solutions, LLC"/>
        <s v="Aranda Tooling, Inc."/>
        <s v="Boehringer Ingelheim Fremont, Inc."/>
        <s v="Sunergy California LLC"/>
        <s v="Pacific Ethanol Stockton, LLC"/>
        <s v="Tracy Renewable Energy, LLC"/>
        <s v="Circular Polymers LLC"/>
        <s v="eco.logic brands, inc."/>
        <s v="Schlosser Forge Company"/>
        <s v="Sanitation Districts of Los Angeles County"/>
        <s v="AMRO Fabricating Corporation"/>
        <s v="National Steel and Shipbuilding Company"/>
        <s v="TBC - The Boring Company"/>
        <s v="Lollicup USA, Inc."/>
        <s v="SunLine Transit Agency"/>
        <s v="CalPlant I, LLC"/>
        <s v="QuantumScape Corporation"/>
        <s v="Ontario CNG Station, Inc."/>
        <s v="Trademark Brewing, LLC"/>
        <s v="WIE-AGRON Bioenergy, LLC"/>
        <s v="Sila Nanotechnologies, Inc."/>
        <s v="Mid-Valley Recycling, LLC"/>
        <s v="IF CoPack, LLC, dba Initative Foods"/>
        <s v="Thermal Technology, LLC"/>
        <s v="Siva Power, Inc."/>
        <s v="Sierra Institute for Community and Environment"/>
        <s v="Faraday&amp;Future Inc."/>
        <s v="Tahoe Asphalt, Inc."/>
        <s v="GB CNC Services, LLC"/>
        <s v="Peninsula Plastics Recycling, Inc."/>
        <s v="Chanje Energy, Inc."/>
        <s v="FirstElement Fuel Inc."/>
        <s v="Zanker Road Resource Management, Ltd."/>
        <s v="WET"/>
        <s v="Eurostampa California, LLC"/>
        <s v="The Almond Company"/>
        <s v="Katerra Construction LLC"/>
        <s v="CalBioGas Hanford LLC"/>
        <s v="CalBioGas West Visalia LLC"/>
        <s v="Clerprem USA Corp."/>
        <s v="Vivotein, LLC"/>
        <s v="Nate's Fine Foods LLC"/>
        <s v="Star Manu LLC"/>
        <s v="UTCRAS, LLC"/>
        <s v="Aemetis Advanced Products Keyes, Inc."/>
        <s v="Drink, Inc."/>
        <s v="Biogas Energy, Inc."/>
        <s v="Verdeco Recycling, Inc."/>
        <s v="Watonga RNG 1, LLC"/>
        <s v="CalBioGas Kern LLC"/>
        <s v="Intuitive Surgical, Inc. and its Subsidiary, Intuitive Surgical Operations, Inc."/>
        <s v="Graham Packaging PET Tehcnologies, Inc."/>
        <s v="Northrop Grumman Systems Corporation"/>
        <s v="Quantitative BioSciences, Inc"/>
        <s v="SANCO Services, L.P."/>
        <s v="Fortis Solution Group West, LLC"/>
        <s v="Taft Ammonia Company, LLC"/>
        <s v="Joby Aero, Inc."/>
        <s v="Touchstone Pistachio Company, LLC"/>
        <s v="Edwards Lifesciences LLC"/>
        <s v="Sioneer Stockton, LLC"/>
        <s v="Entekra, LLC"/>
        <s v="South Bayside Waste Management Authority"/>
        <s v="Allogene Therapeutics, Inc."/>
        <s v="Lakeside Pipeline LLC"/>
        <s v="East Valley Water District"/>
        <s v="Merced Pipeline LLC"/>
        <s v="Five Points Pipeline LLC"/>
        <s v="Aemetis Biogas LLC"/>
        <s v="Applied Materials, Inc."/>
        <s v="GCE Holdings Acquisitions, LLC"/>
        <s v="Tandem Diabetes Care, Inc."/>
        <s v="Virgin Orbit, LLC"/>
        <s v="Lam Research Corporation"/>
        <s v="Inland Empire Utilities Agency"/>
        <s v="ACC Renewable Resources, LLC"/>
        <s v="Hat Creek Bioenergy, LLC"/>
        <s v="Bar 20 Dairy Biogas, LLC"/>
        <s v="Southpoint Biogas LLC"/>
        <s v="CalBioGas South Tulare LLC"/>
        <s v="CalBioGas North Visalia LLC"/>
        <s v="CalBioGas Buttonwillow LLC"/>
        <s v="Hadco Metal Trading Co., LLC"/>
        <s v="Garaventa Enterprises, Inc."/>
        <s v="Recology Sonoma Marin"/>
        <s v="ENV-TWO, LLC"/>
        <s v="ENV-FOUR, LLC"/>
        <s v="ENV-THREE, LLC"/>
        <s v="Aemetis Biogas, LLC"/>
        <s v="MSBG Partners, LLC"/>
        <s v="Rocket Lab USA, Inc."/>
        <s v="Green Impact Manufacturing, LLC"/>
        <s v="Fortress North America, LLC"/>
        <s v="Paradigm Packaging West, LLC"/>
        <s v="Circulus Holdings, PBLLC"/>
        <s v="MP Materials Corp."/>
        <s v="Ameresco Forward RNG, LLC"/>
        <s v="Ameresco Keller Canyon RNG, LLC"/>
        <s v="Ameresco Chiquita RNG, LLC"/>
        <s v="HZI Lancaster, LLC"/>
        <s v="Tesoro Refining &amp; Marketing Company, LLC"/>
        <s v="Applied Medical Resources Corporation"/>
        <s v="Cepheid"/>
        <s v="Pacesetter, Inc"/>
        <s v="Brightmark Vlot RNG LLC"/>
        <s v="DexCom, Inc."/>
        <s v="RNG Moovers, LLC"/>
        <s v="CertainTeed, LLC"/>
        <s v="TBC- The Boring Company" u="1"/>
        <s v="Chowchilla RNG Energy, LLC" u="1"/>
        <s v="Tesla Motors, Inc." u="1"/>
        <s v="Bowerman Power LFG, LLC   " u="1"/>
        <s v="CE&amp;P Imperial Valley 1, LLC" u="1"/>
        <s v="Mid Valley Disposal" u="1"/>
        <s v="HWY33 Pistachios, LLC" u="1"/>
        <s v="Organic Energy Solutions" u="1"/>
        <s v="Tesla, Inc. (FKA Tesla Motors, Inc.)" u="1"/>
        <s v="Recology, Inc." u="1"/>
        <s v="Millennium Space Systems, Inc.." u="1"/>
        <s v="Cicular Polymers LLC" u="1"/>
      </sharedItems>
    </cacheField>
    <cacheField name="City" numFmtId="0">
      <sharedItems/>
    </cacheField>
    <cacheField name="Primary County" numFmtId="0">
      <sharedItems containsBlank="1" count="38">
        <m/>
        <s v="Kern"/>
        <s v="Santa Clara"/>
        <s v="Alameda"/>
        <s v="Butte"/>
        <s v="San Joaquin"/>
        <s v="Monterey"/>
        <s v="San Diego"/>
        <s v="Los Angeles"/>
        <s v="Fresno"/>
        <s v="Sacramento"/>
        <s v="Santa Cruz"/>
        <s v="Imperial"/>
        <s v="Yolo"/>
        <s v="Stanislaus"/>
        <s v="San Mateo"/>
        <s v="Tulare"/>
        <s v="Santa Barbara"/>
        <s v="Merced"/>
        <s v="San Bernardino"/>
        <s v="Orange"/>
        <s v="Madera"/>
        <s v="Marin"/>
        <s v="Riverside"/>
        <s v="Kings"/>
        <s v="San Francisco"/>
        <s v="Ventura"/>
        <s v="San Luis Obispo"/>
        <s v="Placer"/>
        <s v="Glenn"/>
        <s v="Plumas"/>
        <s v="El Dorado"/>
        <s v="Napa"/>
        <s v="Contra Costa"/>
        <s v="Colusa "/>
        <s v="Shasta"/>
        <s v="Sonoma"/>
        <s v="Orange County " u="1"/>
      </sharedItems>
    </cacheField>
    <cacheField name="County" numFmtId="0">
      <sharedItems/>
    </cacheField>
    <cacheField name="Project Type" numFmtId="0">
      <sharedItems containsBlank="1" count="6">
        <s v="Alternative Source"/>
        <s v="Advanced Transportation"/>
        <s v="Advanced Manufacturing"/>
        <s v="Recycled Resource Extraction"/>
        <m u="1"/>
        <s v="Recycled Feedstock" u="1"/>
      </sharedItems>
    </cacheField>
    <cacheField name="Use of Proceeds" numFmtId="0">
      <sharedItems/>
    </cacheField>
    <cacheField name="Qualified Property Amount Approved" numFmtId="0">
      <sharedItems containsSemiMixedTypes="0" containsString="0" containsNumber="1" minValue="511000" maxValue="560917080" count="266">
        <n v="9240000"/>
        <n v="1131584"/>
        <n v="4738000"/>
        <n v="37700000"/>
        <n v="1245000"/>
        <n v="381776000"/>
        <n v="7800000"/>
        <n v="140187900"/>
        <n v="42484174"/>
        <n v="105473402"/>
        <n v="8000000"/>
        <n v="20000000"/>
        <n v="39000000"/>
        <n v="37447693"/>
        <n v="8945858"/>
        <n v="3708050"/>
        <n v="9966500"/>
        <n v="1085554"/>
        <n v="1558460"/>
        <n v="2227596"/>
        <n v="766293"/>
        <n v="1723486"/>
        <n v="1828204"/>
        <n v="6236024"/>
        <n v="40845000"/>
        <n v="13400000"/>
        <n v="1306525"/>
        <n v="26092000"/>
        <n v="5387950"/>
        <n v="3703090"/>
        <n v="14374000"/>
        <n v="2278900"/>
        <n v="10120000"/>
        <n v="3155300"/>
        <n v="174453978"/>
        <n v="8411240"/>
        <n v="7879667"/>
        <n v="292000000"/>
        <n v="17156875"/>
        <n v="57002457"/>
        <n v="6417810"/>
        <n v="104381342"/>
        <n v="1025769"/>
        <n v="24500000"/>
        <n v="4115500"/>
        <n v="2633359"/>
        <n v="5744962"/>
        <n v="11796759"/>
        <n v="1187000"/>
        <n v="13500000"/>
        <n v="5851298"/>
        <n v="1905343"/>
        <n v="1212095"/>
        <n v="16330000"/>
        <n v="6254045"/>
        <n v="7355324"/>
        <n v="3481313"/>
        <n v="4976469"/>
        <n v="444811275"/>
        <n v="14065000"/>
        <n v="6553000"/>
        <n v="415000000"/>
        <n v="16234215"/>
        <n v="6698715"/>
        <n v="3363238"/>
        <n v="17696003"/>
        <n v="25967035"/>
        <n v="17592381"/>
        <n v="30000000"/>
        <n v="7963972"/>
        <n v="16325984"/>
        <n v="14722168"/>
        <n v="19143601"/>
        <n v="345296354"/>
        <n v="2200000"/>
        <n v="20500000"/>
        <n v="4763500"/>
        <n v="7030000"/>
        <n v="2004360"/>
        <n v="81426200"/>
        <n v="167661606"/>
        <n v="106551184"/>
        <n v="4737500"/>
        <n v="23969087"/>
        <n v="118687529"/>
        <n v="5008800"/>
        <n v="13079755"/>
        <n v="6475000"/>
        <n v="39385000"/>
        <n v="788757"/>
        <n v="38194860"/>
        <n v="16275154"/>
        <n v="8728000"/>
        <n v="5990614"/>
        <n v="360169639"/>
        <n v="1999507"/>
        <n v="3748012"/>
        <n v="5586000"/>
        <n v="4284672"/>
        <n v="463625000"/>
        <n v="530750000"/>
        <n v="8472000"/>
        <n v="13763050"/>
        <n v="119800000"/>
        <n v="1900000"/>
        <n v="3750000"/>
        <n v="77272550"/>
        <n v="3500000"/>
        <n v="24190000"/>
        <n v="7917170.2299999995"/>
        <n v="11401677"/>
        <n v="3400000"/>
        <n v="6821909"/>
        <n v="3739543"/>
        <n v="32403272"/>
        <n v="4458683"/>
        <n v="10000000"/>
        <n v="10500000"/>
        <n v="8970500"/>
        <n v="8394385"/>
        <n v="2401884"/>
        <n v="2701502"/>
        <n v="560917080"/>
        <n v="51645674"/>
        <n v="6819733"/>
        <n v="16285217"/>
        <n v="287322328"/>
        <n v="11610900"/>
        <n v="3189014"/>
        <n v="37000676"/>
        <n v="3502976"/>
        <n v="4940350"/>
        <n v="7104020"/>
        <n v="9213514"/>
        <n v="12750000"/>
        <n v="20800000"/>
        <n v="8500000"/>
        <n v="20373200"/>
        <n v="1660000"/>
        <n v="107607827"/>
        <n v="2283000"/>
        <n v="6680600"/>
        <n v="24440000"/>
        <n v="10035231"/>
        <n v="214040484"/>
        <n v="7823286"/>
        <n v="5834792"/>
        <n v="5932500"/>
        <n v="21833100"/>
        <n v="52246456"/>
        <n v="7548500"/>
        <n v="6944000"/>
        <n v="53568357"/>
        <n v="11928310"/>
        <n v="3633145"/>
        <n v="5120000"/>
        <n v="40500000"/>
        <n v="3160000"/>
        <n v="10345200"/>
        <n v="7000000"/>
        <n v="92278983"/>
        <n v="18243000.000000004"/>
        <n v="2000000"/>
        <n v="1854741"/>
        <n v="8389685"/>
        <n v="11018845"/>
        <n v="1970000"/>
        <n v="17115645"/>
        <n v="4293330"/>
        <n v="239234449"/>
        <n v="8726448"/>
        <n v="6746508"/>
        <n v="516286"/>
        <n v="511000"/>
        <n v="7680000"/>
        <n v="3800000"/>
        <n v="22329400"/>
        <n v="11999548"/>
        <n v="2050000"/>
        <n v="142708000"/>
        <n v="11132857"/>
        <n v="4927301"/>
        <n v="2852000"/>
        <n v="7685000"/>
        <n v="71608261"/>
        <n v="3750505"/>
        <n v="20422826"/>
        <n v="22172277"/>
        <n v="44661209"/>
        <n v="876493"/>
        <n v="70220748"/>
        <n v="7895770"/>
        <n v="5886000"/>
        <n v="2821986"/>
        <n v="3174400"/>
        <n v="153076838"/>
        <n v="3636029"/>
        <n v="3867000"/>
        <n v="13118950"/>
        <n v="5500000"/>
        <n v="31909025"/>
        <n v="15212203"/>
        <n v="5130235"/>
        <n v="96875430"/>
        <n v="10347274"/>
        <n v="81906653"/>
        <n v="211964787"/>
        <n v="875511"/>
        <n v="15216783"/>
        <n v="7045460"/>
        <n v="73473675"/>
        <n v="79196100"/>
        <n v="15370837"/>
        <n v="20750000"/>
        <n v="11260000"/>
        <n v="36351130"/>
        <n v="16508315"/>
        <n v="5568292"/>
        <n v="60328000"/>
        <n v="119617224"/>
        <n v="31922542"/>
        <n v="15017114"/>
        <n v="8772605"/>
        <n v="118692224"/>
        <n v="60000000"/>
        <n v="18001109"/>
        <n v="24395182"/>
        <n v="76377224"/>
        <n v="12680000"/>
        <n v="9573170"/>
        <n v="8432257"/>
        <n v="52471257"/>
        <n v="37529013"/>
        <n v="21123032"/>
        <n v="9400000"/>
        <n v="82500000"/>
        <n v="11600000"/>
        <n v="14659474"/>
        <n v="15266032"/>
        <n v="7983153"/>
        <n v="8216553"/>
        <n v="8784628"/>
        <n v="13561890"/>
        <n v="11252500"/>
        <n v="19999333"/>
        <n v="6443921"/>
        <n v="22900000"/>
        <n v="23225000"/>
        <n v="16008067"/>
        <n v="5094248"/>
        <n v="23528330"/>
        <n v="17747169"/>
        <n v="23527500"/>
        <n v="38259725"/>
        <n v="26374850"/>
        <n v="27722495"/>
        <n v="27231400"/>
        <n v="127223954"/>
        <n v="150547889"/>
        <n v="209750000"/>
        <n v="34950000"/>
        <n v="29698976"/>
        <n v="69450000"/>
        <n v="29475049"/>
        <n v="22300000"/>
        <n v="49075888"/>
      </sharedItems>
    </cacheField>
    <cacheField name="Estimated STE¹" numFmtId="166">
      <sharedItems containsSemiMixedTypes="0" containsString="0" containsNumber="1" minValue="42720" maxValue="47229218.136"/>
    </cacheField>
    <cacheField name="Estimated STE Used _x000a_to Date¹" numFmtId="166">
      <sharedItems containsSemiMixedTypes="0" containsString="0" containsNumber="1" minValue="0" maxValue="47229218.140000001"/>
    </cacheField>
    <cacheField name="Qualified Property Amount Reported" numFmtId="166">
      <sharedItems containsSemiMixedTypes="0" containsString="0" containsNumber="1" minValue="0" maxValue="560917080"/>
    </cacheField>
    <cacheField name="% Reported" numFmtId="9">
      <sharedItems containsSemiMixedTypes="0" containsString="0" containsNumber="1" minValue="0" maxValue="1.0000000993663596"/>
    </cacheField>
    <cacheField name="Estimated _x000a_Environmental _x000a_Benefit" numFmtId="166">
      <sharedItems containsMixedTypes="1" containsNumber="1" minValue="0" maxValue="30775968"/>
    </cacheField>
    <cacheField name="Estimated _x000a_Fiscal _x000a_Benefit² " numFmtId="166">
      <sharedItems containsSemiMixedTypes="0" containsString="0" containsNumber="1" minValue="31347" maxValue="137469584"/>
    </cacheField>
    <cacheField name="Estimated _x000a_Net Benefit²" numFmtId="166">
      <sharedItems containsSemiMixedTypes="0" containsString="0" containsNumber="1" minValue="-1509993" maxValue="98374109"/>
    </cacheField>
    <cacheField name="Est._x000a_Total Jobs² " numFmtId="0">
      <sharedItems containsSemiMixedTypes="0" containsString="0" containsNumber="1" minValue="0" maxValue="7023"/>
    </cacheField>
    <cacheField name="Est. Jobs from STE²" numFmtId="0">
      <sharedItems containsSemiMixedTypes="0" containsString="0" containsNumber="1" minValue="0" maxValue="300"/>
    </cacheField>
    <cacheField name="Project Status" numFmtId="0">
      <sharedItems count="3">
        <s v="Inactive"/>
        <s v="Complete"/>
        <s v="Active"/>
      </sharedItems>
    </cacheField>
    <cacheField name="Project Address 1" numFmtId="0">
      <sharedItems containsBlank="1"/>
    </cacheField>
    <cacheField name="Project Address 2" numFmtId="0">
      <sharedItems containsBlank="1"/>
    </cacheField>
    <cacheField name="Project Address 3" numFmtId="0">
      <sharedItems containsBlank="1"/>
    </cacheField>
    <cacheField name="Project Address 4" numFmtId="0">
      <sharedItems containsBlank="1"/>
    </cacheField>
    <cacheField name="Assembly District 1" numFmtId="0">
      <sharedItems containsMixedTypes="1" containsNumber="1" containsInteger="1" minValue="1" maxValue="80" count="68">
        <n v="68"/>
        <n v="32"/>
        <n v="25"/>
        <n v="21"/>
        <n v="20"/>
        <n v="27"/>
        <n v="56"/>
        <n v="29"/>
        <n v="24"/>
        <n v="74"/>
        <n v="30"/>
        <n v="41"/>
        <n v="3"/>
        <n v="13"/>
        <n v="12"/>
        <n v="16"/>
        <n v="78"/>
        <n v="15"/>
        <n v="18"/>
        <n v="26"/>
        <n v="72"/>
        <n v="31"/>
        <n v="77"/>
        <n v="9"/>
        <n v="7"/>
        <n v="4"/>
        <n v="75"/>
        <n v="44"/>
        <n v="22"/>
        <n v="34"/>
        <n v="47"/>
        <n v="37"/>
        <n v="11"/>
        <n v="62"/>
        <n v="63"/>
        <n v="36"/>
        <n v="5"/>
        <n v="10"/>
        <n v="76"/>
        <n v="57"/>
        <n v="69"/>
        <n v="61"/>
        <n v="66"/>
        <n v="45"/>
        <n v="49"/>
        <n v="50"/>
        <n v="53"/>
        <n v="8"/>
        <n v="39"/>
        <n v="17"/>
        <n v="64"/>
        <n v="80"/>
        <n v="70"/>
        <n v="60"/>
        <n v="33"/>
        <n v="35"/>
        <n v="2"/>
        <n v="28"/>
        <n v="52"/>
        <n v="58"/>
        <n v="6"/>
        <n v="40"/>
        <n v="65"/>
        <n v="1"/>
        <n v="79"/>
        <n v="14"/>
        <n v="73"/>
        <s v="9,24,25"/>
      </sharedItems>
    </cacheField>
    <cacheField name="Senate District 1" numFmtId="0">
      <sharedItems containsMixedTypes="1" containsNumber="1" containsInteger="1" minValue="1" maxValue="4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oua, Xee" refreshedDate="45737.49803923611" createdVersion="8" refreshedVersion="8" minRefreshableVersion="3" recordCount="354" xr:uid="{FB7B75B5-3A19-4A46-9BB3-BDE30C3D38C8}">
  <cacheSource type="worksheet">
    <worksheetSource name="Table1[Primary County]"/>
  </cacheSource>
  <cacheFields count="1">
    <cacheField name="Primary County" numFmtId="0">
      <sharedItems count="51">
        <s v="San Bernardino"/>
        <s v="Kern"/>
        <s v="Sacramento"/>
        <s v="Colusa "/>
        <s v="Alameda"/>
        <s v="Stanislaus"/>
        <s v="Santa Clara"/>
        <s v="Los Angeles"/>
        <s v="Butte"/>
        <s v="Monterey"/>
        <s v="San Joaquin"/>
        <s v="Contra Costa"/>
        <s v="San Diego"/>
        <s v="Orange"/>
        <s v="Santa Clara "/>
        <s v="Ventura"/>
        <s v="Fresno"/>
        <s v="Imperial"/>
        <s v=" Butte "/>
        <s v="Orange "/>
        <s v="Placer"/>
        <s v="San Mateo"/>
        <s v="Calaveras"/>
        <s v="Madera"/>
        <s v="Merced"/>
        <s v="Kings"/>
        <s v="Tulare"/>
        <s v="Riverside"/>
        <s v="Glenn"/>
        <s v="Yolo"/>
        <s v="San Diego "/>
        <s v="Napa"/>
        <s v="Contra Costa "/>
        <s v="Shasta"/>
        <s v="Solano"/>
        <s v="San Luis Obispo"/>
        <s v="Monterey; San Mateo"/>
        <s v="Marin"/>
        <s v="Mariposa"/>
        <s v="Santa Barbara"/>
        <s v="Colusa"/>
        <s v=" Madera "/>
        <s v="Santa Cruz"/>
        <s v="Los Angeles; Los Angeles; Los Angeles; Los Angeles; Sunnyvale; Los Angeles"/>
        <s v="San Francisco"/>
        <s v="Sonoma"/>
        <s v="Plumas"/>
        <s v="Sacramento; Alameda"/>
        <s v="El Dorado"/>
        <s v="Los Angeles "/>
        <s v="Ventura "/>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xcel Services" refreshedDate="45856.361842361111" createdVersion="8" refreshedVersion="8" minRefreshableVersion="3" recordCount="385" xr:uid="{ACCA87BC-754E-4E0B-9134-7677341809BE}">
  <cacheSource type="worksheet">
    <worksheetSource name="Table1[[ ]:[Project Status]]"/>
  </cacheSource>
  <cacheFields count="21">
    <cacheField name=" " numFmtId="0">
      <sharedItems containsSemiMixedTypes="0" containsString="0" containsNumber="1" containsInteger="1" minValue="1" maxValue="385"/>
    </cacheField>
    <cacheField name="App. No." numFmtId="0">
      <sharedItems/>
    </cacheField>
    <cacheField name="Year Approved" numFmtId="0">
      <sharedItems containsSemiMixedTypes="0" containsString="0" containsNumber="1" containsInteger="1" minValue="2010" maxValue="2025"/>
    </cacheField>
    <cacheField name="Date Approved" numFmtId="14">
      <sharedItems containsSemiMixedTypes="0" containsNonDate="0" containsDate="1" containsString="0" minDate="2010-11-17T00:00:00" maxDate="2025-06-18T00:00:00"/>
    </cacheField>
    <cacheField name="Applicant Name" numFmtId="0">
      <sharedItems/>
    </cacheField>
    <cacheField name="City" numFmtId="0">
      <sharedItems/>
    </cacheField>
    <cacheField name="Primary County" numFmtId="0">
      <sharedItems/>
    </cacheField>
    <cacheField name="County" numFmtId="0">
      <sharedItems/>
    </cacheField>
    <cacheField name="Project Type" numFmtId="0">
      <sharedItems count="8">
        <s v="Alternative Source"/>
        <s v="Advanced Transportation"/>
        <s v="Advanced Manufacturing"/>
        <s v="Recycled Resource Extraction"/>
        <s v="Advanced Transportation "/>
        <s v="Alternative Source "/>
        <s v="Advanced Manufacturing "/>
        <s v=" Advanced Manufacturing"/>
      </sharedItems>
    </cacheField>
    <cacheField name="Use of Proceeds" numFmtId="0">
      <sharedItems/>
    </cacheField>
    <cacheField name="Qualified Property Amount Approved" numFmtId="167">
      <sharedItems containsSemiMixedTypes="0" containsString="0" containsNumber="1" minValue="511000" maxValue="560917080"/>
    </cacheField>
    <cacheField name="Estimated STE¹" numFmtId="166">
      <sharedItems containsSemiMixedTypes="0" containsString="0" containsNumber="1" minValue="42720" maxValue="47229218.136"/>
    </cacheField>
    <cacheField name="Estimated STE Used _x000a_to Date¹" numFmtId="167">
      <sharedItems containsSemiMixedTypes="0" containsString="0" containsNumber="1" minValue="0" maxValue="47229218.140000001"/>
    </cacheField>
    <cacheField name="Qualified Property Amount Reported" numFmtId="167">
      <sharedItems containsSemiMixedTypes="0" containsString="0" containsNumber="1" minValue="0" maxValue="560917080"/>
    </cacheField>
    <cacheField name="% Reported" numFmtId="9">
      <sharedItems containsSemiMixedTypes="0" containsString="0" containsNumber="1" minValue="0" maxValue="1.0000000993663596"/>
    </cacheField>
    <cacheField name="Estimated _x000a_Environmental _x000a_Benefit" numFmtId="0">
      <sharedItems containsMixedTypes="1" containsNumber="1" minValue="0" maxValue="53648295"/>
    </cacheField>
    <cacheField name="Estimated _x000a_Fiscal _x000a_Benefit² " numFmtId="0">
      <sharedItems containsMixedTypes="1" containsNumber="1" minValue="31347" maxValue="71861266"/>
    </cacheField>
    <cacheField name="Estimated _x000a_Net Benefit²" numFmtId="0">
      <sharedItems containsSemiMixedTypes="0" containsString="0" containsNumber="1" minValue="-1509993" maxValue="85573152"/>
    </cacheField>
    <cacheField name="Est._x000a_Total Jobs² " numFmtId="0">
      <sharedItems containsSemiMixedTypes="0" containsString="0" containsNumber="1" minValue="0" maxValue="7243"/>
    </cacheField>
    <cacheField name="Est. Jobs from STE²" numFmtId="0">
      <sharedItems containsSemiMixedTypes="0" containsString="0" containsNumber="1" minValue="0" maxValue="596"/>
    </cacheField>
    <cacheField name="Project Status"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78">
  <r>
    <n v="211"/>
    <x v="0"/>
    <x v="0"/>
    <d v="2010-11-17T00:00:00"/>
    <x v="0"/>
    <s v="Irvine  "/>
    <x v="0"/>
    <s v="Orange"/>
    <x v="0"/>
    <s v="Landfill Gas Capture and Production"/>
    <x v="0"/>
    <n v="840840"/>
    <n v="0"/>
    <n v="0"/>
    <n v="0"/>
    <n v="398492"/>
    <n v="1008052"/>
    <n v="565704"/>
    <n v="30"/>
    <n v="3"/>
    <x v="0"/>
    <m/>
    <m/>
    <m/>
    <m/>
    <x v="0"/>
    <n v="14"/>
  </r>
  <r>
    <n v="80"/>
    <x v="1"/>
    <x v="0"/>
    <d v="2010-11-17T00:00:00"/>
    <x v="1"/>
    <s v="Bakersfield                          "/>
    <x v="1"/>
    <s v="Kern"/>
    <x v="0"/>
    <s v="Biogas Capture and Production"/>
    <x v="1"/>
    <n v="102974.144"/>
    <n v="90622.29"/>
    <n v="1118793.6499999999"/>
    <n v="0.9886969504694304"/>
    <n v="228808"/>
    <n v="73809"/>
    <n v="199643"/>
    <n v="26"/>
    <n v="3"/>
    <x v="1"/>
    <m/>
    <m/>
    <m/>
    <m/>
    <x v="1"/>
    <n v="13"/>
  </r>
  <r>
    <n v="212"/>
    <x v="2"/>
    <x v="0"/>
    <d v="2010-11-17T00:00:00"/>
    <x v="2"/>
    <s v="Bakersfield"/>
    <x v="0"/>
    <s v="Kern"/>
    <x v="0"/>
    <s v="Biogas Capture and Production"/>
    <x v="2"/>
    <n v="431158"/>
    <n v="0"/>
    <n v="0"/>
    <n v="0"/>
    <n v="3080806"/>
    <n v="438844"/>
    <n v="3088491"/>
    <n v="50"/>
    <n v="6"/>
    <x v="0"/>
    <m/>
    <m/>
    <m/>
    <m/>
    <x v="1"/>
    <n v="10"/>
  </r>
  <r>
    <n v="81"/>
    <x v="3"/>
    <x v="0"/>
    <d v="2010-11-17T00:00:00"/>
    <x v="3"/>
    <s v="Santa Clara"/>
    <x v="2"/>
    <s v="Santa Clara"/>
    <x v="0"/>
    <s v="Solar Photovoltaic Manufacturing"/>
    <x v="3"/>
    <n v="3430700"/>
    <n v="3409567.04"/>
    <n v="37692991.149999999"/>
    <n v="0.99981408885941636"/>
    <n v="1668971"/>
    <n v="1971559"/>
    <n v="209831"/>
    <n v="174"/>
    <n v="17"/>
    <x v="1"/>
    <m/>
    <m/>
    <m/>
    <m/>
    <x v="2"/>
    <n v="10"/>
  </r>
  <r>
    <n v="213"/>
    <x v="4"/>
    <x v="0"/>
    <d v="2010-11-17T00:00:00"/>
    <x v="4"/>
    <s v="Atwater  "/>
    <x v="0"/>
    <s v="Merced"/>
    <x v="0"/>
    <s v="Biogas Capture and Production"/>
    <x v="4"/>
    <n v="113295"/>
    <n v="0"/>
    <n v="0"/>
    <n v="0"/>
    <n v="791959"/>
    <n v="130374"/>
    <n v="809038"/>
    <n v="30"/>
    <n v="3"/>
    <x v="0"/>
    <m/>
    <m/>
    <m/>
    <m/>
    <x v="3"/>
    <n v="10"/>
  </r>
  <r>
    <n v="214"/>
    <x v="5"/>
    <x v="0"/>
    <d v="2010-11-17T00:00:00"/>
    <x v="5"/>
    <s v="Fremont "/>
    <x v="0"/>
    <s v="Alameda"/>
    <x v="0"/>
    <s v="Solar Photovoltaic Manufacturing"/>
    <x v="5"/>
    <n v="34741616"/>
    <n v="25127322.309999999"/>
    <n v="277309757"/>
    <n v="0.72636770514647331"/>
    <n v="22202363"/>
    <n v="20765274"/>
    <n v="8226021"/>
    <n v="2084"/>
    <n v="225"/>
    <x v="0"/>
    <m/>
    <m/>
    <m/>
    <m/>
    <x v="2"/>
    <n v="14"/>
  </r>
  <r>
    <n v="82"/>
    <x v="6"/>
    <x v="0"/>
    <d v="2010-11-17T00:00:00"/>
    <x v="6"/>
    <s v="Fremont "/>
    <x v="3"/>
    <s v="Alameda"/>
    <x v="0"/>
    <s v="Solar Photovoltaic Manufacturing"/>
    <x v="6"/>
    <n v="709800"/>
    <n v="375884.76"/>
    <n v="4474134.55"/>
    <n v="0.57360699358974354"/>
    <n v="834403"/>
    <n v="1564665"/>
    <n v="1689268"/>
    <n v="180"/>
    <n v="17"/>
    <x v="1"/>
    <m/>
    <m/>
    <m/>
    <m/>
    <x v="4"/>
    <n v="37"/>
  </r>
  <r>
    <n v="215"/>
    <x v="7"/>
    <x v="0"/>
    <d v="2010-11-17T00:00:00"/>
    <x v="7"/>
    <s v="San Jose"/>
    <x v="0"/>
    <s v="Santa Clara"/>
    <x v="0"/>
    <s v="Solar Photovoltaic Manufacturing"/>
    <x v="7"/>
    <n v="12757098.9"/>
    <n v="4306411.5599999996"/>
    <n v="53035063.310000002"/>
    <n v="0.37831412917947982"/>
    <n v="10527415"/>
    <n v="6992728"/>
    <n v="4763045"/>
    <n v="410"/>
    <n v="36"/>
    <x v="0"/>
    <m/>
    <m/>
    <m/>
    <m/>
    <x v="5"/>
    <n v="13"/>
  </r>
  <r>
    <n v="218"/>
    <x v="8"/>
    <x v="0"/>
    <d v="2010-12-15T00:00:00"/>
    <x v="8"/>
    <s v="Calipatria; Niland; Brawley"/>
    <x v="0"/>
    <s v="Imperial"/>
    <x v="1"/>
    <s v="Lithium and Battery Material Manufacturing"/>
    <x v="8"/>
    <n v="3866059.8339999998"/>
    <n v="164277.79"/>
    <n v="1938796.34"/>
    <n v="4.5635731084238573E-2"/>
    <n v="558363"/>
    <n v="9552414"/>
    <n v="6244717"/>
    <n v="212"/>
    <n v="23"/>
    <x v="0"/>
    <m/>
    <m/>
    <m/>
    <m/>
    <x v="6"/>
    <n v="12"/>
  </r>
  <r>
    <n v="216"/>
    <x v="9"/>
    <x v="0"/>
    <d v="2010-11-17T00:00:00"/>
    <x v="9"/>
    <s v="San Jose"/>
    <x v="0"/>
    <s v="Santa Clara"/>
    <x v="0"/>
    <s v="Solar Photovoltaic Manufacturing"/>
    <x v="9"/>
    <n v="9598079.5820000004"/>
    <n v="0"/>
    <n v="0"/>
    <n v="0"/>
    <n v="3512324"/>
    <n v="6207404"/>
    <n v="121648"/>
    <n v="493"/>
    <n v="47"/>
    <x v="0"/>
    <m/>
    <m/>
    <m/>
    <m/>
    <x v="7"/>
    <n v="17"/>
  </r>
  <r>
    <n v="85"/>
    <x v="10"/>
    <x v="0"/>
    <d v="2010-12-15T00:00:00"/>
    <x v="10"/>
    <s v="Milpitas"/>
    <x v="2"/>
    <s v="Santa Clara"/>
    <x v="0"/>
    <s v="Solar Photovoltaic Manufacturing"/>
    <x v="10"/>
    <n v="728000"/>
    <n v="704815.66"/>
    <n v="7745227"/>
    <n v="0.96815337499999998"/>
    <n v="903595"/>
    <n v="1877730"/>
    <n v="2053325"/>
    <n v="94"/>
    <n v="11"/>
    <x v="1"/>
    <m/>
    <m/>
    <m/>
    <m/>
    <x v="2"/>
    <n v="10"/>
  </r>
  <r>
    <n v="83"/>
    <x v="11"/>
    <x v="0"/>
    <d v="2010-11-17T00:00:00"/>
    <x v="11"/>
    <s v="Milpitas"/>
    <x v="2"/>
    <s v="Santa Clara"/>
    <x v="0"/>
    <s v="Solar Photovoltaic Manufacturing"/>
    <x v="11"/>
    <n v="1820000"/>
    <n v="1736127.77"/>
    <n v="19996322.73"/>
    <n v="0.99981613650000001"/>
    <n v="2137232"/>
    <n v="2594509"/>
    <n v="2911741"/>
    <n v="160"/>
    <n v="18"/>
    <x v="1"/>
    <m/>
    <m/>
    <m/>
    <m/>
    <x v="2"/>
    <n v="17"/>
  </r>
  <r>
    <n v="217"/>
    <x v="12"/>
    <x v="0"/>
    <d v="2010-11-17T00:00:00"/>
    <x v="12"/>
    <s v="Sunnyvale"/>
    <x v="0"/>
    <s v="Santa Clara"/>
    <x v="0"/>
    <s v="Solar Photovoltaic Manufacturing"/>
    <x v="12"/>
    <n v="3549000"/>
    <n v="0"/>
    <n v="0"/>
    <n v="0"/>
    <n v="1971609"/>
    <n v="1975797"/>
    <n v="398407"/>
    <n v="273"/>
    <n v="13"/>
    <x v="0"/>
    <m/>
    <m/>
    <m/>
    <m/>
    <x v="8"/>
    <n v="4"/>
  </r>
  <r>
    <n v="84"/>
    <x v="13"/>
    <x v="0"/>
    <d v="2010-11-17T00:00:00"/>
    <x v="13"/>
    <s v="Sunnyvale"/>
    <x v="2"/>
    <s v="Santa Clara"/>
    <x v="0"/>
    <s v="Solid Oxide Fuel Cell Systems Manufacturing"/>
    <x v="13"/>
    <n v="3407740.0630000001"/>
    <n v="2978509.9499999997"/>
    <n v="35340432.800000004"/>
    <n v="0.94372790334507406"/>
    <n v="562054"/>
    <n v="11144189"/>
    <n v="8298503"/>
    <n v="1004"/>
    <n v="83"/>
    <x v="1"/>
    <m/>
    <m/>
    <m/>
    <m/>
    <x v="8"/>
    <n v="5"/>
  </r>
  <r>
    <n v="219"/>
    <x v="14"/>
    <x v="0"/>
    <d v="2010-12-15T00:00:00"/>
    <x v="14"/>
    <s v="Irvine"/>
    <x v="0"/>
    <s v="Orange"/>
    <x v="0"/>
    <s v="Solar Photovoltaic Manufacturing"/>
    <x v="14"/>
    <n v="814073.07799999998"/>
    <n v="0"/>
    <n v="0"/>
    <n v="0"/>
    <n v="508282"/>
    <n v="5895571"/>
    <n v="5589780"/>
    <n v="94"/>
    <n v="11"/>
    <x v="0"/>
    <m/>
    <m/>
    <m/>
    <m/>
    <x v="9"/>
    <n v="12"/>
  </r>
  <r>
    <n v="220"/>
    <x v="15"/>
    <x v="0"/>
    <d v="2010-12-15T00:00:00"/>
    <x v="15"/>
    <s v="Salinas"/>
    <x v="0"/>
    <s v="Monterey"/>
    <x v="1"/>
    <s v="Electric Vehicle Manufacturing"/>
    <x v="15"/>
    <n v="337432.55"/>
    <n v="0"/>
    <n v="0"/>
    <n v="0"/>
    <n v="65608"/>
    <n v="3018494"/>
    <n v="2746669"/>
    <n v="126"/>
    <n v="14"/>
    <x v="0"/>
    <m/>
    <m/>
    <m/>
    <m/>
    <x v="10"/>
    <n v="5"/>
  </r>
  <r>
    <n v="221"/>
    <x v="16"/>
    <x v="0"/>
    <d v="2010-12-15T00:00:00"/>
    <x v="16"/>
    <s v="Monrovia"/>
    <x v="0"/>
    <s v="Los Angeles"/>
    <x v="0"/>
    <s v="Solar Photovoltaic Manufacturing"/>
    <x v="16"/>
    <n v="906951.5"/>
    <n v="0"/>
    <n v="0"/>
    <n v="0"/>
    <n v="1142989"/>
    <n v="1709894"/>
    <n v="1945932"/>
    <n v="38"/>
    <n v="5"/>
    <x v="0"/>
    <m/>
    <m/>
    <m/>
    <m/>
    <x v="11"/>
    <n v="7"/>
  </r>
  <r>
    <n v="86"/>
    <x v="17"/>
    <x v="0"/>
    <d v="2010-12-15T00:00:00"/>
    <x v="17"/>
    <s v="Paradise"/>
    <x v="4"/>
    <s v="Butte"/>
    <x v="0"/>
    <s v="Landfill Gas Capture and Production"/>
    <x v="17"/>
    <n v="98785.414000000004"/>
    <n v="62105.17"/>
    <n v="759409.6"/>
    <n v="0.69955948759803743"/>
    <n v="71701"/>
    <n v="185955"/>
    <n v="158870"/>
    <n v="12"/>
    <n v="1"/>
    <x v="1"/>
    <m/>
    <m/>
    <m/>
    <m/>
    <x v="12"/>
    <n v="39"/>
  </r>
  <r>
    <n v="222"/>
    <x v="18"/>
    <x v="0"/>
    <d v="2010-12-15T00:00:00"/>
    <x v="18"/>
    <s v="Salinas"/>
    <x v="0"/>
    <s v="Monterey"/>
    <x v="0"/>
    <s v="Landfill Gas Capture and Production"/>
    <x v="18"/>
    <n v="141819.85999999999"/>
    <n v="0"/>
    <n v="0"/>
    <n v="0"/>
    <n v="103093"/>
    <n v="432228"/>
    <n v="393501"/>
    <n v="12"/>
    <n v="1"/>
    <x v="0"/>
    <m/>
    <m/>
    <m/>
    <m/>
    <x v="7"/>
    <n v="25"/>
  </r>
  <r>
    <n v="87"/>
    <x v="19"/>
    <x v="0"/>
    <d v="2010-12-15T00:00:00"/>
    <x v="19"/>
    <s v="Manteca"/>
    <x v="5"/>
    <s v="San Joaquin"/>
    <x v="0"/>
    <s v="Landfill Gas Capture and Production"/>
    <x v="19"/>
    <n v="202711.236"/>
    <n v="119409.48"/>
    <n v="1447555.97"/>
    <n v="0.64982877056701482"/>
    <n v="37823"/>
    <n v="277169"/>
    <n v="112281"/>
    <n v="11"/>
    <n v="1"/>
    <x v="1"/>
    <m/>
    <m/>
    <m/>
    <m/>
    <x v="13"/>
    <n v="10"/>
  </r>
  <r>
    <n v="88"/>
    <x v="20"/>
    <x v="0"/>
    <d v="2010-12-15T00:00:00"/>
    <x v="20"/>
    <s v="Gonzales"/>
    <x v="6"/>
    <s v="Monterey"/>
    <x v="0"/>
    <s v="Landfill Gas Capture and Production"/>
    <x v="20"/>
    <n v="69732.663"/>
    <n v="53371.72"/>
    <n v="658910.17999999993"/>
    <n v="0.85986715264265745"/>
    <n v="33124"/>
    <n v="168912"/>
    <n v="132303"/>
    <n v="11.6"/>
    <n v="1"/>
    <x v="1"/>
    <m/>
    <m/>
    <m/>
    <m/>
    <x v="10"/>
    <n v="13"/>
  </r>
  <r>
    <n v="89"/>
    <x v="21"/>
    <x v="0"/>
    <d v="2010-12-15T00:00:00"/>
    <x v="21"/>
    <s v="Linden"/>
    <x v="5"/>
    <s v="San Joaquin"/>
    <x v="0"/>
    <s v="Landfill Gas Capture and Production"/>
    <x v="21"/>
    <n v="156837.226"/>
    <n v="113649.46"/>
    <n v="1378738.49"/>
    <n v="0.79997080916236052"/>
    <n v="99894"/>
    <n v="419234"/>
    <n v="362292"/>
    <n v="11.6"/>
    <n v="1"/>
    <x v="1"/>
    <m/>
    <m/>
    <m/>
    <m/>
    <x v="14"/>
    <n v="17"/>
  </r>
  <r>
    <n v="90"/>
    <x v="22"/>
    <x v="0"/>
    <d v="2010-12-15T00:00:00"/>
    <x v="22"/>
    <s v="Livermore                 "/>
    <x v="3"/>
    <s v="Alameda"/>
    <x v="0"/>
    <s v="Landfill Gas Capture and Production"/>
    <x v="22"/>
    <n v="166366.56399999998"/>
    <n v="112035.83"/>
    <n v="1358330.76"/>
    <n v="0.74298642821041849"/>
    <n v="66258"/>
    <n v="333415"/>
    <n v="233306"/>
    <n v="11.45"/>
    <n v="1"/>
    <x v="1"/>
    <m/>
    <m/>
    <m/>
    <m/>
    <x v="15"/>
    <n v="12"/>
  </r>
  <r>
    <n v="91"/>
    <x v="23"/>
    <x v="0"/>
    <d v="2010-12-15T00:00:00"/>
    <x v="23"/>
    <s v="San Diego "/>
    <x v="7"/>
    <s v="San Diego"/>
    <x v="0"/>
    <s v="Wastewater Treatment Biogas Capture and Production"/>
    <x v="23"/>
    <n v="567478.18400000001"/>
    <n v="449161.59"/>
    <n v="5512427.9699999997"/>
    <n v="0.88396516273830883"/>
    <n v="120126"/>
    <n v="509292"/>
    <n v="61939"/>
    <n v="25"/>
    <n v="3"/>
    <x v="1"/>
    <m/>
    <m/>
    <m/>
    <m/>
    <x v="16"/>
    <n v="37"/>
  </r>
  <r>
    <n v="223"/>
    <x v="24"/>
    <x v="0"/>
    <d v="2010-12-15T00:00:00"/>
    <x v="24"/>
    <s v="Sunnyvale"/>
    <x v="0"/>
    <s v="Santa Clara"/>
    <x v="0"/>
    <s v="Solar Photovoltaic Manufacturing"/>
    <x v="24"/>
    <n v="3716895"/>
    <n v="1108615.8799999999"/>
    <n v="13653537.6"/>
    <n v="0.3342768417186926"/>
    <n v="561404"/>
    <n v="5025666"/>
    <n v="1870175"/>
    <n v="322"/>
    <n v="37"/>
    <x v="0"/>
    <m/>
    <m/>
    <m/>
    <m/>
    <x v="8"/>
    <n v="40"/>
  </r>
  <r>
    <n v="92"/>
    <x v="25"/>
    <x v="0"/>
    <d v="2010-12-15T00:00:00"/>
    <x v="25"/>
    <s v="Pasadena"/>
    <x v="8"/>
    <s v="Los Angeles"/>
    <x v="0"/>
    <s v="R&amp;D of Solar Fuel Generator Systems"/>
    <x v="25"/>
    <n v="1219400"/>
    <n v="996693.54"/>
    <n v="11899375.73"/>
    <n v="0.88801311417910456"/>
    <n v="0"/>
    <n v="702662"/>
    <n v="-516738"/>
    <n v="133"/>
    <n v="15"/>
    <x v="1"/>
    <m/>
    <m/>
    <m/>
    <m/>
    <x v="11"/>
    <n v="25"/>
  </r>
  <r>
    <n v="93"/>
    <x v="26"/>
    <x v="1"/>
    <d v="2011-01-25T00:00:00"/>
    <x v="26"/>
    <s v="Fremont"/>
    <x v="3"/>
    <s v="Alameda"/>
    <x v="1"/>
    <s v="Lithium Ion Battery Manufacturing"/>
    <x v="26"/>
    <n v="118893.77499999999"/>
    <n v="99646.59"/>
    <n v="1213372.5899999999"/>
    <n v="0.92870216031074782"/>
    <n v="21400"/>
    <n v="944754"/>
    <n v="847260"/>
    <n v="26"/>
    <n v="2"/>
    <x v="1"/>
    <m/>
    <m/>
    <m/>
    <m/>
    <x v="2"/>
    <n v="9"/>
  </r>
  <r>
    <n v="224"/>
    <x v="27"/>
    <x v="1"/>
    <d v="2011-01-25T00:00:00"/>
    <x v="27"/>
    <s v="Sunnyvale"/>
    <x v="0"/>
    <s v="Santa Clara"/>
    <x v="0"/>
    <s v="Solar Photovoltaic Manufacturing"/>
    <x v="27"/>
    <n v="2374372"/>
    <n v="881599.23"/>
    <n v="10883941.140000001"/>
    <n v="0.41713709719454239"/>
    <n v="3246664"/>
    <n v="1363913"/>
    <n v="2236206"/>
    <n v="56"/>
    <n v="3"/>
    <x v="0"/>
    <m/>
    <m/>
    <m/>
    <m/>
    <x v="8"/>
    <n v="10"/>
  </r>
  <r>
    <n v="94"/>
    <x v="28"/>
    <x v="1"/>
    <d v="2011-01-25T00:00:00"/>
    <x v="28"/>
    <s v="Emeryville"/>
    <x v="3"/>
    <s v="Alameda"/>
    <x v="0"/>
    <s v="Demonstration Hydrogen Fuel Production"/>
    <x v="28"/>
    <n v="490303.45"/>
    <n v="362320.05"/>
    <n v="4473087"/>
    <n v="0.8302020248888724"/>
    <n v="16040"/>
    <n v="274173"/>
    <n v="-200090"/>
    <n v="6"/>
    <n v="1"/>
    <x v="1"/>
    <m/>
    <m/>
    <m/>
    <m/>
    <x v="17"/>
    <n v="13"/>
  </r>
  <r>
    <n v="226"/>
    <x v="29"/>
    <x v="1"/>
    <d v="2011-06-28T00:00:00"/>
    <x v="29"/>
    <s v="Oakland                 "/>
    <x v="0"/>
    <s v="Alameda"/>
    <x v="0"/>
    <s v="Biomass Processing and Fuel Production"/>
    <x v="29"/>
    <n v="336981.19"/>
    <n v="0"/>
    <n v="0"/>
    <n v="0"/>
    <n v="111243"/>
    <n v="506852"/>
    <n v="281113"/>
    <n v="46"/>
    <n v="5"/>
    <x v="0"/>
    <m/>
    <m/>
    <m/>
    <m/>
    <x v="18"/>
    <n v="16"/>
  </r>
  <r>
    <n v="95"/>
    <x v="30"/>
    <x v="1"/>
    <d v="2011-03-22T00:00:00"/>
    <x v="30"/>
    <s v="Bakersfield"/>
    <x v="1"/>
    <s v="Kern"/>
    <x v="0"/>
    <s v="Biomass Processing and Fuel Production"/>
    <x v="30"/>
    <n v="1308034"/>
    <n v="1164293.99"/>
    <n v="14373999.93"/>
    <n v="0.99999999513009596"/>
    <n v="197027"/>
    <n v="3470273"/>
    <n v="2359266"/>
    <n v="97"/>
    <n v="11"/>
    <x v="1"/>
    <m/>
    <m/>
    <m/>
    <m/>
    <x v="19"/>
    <n v="34"/>
  </r>
  <r>
    <n v="225"/>
    <x v="31"/>
    <x v="1"/>
    <d v="2011-05-18T00:00:00"/>
    <x v="31"/>
    <s v="Seal Beach                             "/>
    <x v="0"/>
    <s v="Orange"/>
    <x v="0"/>
    <s v="Solar Photovoltaic Manufacturing"/>
    <x v="31"/>
    <n v="207379.9"/>
    <n v="0"/>
    <n v="0"/>
    <n v="0"/>
    <n v="244895"/>
    <n v="557789"/>
    <n v="595304"/>
    <n v="153"/>
    <n v="2"/>
    <x v="0"/>
    <m/>
    <m/>
    <m/>
    <m/>
    <x v="20"/>
    <n v="5"/>
  </r>
  <r>
    <n v="96"/>
    <x v="32"/>
    <x v="1"/>
    <d v="2011-06-28T00:00:00"/>
    <x v="32"/>
    <s v="Stockton                          "/>
    <x v="5"/>
    <s v="San Joaquin"/>
    <x v="0"/>
    <s v="Biomass Processing and Fuel Production"/>
    <x v="32"/>
    <n v="920920"/>
    <n v="823637.85"/>
    <n v="10119999.91"/>
    <n v="0.99999999110671933"/>
    <n v="2221793"/>
    <n v="4297636"/>
    <n v="5598509"/>
    <n v="62"/>
    <n v="7"/>
    <x v="1"/>
    <m/>
    <m/>
    <m/>
    <m/>
    <x v="13"/>
    <n v="9"/>
  </r>
  <r>
    <n v="97"/>
    <x v="33"/>
    <x v="1"/>
    <d v="2011-07-26T00:00:00"/>
    <x v="33"/>
    <s v="Fresno                              "/>
    <x v="9"/>
    <s v="Fresno"/>
    <x v="0"/>
    <s v="Biogas Capture and Production"/>
    <x v="33"/>
    <n v="255579.30000000002"/>
    <n v="247020.17"/>
    <n v="3049631.77"/>
    <n v="0.96651087693721671"/>
    <n v="40230"/>
    <n v="271233"/>
    <n v="55884"/>
    <n v="9"/>
    <n v="1"/>
    <x v="1"/>
    <m/>
    <m/>
    <m/>
    <m/>
    <x v="21"/>
    <n v="14"/>
  </r>
  <r>
    <n v="227"/>
    <x v="34"/>
    <x v="1"/>
    <d v="2011-08-29T00:00:00"/>
    <x v="34"/>
    <s v="Imperial                                      "/>
    <x v="0"/>
    <s v="Imperial"/>
    <x v="0"/>
    <s v="Geothermal Brine Extraction "/>
    <x v="34"/>
    <n v="14130772.218"/>
    <n v="0"/>
    <n v="0"/>
    <n v="0"/>
    <n v="7487143"/>
    <n v="11697269"/>
    <n v="5053640"/>
    <n v="381"/>
    <n v="39"/>
    <x v="0"/>
    <m/>
    <m/>
    <m/>
    <m/>
    <x v="6"/>
    <n v="34"/>
  </r>
  <r>
    <n v="228"/>
    <x v="35"/>
    <x v="1"/>
    <d v="2011-08-29T00:00:00"/>
    <x v="35"/>
    <s v="San Jose                                 "/>
    <x v="0"/>
    <s v="Santa Clara"/>
    <x v="0"/>
    <s v="Solar Photovoltaic Manufacturing"/>
    <x v="35"/>
    <n v="681310.44000000006"/>
    <n v="494483.62"/>
    <n v="6104736"/>
    <n v="0.72578311877915747"/>
    <n v="419024"/>
    <n v="575484"/>
    <n v="313197"/>
    <n v="40"/>
    <n v="1"/>
    <x v="0"/>
    <m/>
    <m/>
    <m/>
    <m/>
    <x v="5"/>
    <n v="40"/>
  </r>
  <r>
    <n v="229"/>
    <x v="36"/>
    <x v="1"/>
    <d v="2011-08-29T00:00:00"/>
    <x v="36"/>
    <s v="Seal Beach; _x000a_Milpitas "/>
    <x v="0"/>
    <s v="Orange; _x000a_Santa Clara"/>
    <x v="0"/>
    <s v="Solar Photovoltaic Manufacturing"/>
    <x v="36"/>
    <n v="638253.027"/>
    <n v="0"/>
    <n v="0"/>
    <n v="0"/>
    <n v="740148"/>
    <n v="2884021"/>
    <n v="2985916"/>
    <n v="200"/>
    <n v="12"/>
    <x v="0"/>
    <m/>
    <m/>
    <m/>
    <m/>
    <x v="20"/>
    <n v="17"/>
  </r>
  <r>
    <n v="99"/>
    <x v="37"/>
    <x v="1"/>
    <d v="2011-12-13T00:00:00"/>
    <x v="37"/>
    <s v="Fremont;  _x000a_Hawthorne;  _x000a_Palo Alto; _x000a_Menlo Park"/>
    <x v="3"/>
    <s v="Alameda; _x000a_Los Angeles; _x000a_Santa Clara; _x000a_San Mateo"/>
    <x v="1"/>
    <s v="Electric Vehicle Manufacturing"/>
    <x v="37"/>
    <n v="23652000"/>
    <n v="24546044.829999998"/>
    <n v="291889530.08999997"/>
    <n v="0.99962167839041083"/>
    <n v="2386636"/>
    <n v="35023610"/>
    <n v="13758246"/>
    <n v="1237"/>
    <n v="108"/>
    <x v="1"/>
    <s v="45500 Fremont Blvd. Fremont, CA 94538"/>
    <s v="3203 Jack Northrop Ave. Hawthorne, CA "/>
    <s v="3500 Deer Creek Rd. Palo Alto, CA 94304"/>
    <s v="Menlo Park, San Mateo County"/>
    <x v="2"/>
    <n v="10"/>
  </r>
  <r>
    <n v="98"/>
    <x v="38"/>
    <x v="1"/>
    <d v="2011-11-15T00:00:00"/>
    <x v="38"/>
    <s v="San Jose                                  "/>
    <x v="2"/>
    <s v="Santa Clara"/>
    <x v="0"/>
    <s v="Biogas Capture and Production"/>
    <x v="38"/>
    <n v="1389706.875"/>
    <n v="942179.29"/>
    <n v="11273784.040000001"/>
    <n v="0.65710008611708137"/>
    <n v="1355423"/>
    <n v="2233575"/>
    <n v="2199291"/>
    <n v="174"/>
    <n v="17"/>
    <x v="1"/>
    <m/>
    <m/>
    <m/>
    <m/>
    <x v="2"/>
    <n v="10"/>
  </r>
  <r>
    <n v="230"/>
    <x v="39"/>
    <x v="2"/>
    <d v="2012-02-21T00:00:00"/>
    <x v="39"/>
    <s v="Fremont                          "/>
    <x v="0"/>
    <s v="Alameda"/>
    <x v="0"/>
    <s v="Energy Efficient LED Lighting Manufacturing"/>
    <x v="39"/>
    <n v="4617199.017"/>
    <n v="1708595.6"/>
    <n v="20380383.490000002"/>
    <n v="0.35753517589601447"/>
    <n v="30775968"/>
    <n v="2368664"/>
    <n v="28527434"/>
    <n v="180"/>
    <n v="14"/>
    <x v="0"/>
    <m/>
    <m/>
    <m/>
    <m/>
    <x v="4"/>
    <n v="10"/>
  </r>
  <r>
    <n v="100"/>
    <x v="40"/>
    <x v="2"/>
    <d v="2012-03-20T00:00:00"/>
    <x v="9"/>
    <s v="San Jose                          "/>
    <x v="2"/>
    <s v="Santa Clara"/>
    <x v="0"/>
    <s v="Solar Photovoltaic Manufacturing"/>
    <x v="40"/>
    <n v="519842.61000000004"/>
    <n v="490541.59"/>
    <n v="6056069"/>
    <n v="0.9436348224705936"/>
    <n v="277896"/>
    <n v="253546"/>
    <n v="11600"/>
    <n v="28"/>
    <n v="3"/>
    <x v="1"/>
    <m/>
    <m/>
    <m/>
    <m/>
    <x v="7"/>
    <n v="17"/>
  </r>
  <r>
    <n v="101"/>
    <x v="41"/>
    <x v="2"/>
    <d v="2012-05-15T00:00:00"/>
    <x v="40"/>
    <s v="San Diego                       "/>
    <x v="7"/>
    <s v="San Diego"/>
    <x v="0"/>
    <s v="Concentrated Photovoltaic Manufacturing"/>
    <x v="41"/>
    <n v="8454888.7019999996"/>
    <n v="7351986.7199999997"/>
    <n v="90047264.859999985"/>
    <n v="0.86267586845166244"/>
    <n v="3706841"/>
    <n v="10302813"/>
    <n v="5554765"/>
    <n v="399"/>
    <n v="44"/>
    <x v="1"/>
    <m/>
    <m/>
    <m/>
    <m/>
    <x v="22"/>
    <n v="8"/>
  </r>
  <r>
    <n v="102"/>
    <x v="42"/>
    <x v="2"/>
    <d v="2012-05-15T00:00:00"/>
    <x v="41"/>
    <s v="Galt                         "/>
    <x v="10"/>
    <s v="Sacramento"/>
    <x v="0"/>
    <s v="Biogas Capture and Production"/>
    <x v="42"/>
    <n v="83087"/>
    <n v="61712.13"/>
    <n v="735018.76"/>
    <n v="0.71655388298925005"/>
    <n v="112933"/>
    <n v="128931"/>
    <n v="158777"/>
    <n v="6"/>
    <n v="1"/>
    <x v="1"/>
    <m/>
    <m/>
    <m/>
    <m/>
    <x v="23"/>
    <n v="39"/>
  </r>
  <r>
    <n v="103"/>
    <x v="43"/>
    <x v="2"/>
    <d v="2012-05-15T00:00:00"/>
    <x v="42"/>
    <s v="San Diego                       "/>
    <x v="7"/>
    <s v="San Diego"/>
    <x v="0"/>
    <s v="Concentrated Photovoltaic Manufacturing"/>
    <x v="43"/>
    <n v="1984500"/>
    <n v="2005024.12"/>
    <n v="24200004"/>
    <n v="0.98775526530612245"/>
    <n v="357750"/>
    <n v="1704725"/>
    <n v="77975"/>
    <n v="114"/>
    <n v="8"/>
    <x v="1"/>
    <m/>
    <m/>
    <m/>
    <m/>
    <x v="22"/>
    <n v="39"/>
  </r>
  <r>
    <n v="104"/>
    <x v="44"/>
    <x v="2"/>
    <d v="2012-06-19T00:00:00"/>
    <x v="43"/>
    <s v="Watsonville                             "/>
    <x v="11"/>
    <s v="Santa Cruz"/>
    <x v="0"/>
    <s v="Biodiesel Production"/>
    <x v="44"/>
    <n v="333356"/>
    <n v="343220.36"/>
    <n v="4115500"/>
    <n v="1"/>
    <n v="84522"/>
    <n v="2616810"/>
    <n v="2367976"/>
    <n v="30"/>
    <n v="1"/>
    <x v="1"/>
    <m/>
    <m/>
    <m/>
    <m/>
    <x v="10"/>
    <n v="17"/>
  </r>
  <r>
    <n v="231"/>
    <x v="45"/>
    <x v="2"/>
    <d v="2012-10-16T00:00:00"/>
    <x v="44"/>
    <s v="Galt                       "/>
    <x v="10"/>
    <s v="Sacramento"/>
    <x v="0"/>
    <s v="Biogas Capture and Production"/>
    <x v="45"/>
    <n v="213302.079"/>
    <n v="84096.31"/>
    <n v="1004734.92"/>
    <n v="0.38154118750994453"/>
    <n v="41150"/>
    <n v="208573"/>
    <n v="36421"/>
    <n v="22"/>
    <n v="3"/>
    <x v="0"/>
    <m/>
    <m/>
    <m/>
    <m/>
    <x v="23"/>
    <n v="5"/>
  </r>
  <r>
    <n v="232"/>
    <x v="46"/>
    <x v="2"/>
    <d v="2012-10-16T00:00:00"/>
    <x v="45"/>
    <s v="Stockton                         "/>
    <x v="0"/>
    <s v="San Joaquin"/>
    <x v="1"/>
    <s v="Electric Vehicle Manufacturing"/>
    <x v="46"/>
    <n v="465341.92200000002"/>
    <n v="256835.53"/>
    <n v="3170809"/>
    <n v="0.55192862894480421"/>
    <n v="83283"/>
    <n v="906571"/>
    <n v="524512"/>
    <n v="114"/>
    <n v="8"/>
    <x v="0"/>
    <m/>
    <m/>
    <m/>
    <m/>
    <x v="13"/>
    <n v="6"/>
  </r>
  <r>
    <n v="233"/>
    <x v="47"/>
    <x v="2"/>
    <d v="2012-10-16T00:00:00"/>
    <x v="46"/>
    <s v="Sacramento                       "/>
    <x v="0"/>
    <s v="Sacramento"/>
    <x v="0"/>
    <s v="Biomass Processing and Fuel Production"/>
    <x v="47"/>
    <n v="955537.47900000005"/>
    <n v="0"/>
    <n v="0"/>
    <n v="0"/>
    <n v="204651"/>
    <n v="977083"/>
    <n v="226196"/>
    <n v="24"/>
    <n v="3"/>
    <x v="0"/>
    <m/>
    <m/>
    <m/>
    <m/>
    <x v="24"/>
    <n v="5"/>
  </r>
  <r>
    <n v="105"/>
    <x v="48"/>
    <x v="2"/>
    <d v="2012-11-13T00:00:00"/>
    <x v="47"/>
    <s v="Marina                         "/>
    <x v="6"/>
    <s v="Monterey"/>
    <x v="0"/>
    <s v="Biogas Capture and Production"/>
    <x v="48"/>
    <n v="96147"/>
    <n v="94295.29"/>
    <n v="1126586.53"/>
    <n v="0.94910406908171863"/>
    <n v="18139"/>
    <n v="95062"/>
    <n v="17054"/>
    <n v="5"/>
    <n v="1"/>
    <x v="1"/>
    <m/>
    <m/>
    <m/>
    <m/>
    <x v="7"/>
    <n v="40"/>
  </r>
  <r>
    <n v="106"/>
    <x v="49"/>
    <x v="2"/>
    <d v="2012-11-13T00:00:00"/>
    <x v="48"/>
    <s v="Brawley                       "/>
    <x v="12"/>
    <s v="Imperial"/>
    <x v="0"/>
    <s v="Biogas Capture &amp; Bio DME Production "/>
    <x v="49"/>
    <n v="1093500"/>
    <n v="379523.56"/>
    <n v="4510779.8099999996"/>
    <n v="0.33413183777777777"/>
    <n v="423866"/>
    <n v="679196"/>
    <n v="9561"/>
    <n v="17"/>
    <n v="3"/>
    <x v="1"/>
    <m/>
    <m/>
    <m/>
    <m/>
    <x v="6"/>
    <n v="17"/>
  </r>
  <r>
    <n v="107"/>
    <x v="50"/>
    <x v="3"/>
    <d v="2013-01-15T00:00:00"/>
    <x v="49"/>
    <s v="Davis "/>
    <x v="13"/>
    <s v="Yolo"/>
    <x v="0"/>
    <s v="Biomass Processing and Fuel Production"/>
    <x v="50"/>
    <n v="489753.64259999996"/>
    <n v="459933.57"/>
    <n v="5462393.9000000004"/>
    <n v="0.9335354138517642"/>
    <n v="106588"/>
    <n v="506088"/>
    <n v="122923"/>
    <n v="24"/>
    <n v="3"/>
    <x v="1"/>
    <m/>
    <m/>
    <m/>
    <m/>
    <x v="25"/>
    <n v="3"/>
  </r>
  <r>
    <n v="108"/>
    <x v="51"/>
    <x v="3"/>
    <d v="2013-03-19T00:00:00"/>
    <x v="50"/>
    <s v="Escondido"/>
    <x v="7"/>
    <s v="San Diego"/>
    <x v="0"/>
    <s v="Biodiesel Production"/>
    <x v="51"/>
    <n v="159477.20910000001"/>
    <n v="160429.88"/>
    <n v="1905343"/>
    <n v="1"/>
    <n v="103496"/>
    <n v="786032"/>
    <n v="730051"/>
    <n v="32"/>
    <n v="2"/>
    <x v="1"/>
    <m/>
    <m/>
    <m/>
    <m/>
    <x v="26"/>
    <n v="38"/>
  </r>
  <r>
    <n v="234"/>
    <x v="52"/>
    <x v="3"/>
    <d v="2013-04-16T00:00:00"/>
    <x v="51"/>
    <s v="Oxnard"/>
    <x v="0"/>
    <s v="Ventura"/>
    <x v="0"/>
    <s v="Biogas Capture and Production"/>
    <x v="52"/>
    <n v="101452.35149999999"/>
    <n v="0"/>
    <n v="0"/>
    <n v="0"/>
    <n v="19311"/>
    <n v="108487"/>
    <n v="26345"/>
    <n v="6"/>
    <n v="1"/>
    <x v="0"/>
    <m/>
    <m/>
    <m/>
    <m/>
    <x v="27"/>
    <n v="19"/>
  </r>
  <r>
    <n v="235"/>
    <x v="53"/>
    <x v="3"/>
    <d v="2013-04-16T00:00:00"/>
    <x v="52"/>
    <s v="Milpitas"/>
    <x v="0"/>
    <s v="Santa Clara"/>
    <x v="0"/>
    <s v="Solar Photovoltaic Component Manufacturing"/>
    <x v="53"/>
    <n v="1366821"/>
    <n v="372404.2"/>
    <n v="4422852.6900000004"/>
    <n v="0.27084217330067362"/>
    <n v="1256397"/>
    <n v="886066"/>
    <n v="775642"/>
    <n v="47"/>
    <n v="4"/>
    <x v="0"/>
    <m/>
    <m/>
    <m/>
    <m/>
    <x v="2"/>
    <n v="10"/>
  </r>
  <r>
    <n v="109"/>
    <x v="54"/>
    <x v="3"/>
    <d v="2013-06-18T00:00:00"/>
    <x v="53"/>
    <s v="Bakersfield"/>
    <x v="1"/>
    <s v="Kern"/>
    <x v="0"/>
    <s v="Biogas Capture and Production"/>
    <x v="54"/>
    <n v="523463.56649999996"/>
    <n v="328667.46000000002"/>
    <n v="3926731.88"/>
    <n v="0.62787074285522404"/>
    <n v="351613"/>
    <n v="523038"/>
    <n v="351188"/>
    <n v="28"/>
    <n v="2"/>
    <x v="1"/>
    <m/>
    <m/>
    <m/>
    <m/>
    <x v="1"/>
    <n v="14"/>
  </r>
  <r>
    <n v="110"/>
    <x v="55"/>
    <x v="3"/>
    <d v="2013-08-20T00:00:00"/>
    <x v="54"/>
    <s v="Oroville"/>
    <x v="4"/>
    <s v="Butte"/>
    <x v="0"/>
    <s v="Biomass Processing and Fuel Production"/>
    <x v="55"/>
    <n v="615640.61879999994"/>
    <n v="619318.28"/>
    <n v="7355324"/>
    <n v="1"/>
    <n v="305075"/>
    <n v="422917"/>
    <n v="112351"/>
    <n v="12"/>
    <n v="2"/>
    <x v="1"/>
    <m/>
    <m/>
    <m/>
    <m/>
    <x v="12"/>
    <n v="4"/>
  </r>
  <r>
    <n v="111"/>
    <x v="56"/>
    <x v="3"/>
    <d v="2013-09-17T00:00:00"/>
    <x v="55"/>
    <s v="Oakdale"/>
    <x v="14"/>
    <s v="Stanislaus"/>
    <x v="0"/>
    <s v="Biomass Processing and Fuel Production"/>
    <x v="56"/>
    <n v="291385.89809999999"/>
    <n v="293077.069418"/>
    <n v="3480725.29"/>
    <n v="0.99983118151111383"/>
    <n v="38218"/>
    <n v="394801"/>
    <n v="141634"/>
    <n v="23"/>
    <n v="2"/>
    <x v="1"/>
    <m/>
    <m/>
    <m/>
    <m/>
    <x v="14"/>
    <n v="8"/>
  </r>
  <r>
    <n v="112"/>
    <x v="57"/>
    <x v="3"/>
    <d v="2013-10-15T00:00:00"/>
    <x v="56"/>
    <s v="South San Francisco"/>
    <x v="15"/>
    <s v="San Mateo"/>
    <x v="0"/>
    <s v="Biomass Processing and Fuel Production"/>
    <x v="57"/>
    <n v="416530.45529999997"/>
    <n v="326787.61"/>
    <n v="3881088"/>
    <n v="0.77988790847486444"/>
    <n v="43980"/>
    <n v="423841"/>
    <n v="51291"/>
    <n v="20"/>
    <n v="3"/>
    <x v="1"/>
    <m/>
    <m/>
    <m/>
    <m/>
    <x v="28"/>
    <n v="13"/>
  </r>
  <r>
    <n v="236"/>
    <x v="58"/>
    <x v="3"/>
    <d v="2013-12-17T00:00:00"/>
    <x v="57"/>
    <s v="Brawley"/>
    <x v="0"/>
    <s v="Imperial"/>
    <x v="2"/>
    <s v="Biomass Processing and Fuel Production"/>
    <x v="58"/>
    <n v="37230703.717500001"/>
    <n v="0"/>
    <n v="0"/>
    <n v="0"/>
    <s v="N/A"/>
    <n v="51344220"/>
    <n v="14113516"/>
    <n v="650"/>
    <n v="84"/>
    <x v="0"/>
    <m/>
    <m/>
    <m/>
    <m/>
    <x v="6"/>
    <n v="14"/>
  </r>
  <r>
    <n v="113"/>
    <x v="59"/>
    <x v="3"/>
    <d v="2013-11-19T00:00:00"/>
    <x v="58"/>
    <s v="Bakersfield"/>
    <x v="1"/>
    <s v="Kern"/>
    <x v="0"/>
    <s v="Biomass Processing and Fuel Production"/>
    <x v="59"/>
    <n v="1177240.5"/>
    <n v="1181210.3999999999"/>
    <n v="14064998.800000001"/>
    <n v="0.99999991468183436"/>
    <n v="136306"/>
    <n v="2737899"/>
    <n v="1696964"/>
    <n v="38"/>
    <n v="2"/>
    <x v="1"/>
    <m/>
    <m/>
    <m/>
    <m/>
    <x v="29"/>
    <n v="40"/>
  </r>
  <r>
    <n v="237"/>
    <x v="60"/>
    <x v="3"/>
    <d v="2013-12-17T00:00:00"/>
    <x v="59"/>
    <s v="Redwood City"/>
    <x v="0"/>
    <s v="San Mateo"/>
    <x v="2"/>
    <s v="Carbon Black Production"/>
    <x v="60"/>
    <n v="548486.1"/>
    <n v="429578.15"/>
    <n v="5101878.25"/>
    <n v="0.77855611933465585"/>
    <s v="N/A"/>
    <n v="539522"/>
    <n v="-8964"/>
    <n v="12"/>
    <n v="1"/>
    <x v="0"/>
    <m/>
    <m/>
    <m/>
    <m/>
    <x v="28"/>
    <n v="10"/>
  </r>
  <r>
    <n v="114"/>
    <x v="61"/>
    <x v="3"/>
    <d v="2013-12-17T00:00:00"/>
    <x v="37"/>
    <s v="Fremont; Palo Alto; Hawthorne"/>
    <x v="3"/>
    <s v="Alameda; Santa Clara; Los Angeles"/>
    <x v="1"/>
    <s v="Electric Vehicle Manufacturing"/>
    <x v="61"/>
    <n v="34735500"/>
    <n v="34929531.719999999"/>
    <n v="414840044.17000002"/>
    <n v="0.99961456426506023"/>
    <n v="4847406"/>
    <n v="54306869"/>
    <n v="24418775"/>
    <n v="2050"/>
    <n v="115"/>
    <x v="1"/>
    <s v="45500 Fremont Blvd. Fremont, CA 94538"/>
    <s v="3500 Deer Creek Rd. Palo Alto, CA 94304"/>
    <s v="3203 Jack Northrop Ave. Hawthorne, CA "/>
    <m/>
    <x v="2"/>
    <n v="13"/>
  </r>
  <r>
    <n v="115"/>
    <x v="62"/>
    <x v="4"/>
    <d v="2014-02-18T00:00:00"/>
    <x v="60"/>
    <s v="Fremont"/>
    <x v="3"/>
    <s v="Alameda"/>
    <x v="2"/>
    <s v="Lithium Ion Battery Manufacturing"/>
    <x v="62"/>
    <n v="1358804"/>
    <n v="1359068.13"/>
    <n v="16234214.939999999"/>
    <n v="0.99999999630410219"/>
    <s v="N/A"/>
    <n v="1920567"/>
    <n v="561763"/>
    <n v="78"/>
    <n v="6"/>
    <x v="1"/>
    <m/>
    <m/>
    <m/>
    <m/>
    <x v="2"/>
    <n v="10"/>
  </r>
  <r>
    <n v="238"/>
    <x v="63"/>
    <x v="4"/>
    <d v="2014-03-18T00:00:00"/>
    <x v="49"/>
    <s v="San Bernardino"/>
    <x v="0"/>
    <s v="San Bernardino"/>
    <x v="0"/>
    <s v="Biomass Processing and Fuel Production"/>
    <x v="63"/>
    <n v="564031.80299999996"/>
    <n v="0"/>
    <n v="0"/>
    <n v="0"/>
    <n v="163485"/>
    <n v="858211"/>
    <n v="457665"/>
    <n v="26"/>
    <n v="3"/>
    <x v="0"/>
    <m/>
    <m/>
    <m/>
    <m/>
    <x v="30"/>
    <n v="20"/>
  </r>
  <r>
    <n v="116"/>
    <x v="64"/>
    <x v="4"/>
    <d v="2014-05-20T00:00:00"/>
    <x v="61"/>
    <s v="Pixley"/>
    <x v="16"/>
    <s v="Tulare"/>
    <x v="0"/>
    <s v="Biogas Capture and Production"/>
    <x v="64"/>
    <n v="283184.63959999999"/>
    <n v="283107.62"/>
    <n v="3362323.25"/>
    <n v="0.99972801508546227"/>
    <n v="287308"/>
    <n v="321007"/>
    <n v="325130"/>
    <n v="9"/>
    <n v="2"/>
    <x v="1"/>
    <m/>
    <m/>
    <m/>
    <m/>
    <x v="19"/>
    <n v="19"/>
  </r>
  <r>
    <n v="117"/>
    <x v="65"/>
    <x v="4"/>
    <d v="2014-05-20T00:00:00"/>
    <x v="62"/>
    <s v="Santa Barbara"/>
    <x v="17"/>
    <s v="Santa Barbara"/>
    <x v="0"/>
    <s v="Biogas Capture and Production"/>
    <x v="65"/>
    <n v="1490003.4526"/>
    <n v="1244107.45"/>
    <n v="14860760.880000001"/>
    <n v="0.83978064877136382"/>
    <n v="319442"/>
    <n v="1392985"/>
    <n v="222423"/>
    <n v="75"/>
    <n v="5"/>
    <x v="1"/>
    <s v="14470 Calle Real Santa Barbara, CA 93117"/>
    <m/>
    <m/>
    <m/>
    <x v="31"/>
    <n v="12"/>
  </r>
  <r>
    <n v="239"/>
    <x v="66"/>
    <x v="4"/>
    <d v="2014-05-20T00:00:00"/>
    <x v="63"/>
    <s v="Vacaville"/>
    <x v="0"/>
    <s v="Solano"/>
    <x v="0"/>
    <s v="Biogas Capture and Production"/>
    <x v="66"/>
    <n v="2186424.3470000001"/>
    <n v="0"/>
    <n v="0"/>
    <n v="0"/>
    <n v="271168"/>
    <n v="2747503"/>
    <n v="832247"/>
    <n v="57"/>
    <n v="8"/>
    <x v="0"/>
    <m/>
    <m/>
    <m/>
    <m/>
    <x v="32"/>
    <n v="14"/>
  </r>
  <r>
    <n v="118"/>
    <x v="67"/>
    <x v="4"/>
    <d v="2014-05-20T00:00:00"/>
    <x v="64"/>
    <s v="Livingston"/>
    <x v="18"/>
    <s v="Merced"/>
    <x v="0"/>
    <s v="Biogas Capture and Production"/>
    <x v="67"/>
    <n v="1481278.4801999999"/>
    <n v="1249865.3799999999"/>
    <n v="14846238.99"/>
    <n v="0.84390162934738622"/>
    <n v="363691"/>
    <n v="1142019"/>
    <n v="24432"/>
    <n v="45"/>
    <n v="7"/>
    <x v="1"/>
    <m/>
    <m/>
    <m/>
    <m/>
    <x v="3"/>
    <n v="3"/>
  </r>
  <r>
    <n v="119"/>
    <x v="68"/>
    <x v="4"/>
    <d v="2014-06-17T00:00:00"/>
    <x v="65"/>
    <s v="San Bernardino"/>
    <x v="19"/>
    <s v="San Bernardino"/>
    <x v="2"/>
    <s v="Water Bottling Facility"/>
    <x v="68"/>
    <n v="2526000"/>
    <n v="2525683.2999999998"/>
    <n v="29996238.73"/>
    <n v="0.9998746243333333"/>
    <s v="N/A"/>
    <n v="7988338"/>
    <n v="5462338"/>
    <n v="86"/>
    <n v="6"/>
    <x v="1"/>
    <m/>
    <m/>
    <m/>
    <m/>
    <x v="30"/>
    <n v="20"/>
  </r>
  <r>
    <n v="240"/>
    <x v="69"/>
    <x v="4"/>
    <d v="2014-08-19T00:00:00"/>
    <x v="66"/>
    <s v="El Segundo; Camarillo"/>
    <x v="0"/>
    <s v="Los Angeles; Ventura"/>
    <x v="2"/>
    <s v="Optical Ferrule Manufacturing"/>
    <x v="69"/>
    <n v="670566"/>
    <n v="425181.15"/>
    <n v="5049657.37"/>
    <n v="0.6340626724955839"/>
    <s v="N/A"/>
    <n v="840081"/>
    <n v="169514"/>
    <n v="50"/>
    <n v="4"/>
    <x v="0"/>
    <m/>
    <m/>
    <m/>
    <m/>
    <x v="33"/>
    <n v="33"/>
  </r>
  <r>
    <n v="241"/>
    <x v="70"/>
    <x v="4"/>
    <d v="2014-08-19T00:00:00"/>
    <x v="67"/>
    <s v="Paramount"/>
    <x v="0"/>
    <s v="Los Angeles"/>
    <x v="0"/>
    <s v="Renewable Diesel Production"/>
    <x v="70"/>
    <n v="1374648"/>
    <n v="1056185.71"/>
    <n v="12543773.24"/>
    <n v="0.7683318346998258"/>
    <n v="287233"/>
    <n v="6023164"/>
    <n v="4935750"/>
    <n v="141"/>
    <n v="3"/>
    <x v="0"/>
    <m/>
    <m/>
    <m/>
    <m/>
    <x v="34"/>
    <n v="12"/>
  </r>
  <r>
    <n v="120"/>
    <x v="71"/>
    <x v="4"/>
    <d v="2014-09-16T00:00:00"/>
    <x v="68"/>
    <s v="Bloomington"/>
    <x v="19"/>
    <s v="San Bernardino"/>
    <x v="0"/>
    <s v="Biogas Capture and Production"/>
    <x v="71"/>
    <n v="1239607"/>
    <n v="1230772.54"/>
    <n v="14722159.619999999"/>
    <n v="0.99999943079035636"/>
    <n v="765232"/>
    <n v="1662628"/>
    <n v="1188254"/>
    <n v="35"/>
    <n v="3"/>
    <x v="1"/>
    <m/>
    <m/>
    <m/>
    <m/>
    <x v="30"/>
    <n v="26"/>
  </r>
  <r>
    <n v="121"/>
    <x v="72"/>
    <x v="4"/>
    <d v="2014-09-16T00:00:00"/>
    <x v="69"/>
    <s v="Anaheim"/>
    <x v="20"/>
    <s v="Orange"/>
    <x v="0"/>
    <s v="Biogas Capture and Production"/>
    <x v="72"/>
    <n v="1611891"/>
    <n v="1601065.9"/>
    <n v="19143565.879999999"/>
    <n v="0.99999816544442177"/>
    <n v="568979"/>
    <n v="1938411"/>
    <n v="895499"/>
    <n v="40"/>
    <n v="5"/>
    <x v="1"/>
    <m/>
    <m/>
    <m/>
    <m/>
    <x v="0"/>
    <n v="37"/>
  </r>
  <r>
    <n v="243"/>
    <x v="73"/>
    <x v="4"/>
    <d v="2014-09-16T00:00:00"/>
    <x v="70"/>
    <s v="Palmdale; Helendale"/>
    <x v="0"/>
    <s v="Los Angeles; San Bernardino"/>
    <x v="2"/>
    <s v="Aerospace Manufacturing"/>
    <x v="73"/>
    <n v="29073953"/>
    <n v="0"/>
    <n v="0"/>
    <n v="0"/>
    <s v="N/A"/>
    <n v="38053138"/>
    <n v="8979185"/>
    <n v="1213"/>
    <n v="91"/>
    <x v="0"/>
    <m/>
    <m/>
    <m/>
    <m/>
    <x v="35"/>
    <n v="20"/>
  </r>
  <r>
    <n v="242"/>
    <x v="74"/>
    <x v="4"/>
    <d v="2014-08-19T00:00:00"/>
    <x v="71"/>
    <s v="Mendota"/>
    <x v="0"/>
    <s v="Fresno"/>
    <x v="0"/>
    <s v="Biogas Capture and Production"/>
    <x v="74"/>
    <n v="185240"/>
    <n v="10045.06"/>
    <n v="119300"/>
    <n v="5.4227272727272728E-2"/>
    <n v="28671"/>
    <n v="596885"/>
    <n v="440316"/>
    <n v="28"/>
    <n v="3"/>
    <x v="0"/>
    <m/>
    <m/>
    <m/>
    <m/>
    <x v="21"/>
    <n v="21"/>
  </r>
  <r>
    <n v="244"/>
    <x v="75"/>
    <x v="4"/>
    <d v="2014-10-21T00:00:00"/>
    <x v="72"/>
    <s v="Milpitas"/>
    <x v="0"/>
    <s v="Santa Clara"/>
    <x v="0"/>
    <s v="Solar Photovoltaic Manufacturing"/>
    <x v="75"/>
    <n v="1726100"/>
    <n v="1726100"/>
    <n v="20500000"/>
    <n v="1"/>
    <n v="475809"/>
    <n v="1261678"/>
    <n v="11387"/>
    <n v="128"/>
    <n v="12"/>
    <x v="0"/>
    <m/>
    <m/>
    <m/>
    <m/>
    <x v="2"/>
    <n v="10"/>
  </r>
  <r>
    <n v="245"/>
    <x v="76"/>
    <x v="5"/>
    <d v="2015-01-20T00:00:00"/>
    <x v="73"/>
    <s v="Madera"/>
    <x v="21"/>
    <s v="Madera"/>
    <x v="2"/>
    <s v="Corn Oil Production"/>
    <x v="76"/>
    <n v="401087"/>
    <n v="271374.71000000002"/>
    <n v="3222977.51"/>
    <n v="0.67659861656345122"/>
    <s v="N/A"/>
    <n v="988793"/>
    <n v="587707"/>
    <n v="3"/>
    <n v="0"/>
    <x v="0"/>
    <m/>
    <m/>
    <m/>
    <m/>
    <x v="36"/>
    <n v="37"/>
  </r>
  <r>
    <n v="122"/>
    <x v="77"/>
    <x v="4"/>
    <d v="2014-12-16T00:00:00"/>
    <x v="0"/>
    <s v="Irvine"/>
    <x v="20"/>
    <s v="Orange"/>
    <x v="0"/>
    <s v="Landfill Gas Capture and Production"/>
    <x v="77"/>
    <n v="591926"/>
    <n v="520311.06"/>
    <n v="6179466.25"/>
    <n v="0.87901369132290186"/>
    <n v="273723"/>
    <n v="1091792"/>
    <n v="773589"/>
    <n v="30"/>
    <n v="3"/>
    <x v="1"/>
    <m/>
    <m/>
    <m/>
    <m/>
    <x v="0"/>
    <n v="12"/>
  </r>
  <r>
    <n v="123"/>
    <x v="78"/>
    <x v="5"/>
    <d v="2015-01-20T00:00:00"/>
    <x v="74"/>
    <s v="Novato"/>
    <x v="22"/>
    <s v="Marin"/>
    <x v="0"/>
    <s v="Biogas Capture and Production"/>
    <x v="78"/>
    <n v="168767"/>
    <n v="168071.79"/>
    <n v="1996101.98"/>
    <n v="0.99587997166177733"/>
    <n v="71130"/>
    <n v="347143"/>
    <n v="249507"/>
    <n v="19"/>
    <n v="1"/>
    <x v="1"/>
    <m/>
    <m/>
    <m/>
    <m/>
    <x v="37"/>
    <n v="2"/>
  </r>
  <r>
    <n v="246"/>
    <x v="79"/>
    <x v="5"/>
    <d v="2015-03-17T00:00:00"/>
    <x v="75"/>
    <s v="Oxnard"/>
    <x v="0"/>
    <s v="Ventura"/>
    <x v="2"/>
    <s v="CNC Machine Manufacturing"/>
    <x v="79"/>
    <n v="6856086"/>
    <n v="0"/>
    <n v="0"/>
    <n v="0"/>
    <s v="N/A"/>
    <n v="38174218"/>
    <n v="31318132"/>
    <n v="1235"/>
    <n v="51"/>
    <x v="0"/>
    <m/>
    <m/>
    <m/>
    <m/>
    <x v="27"/>
    <n v="10"/>
  </r>
  <r>
    <n v="126"/>
    <x v="80"/>
    <x v="5"/>
    <d v="2015-05-19T00:00:00"/>
    <x v="76"/>
    <s v="Paramount"/>
    <x v="8"/>
    <s v="Los Angeles"/>
    <x v="2"/>
    <s v="Metal Forging"/>
    <x v="80"/>
    <n v="14117107"/>
    <n v="11339860.17"/>
    <n v="135006352.13"/>
    <n v="0.80523117576483194"/>
    <s v="N/A"/>
    <n v="35048735"/>
    <n v="20931628"/>
    <n v="192"/>
    <n v="18"/>
    <x v="1"/>
    <m/>
    <m/>
    <m/>
    <m/>
    <x v="34"/>
    <n v="19"/>
  </r>
  <r>
    <n v="124"/>
    <x v="81"/>
    <x v="5"/>
    <d v="2015-02-17T00:00:00"/>
    <x v="77"/>
    <s v="Fremont"/>
    <x v="3"/>
    <s v="Alameda"/>
    <x v="0"/>
    <s v="Solar Photovoltaic Manufacturing"/>
    <x v="81"/>
    <n v="8971610"/>
    <n v="6347130.2000000002"/>
    <n v="75381593.840000004"/>
    <n v="0.70746838289474101"/>
    <n v="3402597"/>
    <n v="9175513"/>
    <n v="3606500"/>
    <n v="319"/>
    <n v="33"/>
    <x v="1"/>
    <m/>
    <m/>
    <m/>
    <m/>
    <x v="2"/>
    <n v="31"/>
  </r>
  <r>
    <n v="248"/>
    <x v="82"/>
    <x v="5"/>
    <d v="2015-06-16T00:00:00"/>
    <x v="78"/>
    <s v="Vista"/>
    <x v="0"/>
    <s v="San Diego"/>
    <x v="2"/>
    <s v="Omega Oil Production"/>
    <x v="82"/>
    <n v="398898"/>
    <n v="0"/>
    <n v="0"/>
    <n v="0"/>
    <s v="N/A"/>
    <n v="1881353"/>
    <n v="1482455"/>
    <n v="48"/>
    <n v="3"/>
    <x v="0"/>
    <m/>
    <m/>
    <m/>
    <m/>
    <x v="38"/>
    <n v="34"/>
  </r>
  <r>
    <n v="127"/>
    <x v="83"/>
    <x v="5"/>
    <d v="2015-06-16T00:00:00"/>
    <x v="79"/>
    <s v="Santa Fe Springs"/>
    <x v="8"/>
    <s v="Los Angeles"/>
    <x v="2"/>
    <s v="Corrugated Packaging Manufacturing"/>
    <x v="83"/>
    <n v="2018197"/>
    <n v="2018197.13"/>
    <n v="23969087"/>
    <n v="1"/>
    <s v="N/A"/>
    <n v="7825890"/>
    <n v="5807693"/>
    <n v="160"/>
    <n v="13"/>
    <x v="1"/>
    <m/>
    <m/>
    <m/>
    <m/>
    <x v="39"/>
    <n v="33"/>
  </r>
  <r>
    <n v="247"/>
    <x v="84"/>
    <x v="5"/>
    <d v="2015-04-21T00:00:00"/>
    <x v="80"/>
    <s v="Santa Ana"/>
    <x v="0"/>
    <s v="Orange"/>
    <x v="2"/>
    <s v="Aerospace Manufacturing"/>
    <x v="84"/>
    <n v="9993490"/>
    <n v="1918895.15"/>
    <n v="22789728.650000002"/>
    <n v="0.19201451780161335"/>
    <s v="N/A"/>
    <n v="8483497"/>
    <n v="-1509993"/>
    <n v="231"/>
    <n v="13"/>
    <x v="0"/>
    <m/>
    <m/>
    <m/>
    <m/>
    <x v="40"/>
    <n v="10"/>
  </r>
  <r>
    <n v="128"/>
    <x v="85"/>
    <x v="5"/>
    <d v="2015-06-16T00:00:00"/>
    <x v="81"/>
    <s v="Milpitas"/>
    <x v="2"/>
    <s v="Santa Clara"/>
    <x v="1"/>
    <s v="Electric Vehicle Drivetrain Manufacturing"/>
    <x v="85"/>
    <n v="421741"/>
    <n v="315331.06"/>
    <n v="3768912.56"/>
    <n v="0.75245818559335576"/>
    <n v="1434548"/>
    <n v="970990"/>
    <n v="1983797"/>
    <n v="57"/>
    <n v="4"/>
    <x v="1"/>
    <m/>
    <m/>
    <m/>
    <m/>
    <x v="2"/>
    <n v="22"/>
  </r>
  <r>
    <n v="125"/>
    <x v="86"/>
    <x v="5"/>
    <d v="2015-04-21T00:00:00"/>
    <x v="82"/>
    <s v="Perris"/>
    <x v="23"/>
    <s v="Riverside"/>
    <x v="0"/>
    <s v="Biogas Capture and Production"/>
    <x v="86"/>
    <n v="1101315"/>
    <n v="1101315.3700000001"/>
    <n v="13079755"/>
    <n v="1"/>
    <n v="137797"/>
    <n v="1839848"/>
    <n v="876329"/>
    <n v="48"/>
    <n v="4"/>
    <x v="1"/>
    <m/>
    <m/>
    <m/>
    <m/>
    <x v="41"/>
    <n v="32"/>
  </r>
  <r>
    <n v="129"/>
    <x v="87"/>
    <x v="5"/>
    <d v="2015-06-16T00:00:00"/>
    <x v="83"/>
    <s v="Industry"/>
    <x v="8"/>
    <s v="Los Angeles"/>
    <x v="2"/>
    <s v="Specialty Aerospace Fastener Manufacturing"/>
    <x v="87"/>
    <n v="545195"/>
    <n v="465419.43"/>
    <n v="5540581.4800000004"/>
    <n v="0.85568825945945948"/>
    <s v="N/A"/>
    <n v="1847167"/>
    <n v="1301972"/>
    <n v="299"/>
    <n v="10"/>
    <x v="1"/>
    <m/>
    <m/>
    <m/>
    <m/>
    <x v="39"/>
    <n v="36"/>
  </r>
  <r>
    <n v="130"/>
    <x v="88"/>
    <x v="5"/>
    <d v="2015-07-21T00:00:00"/>
    <x v="84"/>
    <s v="Torrance"/>
    <x v="8"/>
    <s v="Los Angeles"/>
    <x v="2"/>
    <s v="Specialty Aerospace Fastener Manufacturing"/>
    <x v="88"/>
    <n v="3316217"/>
    <n v="3199995.7"/>
    <n v="38077811.359999999"/>
    <n v="0.96680998755871528"/>
    <s v="N/A"/>
    <n v="3432623"/>
    <n v="116406"/>
    <n v="1117"/>
    <n v="43"/>
    <x v="1"/>
    <m/>
    <m/>
    <m/>
    <m/>
    <x v="42"/>
    <n v="26"/>
  </r>
  <r>
    <n v="131"/>
    <x v="89"/>
    <x v="5"/>
    <d v="2015-07-21T00:00:00"/>
    <x v="85"/>
    <s v="San Rafael"/>
    <x v="22"/>
    <s v="Marin"/>
    <x v="0"/>
    <s v="Biogas Capture and Production"/>
    <x v="89"/>
    <n v="66413"/>
    <n v="66413.34"/>
    <n v="788757"/>
    <n v="1"/>
    <n v="10707"/>
    <n v="44765"/>
    <n v="-10941"/>
    <n v="7"/>
    <n v="0"/>
    <x v="1"/>
    <m/>
    <m/>
    <m/>
    <m/>
    <x v="37"/>
    <n v="2"/>
  </r>
  <r>
    <n v="134"/>
    <x v="90"/>
    <x v="5"/>
    <d v="2015-10-20T00:00:00"/>
    <x v="86"/>
    <s v="Moreno Valley"/>
    <x v="23"/>
    <s v="Riverside"/>
    <x v="2"/>
    <s v="Plug-In Hybrid Vehicle Manufacturing"/>
    <x v="90"/>
    <n v="3216007"/>
    <n v="3216007.21"/>
    <n v="38194860"/>
    <n v="1"/>
    <s v="N/A"/>
    <n v="4025187"/>
    <n v="809179"/>
    <n v="205"/>
    <n v="16"/>
    <x v="1"/>
    <m/>
    <m/>
    <m/>
    <m/>
    <x v="41"/>
    <n v="27"/>
  </r>
  <r>
    <n v="132"/>
    <x v="91"/>
    <x v="5"/>
    <d v="2015-08-18T00:00:00"/>
    <x v="87"/>
    <s v="Northridge"/>
    <x v="8"/>
    <s v="Los Angeles"/>
    <x v="2"/>
    <s v="Defense and Aerospace Manufacturing"/>
    <x v="91"/>
    <n v="1370368"/>
    <n v="1364923.86"/>
    <n v="16275149.359999999"/>
    <n v="0.99999971490285122"/>
    <s v="N/A"/>
    <n v="3648303"/>
    <n v="2277935"/>
    <n v="320"/>
    <n v="10"/>
    <x v="1"/>
    <m/>
    <m/>
    <m/>
    <m/>
    <x v="43"/>
    <n v="37"/>
  </r>
  <r>
    <n v="133"/>
    <x v="92"/>
    <x v="5"/>
    <d v="2015-09-15T00:00:00"/>
    <x v="88"/>
    <s v="Huntington Beach"/>
    <x v="20"/>
    <s v="Orange"/>
    <x v="2"/>
    <s v="Composites Manufacturing"/>
    <x v="92"/>
    <n v="734898"/>
    <n v="702915.99"/>
    <n v="8348170.9500000002"/>
    <n v="0.95648154789184237"/>
    <s v="N/A"/>
    <n v="788866"/>
    <n v="53969"/>
    <n v="105"/>
    <n v="6"/>
    <x v="1"/>
    <m/>
    <m/>
    <m/>
    <m/>
    <x v="20"/>
    <n v="35"/>
  </r>
  <r>
    <n v="139"/>
    <x v="93"/>
    <x v="5"/>
    <d v="2015-12-15T00:00:00"/>
    <x v="89"/>
    <s v="Buttonwillow"/>
    <x v="1"/>
    <s v="Kern"/>
    <x v="0"/>
    <s v="Biogas Capture and Production"/>
    <x v="93"/>
    <n v="504409.7"/>
    <n v="419041.77"/>
    <n v="4976743.13"/>
    <n v="0.83075676883872007"/>
    <n v="180513"/>
    <n v="618883"/>
    <n v="294986"/>
    <n v="14"/>
    <n v="0"/>
    <x v="1"/>
    <m/>
    <m/>
    <m/>
    <m/>
    <x v="1"/>
    <n v="14"/>
  </r>
  <r>
    <n v="135"/>
    <x v="94"/>
    <x v="5"/>
    <d v="2015-10-20T00:00:00"/>
    <x v="90"/>
    <s v="Hawthorne"/>
    <x v="8"/>
    <s v="Los Angeles"/>
    <x v="2"/>
    <s v="Aerospace Manufacturing"/>
    <x v="94"/>
    <n v="30326284"/>
    <n v="30197114.09"/>
    <n v="359033143.99000001"/>
    <n v="0.99684455632308311"/>
    <s v="N/A"/>
    <n v="40537040"/>
    <n v="10210756"/>
    <n v="4200"/>
    <n v="183"/>
    <x v="1"/>
    <s v="1 Rocket Rd. Hawthorne, CA 90250"/>
    <m/>
    <m/>
    <m/>
    <x v="33"/>
    <n v="31"/>
  </r>
  <r>
    <n v="136"/>
    <x v="95"/>
    <x v="5"/>
    <d v="2015-10-20T00:00:00"/>
    <x v="91"/>
    <s v="Madera"/>
    <x v="21"/>
    <s v="Madera"/>
    <x v="0"/>
    <s v="Biogas Capture and Production"/>
    <x v="95"/>
    <n v="168358"/>
    <n v="168244.3"/>
    <n v="1999507"/>
    <n v="1"/>
    <n v="418611"/>
    <n v="201229"/>
    <n v="451481"/>
    <n v="7"/>
    <n v="1"/>
    <x v="1"/>
    <m/>
    <m/>
    <m/>
    <m/>
    <x v="36"/>
    <n v="12"/>
  </r>
  <r>
    <n v="137"/>
    <x v="96"/>
    <x v="5"/>
    <d v="2015-10-20T00:00:00"/>
    <x v="92"/>
    <s v="Hanford"/>
    <x v="24"/>
    <s v="Kings"/>
    <x v="0"/>
    <s v="Biogas Capture and Production"/>
    <x v="96"/>
    <n v="315583"/>
    <n v="311895.01"/>
    <n v="3708524.73"/>
    <n v="0.98946447610093036"/>
    <n v="974447"/>
    <n v="435837"/>
    <n v="1094701"/>
    <n v="9"/>
    <n v="1"/>
    <x v="1"/>
    <m/>
    <m/>
    <m/>
    <m/>
    <x v="1"/>
    <n v="15"/>
  </r>
  <r>
    <n v="138"/>
    <x v="97"/>
    <x v="5"/>
    <d v="2015-11-17T00:00:00"/>
    <x v="93"/>
    <s v="Palo Alto"/>
    <x v="2"/>
    <s v="Santa Clara"/>
    <x v="2"/>
    <s v="Aerospace Manufacturing"/>
    <x v="97"/>
    <n v="470341"/>
    <n v="203707.48"/>
    <n v="2419328.7000000002"/>
    <n v="0.43310574650912997"/>
    <s v="N/A"/>
    <n v="812787"/>
    <n v="342446"/>
    <n v="354"/>
    <n v="3"/>
    <x v="1"/>
    <m/>
    <m/>
    <m/>
    <m/>
    <x v="5"/>
    <n v="10"/>
  </r>
  <r>
    <n v="140"/>
    <x v="98"/>
    <x v="5"/>
    <d v="2015-12-15T00:00:00"/>
    <x v="94"/>
    <s v="El Segundo"/>
    <x v="8"/>
    <s v="Los Angeles"/>
    <x v="2"/>
    <s v="Aerospace Manufacturing"/>
    <x v="98"/>
    <n v="360769"/>
    <n v="211172.75"/>
    <n v="2515334.34"/>
    <n v="0.58705411756139092"/>
    <s v="N/A"/>
    <n v="1389088"/>
    <n v="1028319"/>
    <n v="55"/>
    <n v="4"/>
    <x v="1"/>
    <m/>
    <m/>
    <m/>
    <m/>
    <x v="33"/>
    <n v="14"/>
  </r>
  <r>
    <n v="141"/>
    <x v="99"/>
    <x v="6"/>
    <d v="2015-12-15T00:00:00"/>
    <x v="37"/>
    <s v="Fremont;  _x000a_Hawthorne;  _x000a_Palo Alto; _x000a_Menlo Park; Lathrop"/>
    <x v="3"/>
    <s v="Alameda; _x000a_Los Angeles; _x000a_Santa Clara; _x000a_San Mateo; San Joaquin"/>
    <x v="1"/>
    <s v="Electric Vehicle Manufacturing"/>
    <x v="99"/>
    <n v="39037225"/>
    <n v="39037007.740000002"/>
    <n v="463622419.75"/>
    <n v="0.99999443461849558"/>
    <n v="4766289"/>
    <n v="61843129"/>
    <n v="27572193"/>
    <n v="1439"/>
    <n v="41"/>
    <x v="1"/>
    <s v="45500 Fremont Blvd. Fremont, CA 94538"/>
    <s v="3203 Jack Northrop Ave. Hawthorne, CA "/>
    <s v="3500 Deer Creek Rd. Palo Alto, CA 94304"/>
    <s v="Menlo Park, San Mateo County"/>
    <x v="2"/>
    <n v="26"/>
  </r>
  <r>
    <n v="249"/>
    <x v="100"/>
    <x v="7"/>
    <d v="2016-01-19T00:00:00"/>
    <x v="95"/>
    <s v="Menlo Park; Tracy; Sacramento"/>
    <x v="0"/>
    <s v="San Mateo; San Joaquin; Sacramento"/>
    <x v="1"/>
    <s v="Electric Vehicle Manufacturing"/>
    <x v="100"/>
    <n v="44689150"/>
    <n v="0"/>
    <n v="0"/>
    <n v="0"/>
    <n v="5593675"/>
    <n v="137469584"/>
    <n v="98374109"/>
    <n v="1547"/>
    <n v="98"/>
    <x v="0"/>
    <m/>
    <m/>
    <m/>
    <m/>
    <x v="8"/>
    <n v="6"/>
  </r>
  <r>
    <n v="144"/>
    <x v="101"/>
    <x v="7"/>
    <d v="2016-02-16T00:00:00"/>
    <x v="96"/>
    <s v="El Monte; Ontario"/>
    <x v="8"/>
    <s v="Los Angeles; San Bernardino"/>
    <x v="2"/>
    <s v="Aerospace Manufacturing"/>
    <x v="101"/>
    <n v="713342"/>
    <n v="271935.84999999998"/>
    <n v="3231275.08"/>
    <n v="0.38140640698772427"/>
    <s v="N/A"/>
    <n v="2371545"/>
    <n v="1658203"/>
    <n v="608"/>
    <n v="36"/>
    <x v="1"/>
    <m/>
    <m/>
    <m/>
    <m/>
    <x v="44"/>
    <n v="33"/>
  </r>
  <r>
    <n v="142"/>
    <x v="102"/>
    <x v="7"/>
    <d v="2016-01-19T00:00:00"/>
    <x v="97"/>
    <s v="El Segundo"/>
    <x v="8"/>
    <s v="Los Angeles"/>
    <x v="2"/>
    <s v="Biopharmaceutical Manufacturing"/>
    <x v="102"/>
    <n v="1158849"/>
    <n v="1158554.17"/>
    <n v="13763036.51"/>
    <n v="0.99999901983935247"/>
    <s v="N/A"/>
    <n v="5393473"/>
    <n v="4234624"/>
    <n v="305"/>
    <n v="18"/>
    <x v="1"/>
    <m/>
    <m/>
    <m/>
    <m/>
    <x v="45"/>
    <n v="38"/>
  </r>
  <r>
    <n v="1"/>
    <x v="103"/>
    <x v="7"/>
    <d v="2016-01-19T00:00:00"/>
    <x v="98"/>
    <s v="Vernon"/>
    <x v="8"/>
    <s v="Los Angeles"/>
    <x v="2"/>
    <s v="Plastic Recycling"/>
    <x v="103"/>
    <n v="10087160"/>
    <n v="7587551.6600000001"/>
    <n v="90419983.370000005"/>
    <n v="0.75475779106844743"/>
    <s v="N/A"/>
    <n v="34955481"/>
    <n v="24868321"/>
    <n v="625"/>
    <n v="59"/>
    <x v="2"/>
    <s v="3200 Fruitland Ave. Vernon, CA 90058"/>
    <m/>
    <m/>
    <m/>
    <x v="46"/>
    <n v="26"/>
  </r>
  <r>
    <n v="143"/>
    <x v="104"/>
    <x v="7"/>
    <d v="2016-01-19T00:00:00"/>
    <x v="99"/>
    <s v="Escondido"/>
    <x v="7"/>
    <s v="San Diego"/>
    <x v="0"/>
    <s v="Biogas Capture and Production"/>
    <x v="104"/>
    <n v="159980"/>
    <n v="49901.34"/>
    <n v="596906"/>
    <n v="0.31416105263157895"/>
    <n v="28355"/>
    <n v="344260"/>
    <n v="212635.37114341889"/>
    <n v="11"/>
    <n v="1"/>
    <x v="1"/>
    <m/>
    <m/>
    <m/>
    <m/>
    <x v="26"/>
    <n v="13"/>
  </r>
  <r>
    <n v="2"/>
    <x v="105"/>
    <x v="7"/>
    <d v="2016-01-19T00:00:00"/>
    <x v="100"/>
    <s v="McClellan"/>
    <x v="10"/>
    <s v="Sacramento"/>
    <x v="2"/>
    <s v="Soil Amendments Production"/>
    <x v="105"/>
    <n v="315750"/>
    <n v="205823.59"/>
    <n v="2446849.67"/>
    <n v="0.6524932453333333"/>
    <s v="N/A"/>
    <n v="1623748"/>
    <n v="1307998"/>
    <n v="22"/>
    <n v="2"/>
    <x v="2"/>
    <s v="4700 Lang Avenue, Building 786, Suite C Sacramento, CA 95652"/>
    <m/>
    <m/>
    <m/>
    <x v="47"/>
    <n v="22"/>
  </r>
  <r>
    <n v="145"/>
    <x v="106"/>
    <x v="7"/>
    <d v="2016-10-18T00:00:00"/>
    <x v="101"/>
    <s v="San Leandro"/>
    <x v="3"/>
    <s v="Alameda"/>
    <x v="3"/>
    <s v="Mixed Recycling"/>
    <x v="106"/>
    <n v="6506348.71"/>
    <n v="3141565.24"/>
    <n v="37394411.859999999"/>
    <n v="0.48392879308370179"/>
    <n v="141898.195526639"/>
    <n v="8381777.4543181965"/>
    <n v="2017326.9398448365"/>
    <n v="144"/>
    <n v="20"/>
    <x v="1"/>
    <m/>
    <m/>
    <m/>
    <m/>
    <x v="18"/>
    <n v="12"/>
  </r>
  <r>
    <n v="146"/>
    <x v="107"/>
    <x v="7"/>
    <d v="2016-10-18T00:00:00"/>
    <x v="102"/>
    <s v="Sun Valley"/>
    <x v="8"/>
    <s v="Los Angeles"/>
    <x v="3"/>
    <s v="Mixed Organics"/>
    <x v="107"/>
    <n v="294700"/>
    <n v="287607.48"/>
    <n v="3416591.71"/>
    <n v="0.97616906000000003"/>
    <n v="8008.4141778763378"/>
    <n v="568385.53478326148"/>
    <n v="281693.94896113779"/>
    <n v="37"/>
    <n v="1"/>
    <x v="1"/>
    <m/>
    <m/>
    <m/>
    <m/>
    <x v="48"/>
    <n v="14"/>
  </r>
  <r>
    <n v="147"/>
    <x v="108"/>
    <x v="7"/>
    <d v="2016-10-18T00:00:00"/>
    <x v="103"/>
    <s v="Escondido"/>
    <x v="7"/>
    <s v="San Diego"/>
    <x v="3"/>
    <s v="Mixed Recycling"/>
    <x v="108"/>
    <n v="2036798"/>
    <n v="1440630.87"/>
    <n v="17116898.190000001"/>
    <n v="0.70760224018189344"/>
    <n v="91615"/>
    <n v="3306064"/>
    <n v="1360881"/>
    <n v="112"/>
    <n v="12"/>
    <x v="1"/>
    <m/>
    <m/>
    <m/>
    <m/>
    <x v="26"/>
    <n v="17"/>
  </r>
  <r>
    <n v="148"/>
    <x v="109"/>
    <x v="7"/>
    <d v="2016-10-18T00:00:00"/>
    <x v="104"/>
    <s v="San Francisco"/>
    <x v="25"/>
    <s v="San Francisco"/>
    <x v="3"/>
    <s v="Mixed Recycling"/>
    <x v="109"/>
    <n v="666625.73336599988"/>
    <n v="654666.79"/>
    <n v="7775140"/>
    <n v="0.98206048046537964"/>
    <n v="16789.226220191576"/>
    <n v="701901.93743300159"/>
    <n v="52065.430287193274"/>
    <n v="127"/>
    <n v="8"/>
    <x v="1"/>
    <m/>
    <m/>
    <m/>
    <m/>
    <x v="49"/>
    <n v="11"/>
  </r>
  <r>
    <n v="149"/>
    <x v="110"/>
    <x v="7"/>
    <d v="2016-10-18T00:00:00"/>
    <x v="105"/>
    <s v="Marina"/>
    <x v="6"/>
    <s v="Monterey"/>
    <x v="3"/>
    <s v="Mixed Recycling"/>
    <x v="110"/>
    <n v="960021.2034"/>
    <n v="960021.2"/>
    <n v="11401677"/>
    <n v="1"/>
    <n v="44566.661538092005"/>
    <n v="1310429.1523959634"/>
    <n v="394974.61053405539"/>
    <n v="35"/>
    <n v="4"/>
    <x v="1"/>
    <m/>
    <m/>
    <m/>
    <m/>
    <x v="7"/>
    <n v="38"/>
  </r>
  <r>
    <n v="250"/>
    <x v="111"/>
    <x v="7"/>
    <d v="2016-10-18T00:00:00"/>
    <x v="106"/>
    <s v="Stockton"/>
    <x v="0"/>
    <s v="San Joaquin"/>
    <x v="3"/>
    <s v="Crumb Tire Rubber"/>
    <x v="111"/>
    <n v="286280"/>
    <n v="0"/>
    <n v="0"/>
    <n v="0"/>
    <n v="5872"/>
    <n v="1015541"/>
    <n v="735133"/>
    <n v="32"/>
    <n v="2"/>
    <x v="0"/>
    <m/>
    <m/>
    <m/>
    <m/>
    <x v="50"/>
    <n v="9"/>
  </r>
  <r>
    <n v="150"/>
    <x v="112"/>
    <x v="7"/>
    <d v="2016-10-18T00:00:00"/>
    <x v="107"/>
    <s v="Fresno"/>
    <x v="9"/>
    <s v="Fresno"/>
    <x v="3"/>
    <s v="Mixed Recycling"/>
    <x v="112"/>
    <n v="574404.7378"/>
    <n v="511312.29"/>
    <n v="6116175.7000000002"/>
    <n v="0.89654900116668224"/>
    <n v="29922"/>
    <n v="592293"/>
    <n v="47811"/>
    <n v="54"/>
    <n v="5"/>
    <x v="1"/>
    <m/>
    <m/>
    <m/>
    <m/>
    <x v="21"/>
    <n v="18"/>
  </r>
  <r>
    <n v="151"/>
    <x v="113"/>
    <x v="7"/>
    <d v="2016-10-18T00:00:00"/>
    <x v="107"/>
    <s v="Kerman"/>
    <x v="9"/>
    <s v="Fresno"/>
    <x v="3"/>
    <s v="Mixed Organics"/>
    <x v="113"/>
    <n v="314869.52059999999"/>
    <n v="313047.45"/>
    <n v="3739543"/>
    <n v="1"/>
    <n v="12990"/>
    <n v="275785"/>
    <n v="-26094"/>
    <n v="24"/>
    <n v="3"/>
    <x v="1"/>
    <m/>
    <m/>
    <m/>
    <m/>
    <x v="21"/>
    <n v="35"/>
  </r>
  <r>
    <n v="251"/>
    <x v="114"/>
    <x v="7"/>
    <d v="2016-10-18T00:00:00"/>
    <x v="62"/>
    <s v="Santa Barbara"/>
    <x v="0"/>
    <s v="Santa Barbara"/>
    <x v="3"/>
    <s v="Mixed Recycling"/>
    <x v="114"/>
    <n v="2728355.5024000001"/>
    <n v="0"/>
    <n v="0"/>
    <n v="0"/>
    <n v="80208"/>
    <n v="2985127"/>
    <n v="336980"/>
    <n v="75"/>
    <n v="11"/>
    <x v="0"/>
    <m/>
    <m/>
    <m/>
    <m/>
    <x v="31"/>
    <n v="40"/>
  </r>
  <r>
    <n v="152"/>
    <x v="115"/>
    <x v="7"/>
    <d v="2016-11-15T00:00:00"/>
    <x v="108"/>
    <s v="San Jose"/>
    <x v="2"/>
    <s v="Santa Clara"/>
    <x v="3"/>
    <s v="Mixed Recycling and Organics"/>
    <x v="115"/>
    <n v="375421.10859999998"/>
    <n v="375421.11"/>
    <n v="4458683"/>
    <n v="1"/>
    <n v="9786"/>
    <n v="910539"/>
    <n v="544904"/>
    <n v="26"/>
    <n v="2"/>
    <x v="1"/>
    <m/>
    <m/>
    <m/>
    <m/>
    <x v="2"/>
    <n v="33"/>
  </r>
  <r>
    <n v="252"/>
    <x v="116"/>
    <x v="7"/>
    <d v="2016-10-18T00:00:00"/>
    <x v="109"/>
    <s v="San Diego"/>
    <x v="0"/>
    <s v="San Diego"/>
    <x v="3"/>
    <s v="Mixed Recycling"/>
    <x v="116"/>
    <n v="842000"/>
    <n v="0"/>
    <n v="0"/>
    <n v="0"/>
    <n v="47049"/>
    <n v="961493"/>
    <n v="166542"/>
    <n v="45"/>
    <n v="5"/>
    <x v="0"/>
    <m/>
    <m/>
    <m/>
    <m/>
    <x v="51"/>
    <n v="19"/>
  </r>
  <r>
    <n v="253"/>
    <x v="117"/>
    <x v="7"/>
    <d v="2016-10-18T00:00:00"/>
    <x v="110"/>
    <s v="Signal Hill"/>
    <x v="0"/>
    <s v="Los Angeles"/>
    <x v="3"/>
    <s v="Mixed Recycling"/>
    <x v="117"/>
    <n v="884100"/>
    <n v="0"/>
    <n v="0"/>
    <n v="0"/>
    <n v="48397"/>
    <n v="1094340"/>
    <n v="258637"/>
    <n v="37"/>
    <n v="5"/>
    <x v="0"/>
    <m/>
    <m/>
    <m/>
    <m/>
    <x v="52"/>
    <n v="10"/>
  </r>
  <r>
    <n v="254"/>
    <x v="118"/>
    <x v="7"/>
    <d v="2016-12-13T00:00:00"/>
    <x v="111"/>
    <s v="Corona"/>
    <x v="23"/>
    <s v="Riverside"/>
    <x v="2"/>
    <s v="Advanced Carpet Recycling"/>
    <x v="118"/>
    <n v="755316"/>
    <n v="186237.83"/>
    <n v="2216005"/>
    <n v="0.24703249540159411"/>
    <s v="N/A"/>
    <n v="2260835"/>
    <n v="1505519"/>
    <n v="84"/>
    <n v="15"/>
    <x v="0"/>
    <s v="200 River Rd. Corona, CA 92880"/>
    <m/>
    <m/>
    <m/>
    <x v="53"/>
    <n v="25"/>
  </r>
  <r>
    <n v="153"/>
    <x v="119"/>
    <x v="7"/>
    <d v="2016-12-13T00:00:00"/>
    <x v="112"/>
    <s v="Fresno"/>
    <x v="9"/>
    <s v="Fresno"/>
    <x v="0"/>
    <s v="Biomass Processing and Fuel Production"/>
    <x v="119"/>
    <n v="706807.21699999995"/>
    <n v="706273.5"/>
    <n v="8394385"/>
    <n v="1"/>
    <n v="570932"/>
    <n v="2291152"/>
    <n v="2155277"/>
    <n v="34"/>
    <n v="2"/>
    <x v="1"/>
    <m/>
    <m/>
    <m/>
    <m/>
    <x v="21"/>
    <n v="31"/>
  </r>
  <r>
    <n v="154"/>
    <x v="120"/>
    <x v="7"/>
    <d v="2016-12-13T00:00:00"/>
    <x v="113"/>
    <s v="Bakersfield"/>
    <x v="1"/>
    <s v="Kern"/>
    <x v="0"/>
    <s v="Biogas Capture and Production"/>
    <x v="120"/>
    <n v="202238.63279999999"/>
    <n v="202238.63"/>
    <n v="2401884"/>
    <n v="1"/>
    <n v="33640"/>
    <n v="311256"/>
    <n v="142657"/>
    <n v="25"/>
    <n v="3"/>
    <x v="1"/>
    <m/>
    <m/>
    <m/>
    <m/>
    <x v="1"/>
    <n v="10"/>
  </r>
  <r>
    <n v="155"/>
    <x v="121"/>
    <x v="7"/>
    <d v="2016-12-13T00:00:00"/>
    <x v="114"/>
    <s v="Bakersfield"/>
    <x v="1"/>
    <s v="Kern"/>
    <x v="0"/>
    <s v="Biogas Capture and Production"/>
    <x v="121"/>
    <n v="227467"/>
    <n v="227466.47"/>
    <n v="2701502"/>
    <n v="1"/>
    <n v="57815"/>
    <n v="506804"/>
    <n v="337152"/>
    <n v="24"/>
    <n v="4"/>
    <x v="1"/>
    <m/>
    <m/>
    <m/>
    <m/>
    <x v="1"/>
    <n v="14"/>
  </r>
  <r>
    <n v="156"/>
    <x v="122"/>
    <x v="7"/>
    <d v="2016-12-13T00:00:00"/>
    <x v="37"/>
    <s v="Fremont;  _x000a_Hawthorne;  _x000a_Palo Alto; _x000a_Menlo Park;  Lathrop"/>
    <x v="3"/>
    <s v="Alameda; _x000a_Los Angeles; _x000a_Santa Clara; _x000a_San Mateo; San Joaquin"/>
    <x v="1"/>
    <s v="Electric Vehicle Manufacturing"/>
    <x v="122"/>
    <n v="47229218.136"/>
    <n v="47229218.140000001"/>
    <n v="560917080"/>
    <n v="1"/>
    <n v="7883861"/>
    <n v="46343056"/>
    <n v="6997699"/>
    <n v="1585"/>
    <n v="80"/>
    <x v="1"/>
    <s v="45500 Fremont Blvd. Fremont, CA 94538"/>
    <s v="3203 Jack Northrop Ave. Hawthorne, CA "/>
    <s v="3500 Deer Creek Rd. Palo Alto, CA 94304"/>
    <s v="Menlo Park, San Mateo County"/>
    <x v="2"/>
    <n v="14"/>
  </r>
  <r>
    <n v="157"/>
    <x v="123"/>
    <x v="7"/>
    <d v="2016-12-13T00:00:00"/>
    <x v="115"/>
    <s v="La Verne"/>
    <x v="8"/>
    <s v="Los Angeles"/>
    <x v="2"/>
    <s v="Biopharmaceutical Manufacturing"/>
    <x v="123"/>
    <n v="4348565.7507999996"/>
    <n v="4279969.47"/>
    <n v="50884271.93"/>
    <n v="0.98525719559783453"/>
    <s v="N/A"/>
    <n v="3908387"/>
    <n v="-440179"/>
    <n v="746"/>
    <n v="48"/>
    <x v="1"/>
    <s v="1800 Wheeler Ave. La Verne, CA 91750"/>
    <m/>
    <m/>
    <m/>
    <x v="11"/>
    <n v="14"/>
  </r>
  <r>
    <n v="3"/>
    <x v="124"/>
    <x v="8"/>
    <d v="2017-01-17T00:00:00"/>
    <x v="116"/>
    <s v="North Fork"/>
    <x v="21"/>
    <s v="Madera"/>
    <x v="0"/>
    <s v="Biomass Processing and Fuel Production"/>
    <x v="124"/>
    <n v="574222"/>
    <n v="263524.39"/>
    <n v="3132567"/>
    <n v="0.45933865739318536"/>
    <n v="276774"/>
    <n v="940730"/>
    <n v="643283"/>
    <n v="24"/>
    <n v="3"/>
    <x v="2"/>
    <s v="57839 Road 225 North Fork, CA 93643"/>
    <m/>
    <m/>
    <m/>
    <x v="36"/>
    <n v="27"/>
  </r>
  <r>
    <n v="4"/>
    <x v="125"/>
    <x v="8"/>
    <d v="2017-01-17T00:00:00"/>
    <x v="117"/>
    <s v="Thousand Oaks"/>
    <x v="26"/>
    <s v="Ventura"/>
    <x v="2"/>
    <s v="Biopharmaceutical Manufacturing"/>
    <x v="125"/>
    <n v="1371215"/>
    <n v="1207154.3700000001"/>
    <n v="14336389.220000001"/>
    <n v="0.88033148222710211"/>
    <s v="N/A"/>
    <n v="8830079"/>
    <n v="7458864"/>
    <n v="103"/>
    <n v="6"/>
    <x v="2"/>
    <s v="Conejo Spectrum St. Thousand Oaks, CA 91360"/>
    <m/>
    <m/>
    <m/>
    <x v="27"/>
    <n v="8"/>
  </r>
  <r>
    <n v="158"/>
    <x v="126"/>
    <x v="8"/>
    <d v="2017-01-17T00:00:00"/>
    <x v="37"/>
    <s v="Fremont"/>
    <x v="3"/>
    <s v="Alameda"/>
    <x v="1"/>
    <s v="Electric Vehicle Manufacturing"/>
    <x v="126"/>
    <n v="24192540.0176"/>
    <n v="24113805.219999999"/>
    <n v="287322316.11000001"/>
    <n v="0.99999995861790458"/>
    <n v="2796551.0786607736"/>
    <n v="20997522.659827646"/>
    <n v="-398466.52484164003"/>
    <n v="1010.6877299009629"/>
    <n v="43.002760207310608"/>
    <x v="1"/>
    <s v="45500 Fremont Blvd. Fremont, CA 94538"/>
    <m/>
    <m/>
    <m/>
    <x v="2"/>
    <n v="10"/>
  </r>
  <r>
    <n v="165"/>
    <x v="127"/>
    <x v="8"/>
    <d v="2017-06-20T00:00:00"/>
    <x v="118"/>
    <s v="Lakeside; Perris"/>
    <x v="23"/>
    <s v="Riverside"/>
    <x v="0"/>
    <s v="Biomass Processing and Fuel Production"/>
    <x v="127"/>
    <n v="977637.77999999991"/>
    <n v="956299.81"/>
    <n v="11375918"/>
    <n v="0.97976194782488868"/>
    <n v="187531"/>
    <n v="888838"/>
    <n v="98731"/>
    <n v="47"/>
    <n v="6"/>
    <x v="1"/>
    <m/>
    <m/>
    <m/>
    <m/>
    <x v="41"/>
    <n v="2"/>
  </r>
  <r>
    <n v="159"/>
    <x v="128"/>
    <x v="8"/>
    <d v="2017-02-21T00:00:00"/>
    <x v="119"/>
    <s v="Lancaster"/>
    <x v="8"/>
    <s v="Los Angeles"/>
    <x v="1"/>
    <s v="Electric Bus Manufacturing"/>
    <x v="128"/>
    <n v="268515"/>
    <n v="257064.53"/>
    <n v="3066013.53"/>
    <n v="0.96142993727841886"/>
    <n v="1728198"/>
    <n v="11841232"/>
    <n v="13300915"/>
    <n v="1279"/>
    <n v="33"/>
    <x v="1"/>
    <m/>
    <m/>
    <m/>
    <m/>
    <x v="35"/>
    <n v="21"/>
  </r>
  <r>
    <n v="263"/>
    <x v="129"/>
    <x v="8"/>
    <d v="2017-09-19T00:00:00"/>
    <x v="120"/>
    <s v="Hesperia"/>
    <x v="19"/>
    <s v="San Bernardino"/>
    <x v="2"/>
    <s v="Medical Waste Recycling"/>
    <x v="129"/>
    <n v="3115456.9191999999"/>
    <n v="576519.84"/>
    <n v="6863147.6299999999"/>
    <n v="0.18548708758726462"/>
    <s v="N/A"/>
    <n v="3399447"/>
    <n v="283990"/>
    <n v="55"/>
    <n v="9"/>
    <x v="0"/>
    <m/>
    <m/>
    <m/>
    <m/>
    <x v="54"/>
    <n v="17"/>
  </r>
  <r>
    <n v="162"/>
    <x v="130"/>
    <x v="8"/>
    <d v="2017-04-18T00:00:00"/>
    <x v="121"/>
    <s v="Stockton"/>
    <x v="5"/>
    <s v="San Joaquin"/>
    <x v="2"/>
    <s v="Advanced Food Production"/>
    <x v="130"/>
    <n v="294951"/>
    <n v="293996.81"/>
    <n v="3502753"/>
    <n v="0.9999363398436073"/>
    <s v="N/A"/>
    <n v="1185647"/>
    <n v="890697"/>
    <n v="78"/>
    <n v="4"/>
    <x v="1"/>
    <m/>
    <m/>
    <m/>
    <m/>
    <x v="19"/>
    <n v="14"/>
  </r>
  <r>
    <n v="262"/>
    <x v="131"/>
    <x v="8"/>
    <d v="2017-08-15T00:00:00"/>
    <x v="122"/>
    <s v="South Gate"/>
    <x v="0"/>
    <s v="Los Angeles"/>
    <x v="2"/>
    <s v="Recycled Food Packaging Manufacturing"/>
    <x v="131"/>
    <n v="415977"/>
    <n v="0"/>
    <n v="0"/>
    <n v="0"/>
    <s v="N/A"/>
    <n v="1699834"/>
    <n v="1283856"/>
    <n v="8"/>
    <n v="1"/>
    <x v="0"/>
    <m/>
    <m/>
    <m/>
    <m/>
    <x v="34"/>
    <n v="16"/>
  </r>
  <r>
    <n v="160"/>
    <x v="132"/>
    <x v="8"/>
    <d v="2017-02-21T00:00:00"/>
    <x v="123"/>
    <s v="San Luis Obispo"/>
    <x v="27"/>
    <s v="San Luis Obispo"/>
    <x v="0"/>
    <s v="Biomass Processing and Fuel Production"/>
    <x v="132"/>
    <n v="598158"/>
    <n v="587193.43000000005"/>
    <n v="7023772.2699999996"/>
    <n v="0.98870389863767272"/>
    <n v="38784"/>
    <n v="529337"/>
    <n v="-30037"/>
    <n v="33"/>
    <n v="5"/>
    <x v="1"/>
    <m/>
    <m/>
    <m/>
    <m/>
    <x v="55"/>
    <n v="9"/>
  </r>
  <r>
    <n v="255"/>
    <x v="133"/>
    <x v="8"/>
    <d v="2017-01-17T00:00:00"/>
    <x v="124"/>
    <s v="Arcata"/>
    <x v="0"/>
    <s v="Humboldt"/>
    <x v="0"/>
    <s v="Biomass Processing and Fuel Production"/>
    <x v="133"/>
    <n v="775778"/>
    <n v="0"/>
    <n v="0"/>
    <n v="0"/>
    <n v="340641"/>
    <n v="1120388"/>
    <n v="685251"/>
    <n v="33"/>
    <n v="4"/>
    <x v="0"/>
    <m/>
    <m/>
    <m/>
    <m/>
    <x v="56"/>
    <n v="14"/>
  </r>
  <r>
    <n v="172"/>
    <x v="134"/>
    <x v="8"/>
    <d v="2017-09-19T00:00:00"/>
    <x v="125"/>
    <s v="Torrance"/>
    <x v="8"/>
    <s v="Los Angeles"/>
    <x v="2"/>
    <s v="Peptide Pharmaceutical Manufacturing"/>
    <x v="134"/>
    <n v="1073550"/>
    <n v="1067112.58"/>
    <n v="12749833.199999999"/>
    <n v="0.99998691764705872"/>
    <s v="N/A"/>
    <n v="1026253"/>
    <n v="-47297"/>
    <n v="240"/>
    <n v="7"/>
    <x v="1"/>
    <m/>
    <m/>
    <m/>
    <m/>
    <x v="42"/>
    <n v="15"/>
  </r>
  <r>
    <n v="256"/>
    <x v="135"/>
    <x v="8"/>
    <d v="2017-03-21T00:00:00"/>
    <x v="126"/>
    <s v="Tulare"/>
    <x v="0"/>
    <s v="Tulare"/>
    <x v="0"/>
    <s v="Biomass Processing and Fuel Production"/>
    <x v="135"/>
    <n v="1751360"/>
    <n v="0"/>
    <n v="0"/>
    <n v="0"/>
    <n v="581721"/>
    <n v="2675765"/>
    <n v="1506126"/>
    <n v="49"/>
    <n v="7"/>
    <x v="0"/>
    <m/>
    <m/>
    <m/>
    <m/>
    <x v="19"/>
    <n v="16"/>
  </r>
  <r>
    <n v="257"/>
    <x v="136"/>
    <x v="8"/>
    <d v="2017-03-21T00:00:00"/>
    <x v="127"/>
    <s v="Richmond"/>
    <x v="0"/>
    <s v="Contra Costa"/>
    <x v="2"/>
    <s v="Advanced Food Production"/>
    <x v="136"/>
    <n v="715700"/>
    <n v="0"/>
    <n v="0"/>
    <n v="0"/>
    <s v="N/A"/>
    <n v="6165933"/>
    <n v="5450233"/>
    <n v="240"/>
    <n v="15"/>
    <x v="0"/>
    <m/>
    <m/>
    <m/>
    <m/>
    <x v="17"/>
    <n v="10"/>
  </r>
  <r>
    <n v="161"/>
    <x v="137"/>
    <x v="8"/>
    <d v="2017-03-21T00:00:00"/>
    <x v="128"/>
    <s v="Pixley"/>
    <x v="16"/>
    <s v="Tulare"/>
    <x v="0"/>
    <s v="Biomass Processing and Fuel Production"/>
    <x v="137"/>
    <n v="1715423"/>
    <n v="1690988.28"/>
    <n v="20227132.550000001"/>
    <n v="0.99283041201185873"/>
    <n v="1627153"/>
    <n v="2424238"/>
    <n v="2335968"/>
    <n v="68"/>
    <n v="12"/>
    <x v="1"/>
    <m/>
    <m/>
    <m/>
    <m/>
    <x v="19"/>
    <n v="14"/>
  </r>
  <r>
    <n v="163"/>
    <x v="138"/>
    <x v="8"/>
    <d v="2017-04-18T00:00:00"/>
    <x v="129"/>
    <s v="Campbell"/>
    <x v="2"/>
    <s v="Santa Clara"/>
    <x v="2"/>
    <s v="Electric Vehicle Charging Station Production"/>
    <x v="138"/>
    <n v="139772"/>
    <n v="137073.47"/>
    <n v="1638600.14"/>
    <n v="0.98710851807228905"/>
    <s v="N/A"/>
    <n v="341105"/>
    <n v="201333"/>
    <n v="35"/>
    <n v="3"/>
    <x v="1"/>
    <m/>
    <m/>
    <m/>
    <m/>
    <x v="57"/>
    <n v="1"/>
  </r>
  <r>
    <n v="258"/>
    <x v="139"/>
    <x v="8"/>
    <d v="2017-04-18T00:00:00"/>
    <x v="130"/>
    <s v="Taft"/>
    <x v="0"/>
    <s v="Kern"/>
    <x v="2"/>
    <s v="Fertilizer Production"/>
    <x v="139"/>
    <n v="9060579"/>
    <n v="0"/>
    <n v="0"/>
    <n v="0"/>
    <s v="N/A"/>
    <n v="16925300"/>
    <n v="7864721"/>
    <n v="84"/>
    <n v="11"/>
    <x v="0"/>
    <m/>
    <m/>
    <m/>
    <m/>
    <x v="29"/>
    <n v="14"/>
  </r>
  <r>
    <n v="166"/>
    <x v="140"/>
    <x v="8"/>
    <d v="2017-06-20T00:00:00"/>
    <x v="131"/>
    <s v="Livermore"/>
    <x v="3"/>
    <s v="Alameda"/>
    <x v="2"/>
    <s v="Advanced Food Production"/>
    <x v="140"/>
    <n v="192228.6"/>
    <n v="190840.71"/>
    <n v="2282783.65"/>
    <n v="0.9999052343407796"/>
    <s v="N/A"/>
    <n v="884553"/>
    <n v="692324"/>
    <n v="98"/>
    <n v="6"/>
    <x v="1"/>
    <m/>
    <m/>
    <m/>
    <m/>
    <x v="15"/>
    <n v="5"/>
  </r>
  <r>
    <n v="164"/>
    <x v="141"/>
    <x v="8"/>
    <d v="2017-05-16T00:00:00"/>
    <x v="132"/>
    <s v="Pixley"/>
    <x v="16"/>
    <s v="Tulare"/>
    <x v="0"/>
    <s v="Biodiesel Production"/>
    <x v="141"/>
    <n v="562506.52"/>
    <n v="560241.38"/>
    <n v="6680072.3799999999"/>
    <n v="0.99992102206388644"/>
    <n v="287262"/>
    <n v="2711381"/>
    <n v="2436136"/>
    <n v="20"/>
    <n v="2"/>
    <x v="1"/>
    <m/>
    <m/>
    <m/>
    <m/>
    <x v="19"/>
    <n v="20"/>
  </r>
  <r>
    <n v="6"/>
    <x v="142"/>
    <x v="8"/>
    <d v="2017-06-20T00:00:00"/>
    <x v="133"/>
    <s v="San Bernardino"/>
    <x v="19"/>
    <s v="San Bernardino"/>
    <x v="0"/>
    <s v="Biomass Processing and Fuel Production"/>
    <x v="142"/>
    <n v="2057848"/>
    <n v="1909275.11"/>
    <n v="22830142.800000001"/>
    <n v="0.9341302291325696"/>
    <n v="602601"/>
    <n v="1552332"/>
    <n v="97085"/>
    <n v="106"/>
    <n v="17"/>
    <x v="2"/>
    <s v="2586 Shenandoah Way San Bernardino, CA 92407"/>
    <m/>
    <m/>
    <m/>
    <x v="30"/>
    <n v="6"/>
  </r>
  <r>
    <n v="167"/>
    <x v="143"/>
    <x v="8"/>
    <d v="2017-06-20T00:00:00"/>
    <x v="134"/>
    <s v="Chino"/>
    <x v="19"/>
    <s v="San Bernardino"/>
    <x v="2"/>
    <s v="Tooling and Metal Stamping"/>
    <x v="143"/>
    <n v="844966"/>
    <n v="778850.45"/>
    <n v="9257741"/>
    <n v="0.92252395585114089"/>
    <s v="N/A"/>
    <n v="6607393"/>
    <n v="5762427"/>
    <n v="180"/>
    <n v="11"/>
    <x v="1"/>
    <m/>
    <m/>
    <m/>
    <m/>
    <x v="58"/>
    <n v="7"/>
  </r>
  <r>
    <n v="5"/>
    <x v="144"/>
    <x v="8"/>
    <d v="2017-05-16T00:00:00"/>
    <x v="135"/>
    <s v="Fremont"/>
    <x v="3"/>
    <s v="Alameda"/>
    <x v="2"/>
    <s v="Biopharmaceutical Manufacturing"/>
    <x v="144"/>
    <n v="18022209"/>
    <n v="16407573.390000001"/>
    <n v="195375660.87"/>
    <n v="0.91279769704688207"/>
    <s v="N/A"/>
    <n v="58787003"/>
    <n v="40764795"/>
    <n v="747"/>
    <n v="14"/>
    <x v="2"/>
    <s v="6701 Kaiser Dr. Fremont, CA 94555"/>
    <m/>
    <m/>
    <m/>
    <x v="4"/>
    <n v="20"/>
  </r>
  <r>
    <n v="7"/>
    <x v="145"/>
    <x v="8"/>
    <d v="2017-06-20T00:00:00"/>
    <x v="136"/>
    <s v="McClellan"/>
    <x v="10"/>
    <s v="Sacramento"/>
    <x v="0"/>
    <s v="Solar Photovoltaic Manufacturing"/>
    <x v="145"/>
    <n v="658720.68119999999"/>
    <n v="378700.22"/>
    <n v="4526931.17"/>
    <n v="0.57864830328330064"/>
    <n v="2877987"/>
    <n v="3761032"/>
    <n v="5980298"/>
    <n v="195"/>
    <n v="12"/>
    <x v="2"/>
    <s v="4741 Urbani Ave. McClellan, CA 95652"/>
    <m/>
    <m/>
    <m/>
    <x v="47"/>
    <n v="31"/>
  </r>
  <r>
    <n v="168"/>
    <x v="146"/>
    <x v="8"/>
    <d v="2017-06-20T00:00:00"/>
    <x v="79"/>
    <s v="Cerritos "/>
    <x v="8"/>
    <s v="Los Angeles"/>
    <x v="2"/>
    <s v="Corrugated Packaging Manufacturing"/>
    <x v="146"/>
    <n v="491289"/>
    <n v="488981.93"/>
    <n v="5834792"/>
    <n v="1"/>
    <s v="N/A"/>
    <n v="2325511"/>
    <n v="1834222"/>
    <n v="95"/>
    <n v="9"/>
    <x v="1"/>
    <m/>
    <m/>
    <m/>
    <m/>
    <x v="59"/>
    <n v="32"/>
  </r>
  <r>
    <n v="261"/>
    <x v="147"/>
    <x v="8"/>
    <d v="2017-07-18T00:00:00"/>
    <x v="137"/>
    <s v="Stockton"/>
    <x v="0"/>
    <s v="San Joaquin"/>
    <x v="0"/>
    <s v="Biogas Capture and Production"/>
    <x v="147"/>
    <n v="499516.5"/>
    <n v="0"/>
    <n v="0"/>
    <n v="0"/>
    <n v="273362"/>
    <n v="693533"/>
    <n v="467378"/>
    <n v="31"/>
    <n v="5"/>
    <x v="0"/>
    <m/>
    <m/>
    <m/>
    <m/>
    <x v="13"/>
    <n v="23"/>
  </r>
  <r>
    <n v="169"/>
    <x v="148"/>
    <x v="8"/>
    <d v="2017-06-20T00:00:00"/>
    <x v="58"/>
    <s v="Bakersfield"/>
    <x v="1"/>
    <s v="Kern"/>
    <x v="0"/>
    <s v="Biodiesel Production"/>
    <x v="148"/>
    <n v="1838347.02"/>
    <n v="1716089.22"/>
    <n v="20499343.18"/>
    <n v="0.93891124851715968"/>
    <n v="641781"/>
    <n v="7253563"/>
    <n v="6056996"/>
    <n v="62"/>
    <n v="6"/>
    <x v="1"/>
    <s v="17731 Millux Rd. Bakersfield, CA 93311"/>
    <m/>
    <m/>
    <m/>
    <x v="29"/>
    <n v="5"/>
  </r>
  <r>
    <n v="259"/>
    <x v="149"/>
    <x v="8"/>
    <d v="2017-06-20T00:00:00"/>
    <x v="138"/>
    <s v="Tracy"/>
    <x v="0"/>
    <s v="San Joaquin"/>
    <x v="0"/>
    <s v="Ethanol Production"/>
    <x v="149"/>
    <n v="4399151.5951999994"/>
    <n v="0"/>
    <n v="0"/>
    <n v="0"/>
    <n v="1620925"/>
    <n v="15913811"/>
    <n v="13135585"/>
    <n v="97"/>
    <n v="10"/>
    <x v="0"/>
    <m/>
    <m/>
    <m/>
    <m/>
    <x v="13"/>
    <n v="35"/>
  </r>
  <r>
    <n v="8"/>
    <x v="150"/>
    <x v="8"/>
    <d v="2017-06-20T00:00:00"/>
    <x v="139"/>
    <s v="Lincoln"/>
    <x v="28"/>
    <s v="Placer"/>
    <x v="2"/>
    <s v="Advanced Carpet Recycling"/>
    <x v="150"/>
    <n v="635584"/>
    <n v="335173.36"/>
    <n v="4047899.83"/>
    <n v="0.53625221302245485"/>
    <s v="N/A"/>
    <n v="1177470"/>
    <n v="541886"/>
    <n v="78"/>
    <n v="6"/>
    <x v="2"/>
    <s v="3390 Venture Dr. Lincoln, CA 95648"/>
    <m/>
    <m/>
    <m/>
    <x v="60"/>
    <n v="13"/>
  </r>
  <r>
    <n v="9"/>
    <x v="151"/>
    <x v="8"/>
    <d v="2017-06-20T00:00:00"/>
    <x v="140"/>
    <s v="Manteca"/>
    <x v="5"/>
    <s v="San Joaquin"/>
    <x v="2"/>
    <s v="Recycled Paper Bottles Manufacturing"/>
    <x v="151"/>
    <n v="584685"/>
    <n v="585738.72"/>
    <n v="6944000.6900000004"/>
    <n v="1.0000000993663596"/>
    <s v="N/A"/>
    <n v="757657"/>
    <n v="172972"/>
    <n v="66"/>
    <n v="5"/>
    <x v="2"/>
    <s v="550 Carnegie St. Manteca, 95337"/>
    <m/>
    <m/>
    <m/>
    <x v="14"/>
    <n v="5"/>
  </r>
  <r>
    <n v="260"/>
    <x v="152"/>
    <x v="8"/>
    <d v="2017-06-20T00:00:00"/>
    <x v="141"/>
    <s v="Rancho Cucamonga"/>
    <x v="0"/>
    <s v="San Bernardino"/>
    <x v="2"/>
    <s v="Aero Engine Ring Forging"/>
    <x v="152"/>
    <n v="4510455.6594000002"/>
    <n v="0"/>
    <n v="0"/>
    <n v="0"/>
    <s v="N/A"/>
    <n v="4530814"/>
    <n v="20359"/>
    <n v="263"/>
    <n v="17"/>
    <x v="0"/>
    <m/>
    <m/>
    <m/>
    <m/>
    <x v="61"/>
    <n v="22"/>
  </r>
  <r>
    <n v="10"/>
    <x v="153"/>
    <x v="8"/>
    <d v="2017-07-18T00:00:00"/>
    <x v="142"/>
    <s v="Whittier; Carson"/>
    <x v="8"/>
    <s v="Los Angeles"/>
    <x v="0"/>
    <s v="Biomass Processing and Fuel Production"/>
    <x v="153"/>
    <n v="1004363.7019999999"/>
    <n v="711436.67"/>
    <n v="8504957.3200000003"/>
    <n v="0.71300606037234115"/>
    <n v="95175"/>
    <n v="2099961"/>
    <n v="1190772"/>
    <n v="41"/>
    <n v="4"/>
    <x v="2"/>
    <s v="24501 S. Figueroa St. Carson, CA 90745"/>
    <s v="2808 Workman Mill Rd.  Whittier, CA 90601"/>
    <m/>
    <m/>
    <x v="50"/>
    <n v="33"/>
  </r>
  <r>
    <n v="170"/>
    <x v="154"/>
    <x v="8"/>
    <d v="2017-07-18T00:00:00"/>
    <x v="104"/>
    <s v="San Francisco"/>
    <x v="25"/>
    <s v="San Francisco"/>
    <x v="3"/>
    <s v="Mixed Recycling"/>
    <x v="154"/>
    <n v="305911"/>
    <n v="259121.01"/>
    <n v="3091815.34"/>
    <n v="0.85100246205422569"/>
    <n v="6194"/>
    <n v="359894"/>
    <n v="60177"/>
    <n v="119"/>
    <n v="3"/>
    <x v="1"/>
    <m/>
    <m/>
    <m/>
    <m/>
    <x v="28"/>
    <n v="20"/>
  </r>
  <r>
    <n v="171"/>
    <x v="155"/>
    <x v="8"/>
    <d v="2017-08-15T00:00:00"/>
    <x v="143"/>
    <s v="South El Monte"/>
    <x v="8"/>
    <s v="Los Angeles"/>
    <x v="2"/>
    <s v="Aerospace Manufacturing"/>
    <x v="155"/>
    <n v="431104"/>
    <n v="411372.64"/>
    <n v="4920725.49"/>
    <n v="0.96107919726562507"/>
    <s v="N/A"/>
    <n v="611847.35460764135"/>
    <n v="180743"/>
    <n v="92"/>
    <n v="7"/>
    <x v="1"/>
    <m/>
    <m/>
    <m/>
    <m/>
    <x v="39"/>
    <n v="21"/>
  </r>
  <r>
    <n v="173"/>
    <x v="156"/>
    <x v="8"/>
    <d v="2017-09-19T00:00:00"/>
    <x v="144"/>
    <s v="San Diego"/>
    <x v="7"/>
    <s v="San Diego"/>
    <x v="2"/>
    <s v="Thin Steel Plate Manufacturing"/>
    <x v="156"/>
    <n v="3410100"/>
    <n v="2853484.61"/>
    <n v="34131478.25"/>
    <n v="0.84275254938271604"/>
    <s v="N/A"/>
    <n v="8549758"/>
    <n v="5139658"/>
    <n v="5220"/>
    <n v="72"/>
    <x v="1"/>
    <m/>
    <m/>
    <m/>
    <m/>
    <x v="51"/>
    <n v="40"/>
  </r>
  <r>
    <n v="178"/>
    <x v="157"/>
    <x v="8"/>
    <d v="2017-12-19T00:00:00"/>
    <x v="145"/>
    <s v="Hawthorne"/>
    <x v="8"/>
    <s v="Los Angeles"/>
    <x v="2"/>
    <s v="Specialized Concrete Ring Manufacturing"/>
    <x v="157"/>
    <n v="266072"/>
    <n v="264176"/>
    <n v="3160000"/>
    <n v="1"/>
    <s v="N/A"/>
    <n v="2385590"/>
    <n v="2119518"/>
    <n v="24"/>
    <n v="1"/>
    <x v="1"/>
    <s v="12300 3/4 Crenshaw Blvd. Hawthorne, CA 90250"/>
    <m/>
    <m/>
    <m/>
    <x v="33"/>
    <n v="35"/>
  </r>
  <r>
    <n v="11"/>
    <x v="158"/>
    <x v="8"/>
    <d v="2017-09-19T00:00:00"/>
    <x v="146"/>
    <s v="Chino"/>
    <x v="19"/>
    <s v="San Bernardino"/>
    <x v="2"/>
    <s v="Food Grade Recycled Packaging Manufacturing"/>
    <x v="158"/>
    <n v="871065.84"/>
    <n v="532798.17000000004"/>
    <n v="6365561.4199999999"/>
    <n v="0.61531545257704057"/>
    <s v="N/A"/>
    <n v="4455345"/>
    <n v="3584279"/>
    <n v="396"/>
    <n v="9"/>
    <x v="2"/>
    <s v="6185 Kimball Ave. Chino, CA 91708"/>
    <m/>
    <m/>
    <m/>
    <x v="58"/>
    <n v="4"/>
  </r>
  <r>
    <n v="174"/>
    <x v="159"/>
    <x v="8"/>
    <d v="2017-10-17T00:00:00"/>
    <x v="147"/>
    <s v="Thousand Palms"/>
    <x v="23"/>
    <s v="Riverside"/>
    <x v="0"/>
    <s v="Renewable Hydrogen Production"/>
    <x v="159"/>
    <n v="589400"/>
    <n v="585206"/>
    <n v="7000000"/>
    <n v="1"/>
    <n v="23820.682418820961"/>
    <n v="720765.26688556524"/>
    <n v="155185.94930438616"/>
    <n v="4"/>
    <n v="1"/>
    <x v="1"/>
    <m/>
    <m/>
    <m/>
    <m/>
    <x v="6"/>
    <n v="10"/>
  </r>
  <r>
    <n v="175"/>
    <x v="160"/>
    <x v="8"/>
    <d v="2017-10-17T00:00:00"/>
    <x v="148"/>
    <s v="Willows"/>
    <x v="29"/>
    <s v="Glenn"/>
    <x v="2"/>
    <s v="Medium Density Fiberboard Production"/>
    <x v="160"/>
    <n v="7769890.3685999997"/>
    <n v="7714522.9800000004"/>
    <n v="92278983"/>
    <n v="1"/>
    <s v="N/A"/>
    <n v="15697094.140286066"/>
    <n v="7927204"/>
    <n v="412"/>
    <n v="31"/>
    <x v="1"/>
    <m/>
    <m/>
    <m/>
    <m/>
    <x v="12"/>
    <n v="28"/>
  </r>
  <r>
    <n v="176"/>
    <x v="161"/>
    <x v="8"/>
    <d v="2017-10-17T00:00:00"/>
    <x v="149"/>
    <s v="San Jose"/>
    <x v="2"/>
    <s v="Santa Clara"/>
    <x v="2"/>
    <s v="Electric Vehicle Battery Manufacturing "/>
    <x v="161"/>
    <n v="1536060.6000000003"/>
    <n v="1525072.01"/>
    <n v="18242488.199999999"/>
    <n v="0.99997194540371626"/>
    <s v="N/A"/>
    <n v="1213783"/>
    <n v="-322277"/>
    <n v="135"/>
    <n v="12"/>
    <x v="1"/>
    <m/>
    <m/>
    <m/>
    <m/>
    <x v="2"/>
    <n v="29"/>
  </r>
  <r>
    <n v="12"/>
    <x v="162"/>
    <x v="8"/>
    <d v="2017-11-14T00:00:00"/>
    <x v="150"/>
    <s v="Ontario"/>
    <x v="19"/>
    <s v="San Bernardino"/>
    <x v="0"/>
    <s v="Renewable Hydrogen Production"/>
    <x v="162"/>
    <n v="168400"/>
    <n v="153833.4"/>
    <n v="1827000"/>
    <n v="0.91349999999999998"/>
    <n v="3715"/>
    <n v="260821"/>
    <n v="96136"/>
    <n v="13"/>
    <n v="2"/>
    <x v="2"/>
    <s v="1850 E. Holt Blvd. Ontario, CA 91761"/>
    <m/>
    <m/>
    <m/>
    <x v="58"/>
    <n v="20"/>
  </r>
  <r>
    <n v="13"/>
    <x v="163"/>
    <x v="8"/>
    <d v="2017-11-14T00:00:00"/>
    <x v="151"/>
    <s v="Long Beach"/>
    <x v="8"/>
    <s v="Los Angeles"/>
    <x v="2"/>
    <s v="Beverage Production"/>
    <x v="163"/>
    <n v="156169.19219999999"/>
    <n v="87413.65"/>
    <n v="1045617.84"/>
    <n v="0.56375409828110767"/>
    <s v="N/A"/>
    <n v="808675"/>
    <n v="652506"/>
    <n v="50"/>
    <n v="4"/>
    <x v="2"/>
    <s v="233 E. Anaheim St. Long Beach, CA 90813"/>
    <m/>
    <m/>
    <m/>
    <x v="52"/>
    <n v="33"/>
  </r>
  <r>
    <n v="177"/>
    <x v="164"/>
    <x v="8"/>
    <d v="2017-11-14T00:00:00"/>
    <x v="118"/>
    <s v="Stanton"/>
    <x v="20"/>
    <s v="Orange"/>
    <x v="3"/>
    <s v="Mixed Organics"/>
    <x v="164"/>
    <n v="706411.47699999996"/>
    <n v="577623.59"/>
    <n v="6909373.2000000002"/>
    <n v="0.82355573540603733"/>
    <n v="43087"/>
    <n v="1514068"/>
    <n v="850743"/>
    <n v="34"/>
    <n v="2"/>
    <x v="1"/>
    <s v="11232 Knott Ave, Stanton, CA 90680"/>
    <m/>
    <m/>
    <m/>
    <x v="62"/>
    <n v="35"/>
  </r>
  <r>
    <n v="264"/>
    <x v="165"/>
    <x v="8"/>
    <d v="2017-12-19T00:00:00"/>
    <x v="152"/>
    <s v="Watsonville"/>
    <x v="0"/>
    <s v="Santa Cruz"/>
    <x v="0"/>
    <s v="Biodiesel Production"/>
    <x v="107"/>
    <n v="294700"/>
    <n v="171129.67"/>
    <n v="2047055.61"/>
    <n v="0.5848730314285715"/>
    <n v="116974"/>
    <n v="909611"/>
    <n v="731885"/>
    <n v="18"/>
    <n v="1"/>
    <x v="0"/>
    <m/>
    <m/>
    <m/>
    <m/>
    <x v="10"/>
    <n v="9"/>
  </r>
  <r>
    <n v="179"/>
    <x v="166"/>
    <x v="8"/>
    <d v="2017-12-19T00:00:00"/>
    <x v="153"/>
    <s v="Alameda"/>
    <x v="3"/>
    <s v="Alameda"/>
    <x v="2"/>
    <s v="Silicon Anode Powder Manufacturing"/>
    <x v="165"/>
    <n v="927787"/>
    <n v="912254.2"/>
    <n v="10912131.6"/>
    <n v="0.99031537334448394"/>
    <s v="N/A"/>
    <n v="916086"/>
    <n v="-11701"/>
    <n v="123"/>
    <n v="10"/>
    <x v="1"/>
    <m/>
    <m/>
    <m/>
    <m/>
    <x v="18"/>
    <n v="17"/>
  </r>
  <r>
    <n v="180"/>
    <x v="167"/>
    <x v="9"/>
    <d v="2018-01-16T00:00:00"/>
    <x v="154"/>
    <s v="Kerman"/>
    <x v="9"/>
    <s v="Fresno"/>
    <x v="3"/>
    <s v="Mixed Organics"/>
    <x v="166"/>
    <n v="164692"/>
    <n v="165721.24"/>
    <n v="1970000"/>
    <n v="1"/>
    <n v="16507"/>
    <n v="144811"/>
    <n v="-3374"/>
    <n v="12"/>
    <n v="2"/>
    <x v="1"/>
    <s v="15300 W Jensen Ave. Kerman, CA 93630"/>
    <m/>
    <m/>
    <m/>
    <x v="21"/>
    <n v="14"/>
  </r>
  <r>
    <n v="14"/>
    <x v="168"/>
    <x v="9"/>
    <d v="2018-01-16T00:00:00"/>
    <x v="155"/>
    <s v="Sanger"/>
    <x v="9"/>
    <s v="Fresno"/>
    <x v="2"/>
    <s v="Advanced Food Production"/>
    <x v="167"/>
    <n v="1430868"/>
    <n v="709905.9"/>
    <n v="8490516.0299999993"/>
    <n v="0.49606754697237526"/>
    <s v="N/A"/>
    <n v="3266279"/>
    <n v="1835411"/>
    <n v="113"/>
    <n v="11"/>
    <x v="2"/>
    <s v="1912 Inudstrial Way Sanger, CA 93657"/>
    <m/>
    <m/>
    <m/>
    <x v="21"/>
    <n v="12"/>
  </r>
  <r>
    <n v="181"/>
    <x v="169"/>
    <x v="9"/>
    <d v="2018-02-20T00:00:00"/>
    <x v="121"/>
    <s v="Stockton"/>
    <x v="5"/>
    <s v="San Joaquin"/>
    <x v="2"/>
    <s v="Advanced Food Production"/>
    <x v="168"/>
    <n v="358922"/>
    <n v="358903.67"/>
    <n v="4293106"/>
    <n v="0.99994782604644883"/>
    <s v="N/A"/>
    <n v="1766397"/>
    <n v="1407475"/>
    <n v="35"/>
    <n v="2"/>
    <x v="1"/>
    <m/>
    <m/>
    <m/>
    <m/>
    <x v="13"/>
    <n v="5"/>
  </r>
  <r>
    <n v="182"/>
    <x v="170"/>
    <x v="9"/>
    <d v="2018-03-20T00:00:00"/>
    <x v="37"/>
    <s v="Fremont"/>
    <x v="3"/>
    <s v="Alameda"/>
    <x v="1"/>
    <s v="Electric Vehicle Manufacturing"/>
    <x v="169"/>
    <n v="20000000"/>
    <n v="19999999.93"/>
    <n v="239234448.40000001"/>
    <n v="0.99999999749199997"/>
    <n v="2581524.4900000002"/>
    <n v="19018168.719999999"/>
    <n v="1599693.27"/>
    <n v="842"/>
    <n v="36"/>
    <x v="1"/>
    <s v="45500 Fremont Blvd. Fremont, CA 94538"/>
    <m/>
    <m/>
    <m/>
    <x v="2"/>
    <n v="10"/>
  </r>
  <r>
    <n v="265"/>
    <x v="171"/>
    <x v="9"/>
    <d v="2018-03-20T00:00:00"/>
    <x v="156"/>
    <s v="Santa Rosa"/>
    <x v="0"/>
    <s v="Sonoma"/>
    <x v="2"/>
    <s v="Additive Manufacturing"/>
    <x v="170"/>
    <n v="729531"/>
    <n v="0"/>
    <n v="0"/>
    <n v="0"/>
    <s v="N/A"/>
    <n v="799519"/>
    <n v="69988"/>
    <n v="21"/>
    <n v="2"/>
    <x v="0"/>
    <m/>
    <m/>
    <m/>
    <m/>
    <x v="56"/>
    <n v="1"/>
  </r>
  <r>
    <n v="184"/>
    <x v="172"/>
    <x v="9"/>
    <d v="2018-04-17T00:00:00"/>
    <x v="157"/>
    <s v="Santa Clara"/>
    <x v="2"/>
    <s v="Santa Clara"/>
    <x v="0"/>
    <s v="Solar Photovoltaic Manufacturing"/>
    <x v="171"/>
    <n v="564008"/>
    <n v="564004.56000000006"/>
    <n v="6746466.0800000001"/>
    <n v="0.99999378641513503"/>
    <n v="339550"/>
    <n v="729070"/>
    <n v="504612"/>
    <n v="62"/>
    <n v="6"/>
    <x v="1"/>
    <m/>
    <m/>
    <m/>
    <m/>
    <x v="2"/>
    <n v="2"/>
  </r>
  <r>
    <n v="183"/>
    <x v="173"/>
    <x v="9"/>
    <d v="2018-03-20T00:00:00"/>
    <x v="158"/>
    <s v="Quincy"/>
    <x v="30"/>
    <s v="Plumas"/>
    <x v="0"/>
    <s v="Biomass Processing and Fuel Production"/>
    <x v="172"/>
    <n v="43162"/>
    <n v="41121.870000000003"/>
    <n v="491888.37"/>
    <n v="0.95274396361706493"/>
    <n v="4940"/>
    <n v="31347"/>
    <n v="-6874"/>
    <n v="8"/>
    <n v="2"/>
    <x v="1"/>
    <m/>
    <m/>
    <m/>
    <m/>
    <x v="63"/>
    <n v="14"/>
  </r>
  <r>
    <n v="15"/>
    <x v="174"/>
    <x v="9"/>
    <d v="2018-04-17T00:00:00"/>
    <x v="159"/>
    <s v="Hanford; Compton; Gardena"/>
    <x v="24"/>
    <s v="Kings; Los Angeles; Los Angeles"/>
    <x v="1"/>
    <s v="Electric Vehicle Manufacturing"/>
    <x v="169"/>
    <n v="20000000"/>
    <n v="13482555.890000001"/>
    <n v="161260524.69"/>
    <n v="0.67406899534773934"/>
    <n v="1008206"/>
    <n v="38031362"/>
    <n v="19039568"/>
    <n v="1244"/>
    <n v="85"/>
    <x v="2"/>
    <s v="10701 Idaho Ave. Hanford, CA 93230"/>
    <s v="1957 East Gladwick St. Compton, CA 90220"/>
    <s v="18455 South Figueroa St. Gardena, CA 90248"/>
    <m/>
    <x v="1"/>
    <n v="10"/>
  </r>
  <r>
    <n v="185"/>
    <x v="175"/>
    <x v="9"/>
    <d v="2018-05-15T00:00:00"/>
    <x v="160"/>
    <s v="South Lake Tahoe"/>
    <x v="31"/>
    <s v="El Dorado"/>
    <x v="3"/>
    <s v="Asphalt Recycling"/>
    <x v="173"/>
    <n v="42720"/>
    <n v="42719.6"/>
    <n v="511000"/>
    <n v="1"/>
    <n v="3484"/>
    <n v="85695"/>
    <n v="46549"/>
    <n v="2"/>
    <n v="1"/>
    <x v="1"/>
    <m/>
    <m/>
    <m/>
    <m/>
    <x v="36"/>
    <n v="10"/>
  </r>
  <r>
    <n v="266"/>
    <x v="176"/>
    <x v="9"/>
    <d v="2018-05-15T00:00:00"/>
    <x v="161"/>
    <s v="Fountain Valley"/>
    <x v="0"/>
    <s v="Orange"/>
    <x v="2"/>
    <s v="Turned Part Manufacturing"/>
    <x v="174"/>
    <n v="642048"/>
    <n v="23441.17"/>
    <n v="280396.79999999999"/>
    <n v="3.6510000000000001E-2"/>
    <s v="N/A"/>
    <n v="1164200"/>
    <n v="522152"/>
    <n v="37"/>
    <n v="2"/>
    <x v="0"/>
    <m/>
    <m/>
    <m/>
    <m/>
    <x v="20"/>
    <n v="8"/>
  </r>
  <r>
    <n v="186"/>
    <x v="177"/>
    <x v="9"/>
    <d v="2018-05-15T00:00:00"/>
    <x v="162"/>
    <s v="Turlock"/>
    <x v="14"/>
    <s v="Stanislaus"/>
    <x v="3"/>
    <s v="Plastic and Mixed Recycling"/>
    <x v="175"/>
    <n v="317680"/>
    <n v="317561.59000000003"/>
    <n v="3798583.65"/>
    <n v="0.9996272763157894"/>
    <n v="7488"/>
    <n v="1692646"/>
    <n v="1382454"/>
    <n v="16"/>
    <n v="2"/>
    <x v="1"/>
    <m/>
    <m/>
    <m/>
    <m/>
    <x v="14"/>
    <n v="1"/>
  </r>
  <r>
    <n v="267"/>
    <x v="178"/>
    <x v="9"/>
    <d v="2018-06-19T00:00:00"/>
    <x v="163"/>
    <s v="Hawthorne"/>
    <x v="0"/>
    <s v="Los Angeles"/>
    <x v="1"/>
    <s v="Electric Vehicle Manufacturing"/>
    <x v="176"/>
    <n v="1866738"/>
    <n v="0"/>
    <n v="0"/>
    <n v="0"/>
    <n v="15578624"/>
    <n v="71861266"/>
    <n v="85573152"/>
    <n v="260"/>
    <n v="15"/>
    <x v="0"/>
    <m/>
    <m/>
    <m/>
    <m/>
    <x v="33"/>
    <n v="34"/>
  </r>
  <r>
    <n v="187"/>
    <x v="179"/>
    <x v="9"/>
    <d v="2018-05-15T00:00:00"/>
    <x v="108"/>
    <s v="San Jose"/>
    <x v="2"/>
    <s v="Santa Clara"/>
    <x v="3"/>
    <s v="Mixed Recycling and Organics"/>
    <x v="177"/>
    <n v="1003162"/>
    <n v="786499.03"/>
    <n v="9407883.0800000001"/>
    <n v="0.78401978807868433"/>
    <n v="46114"/>
    <n v="2430654"/>
    <n v="1473605"/>
    <n v="86"/>
    <n v="5"/>
    <x v="1"/>
    <s v="625 Charles Street, San Jose, CA 95112"/>
    <m/>
    <m/>
    <m/>
    <x v="2"/>
    <n v="35"/>
  </r>
  <r>
    <n v="198"/>
    <x v="180"/>
    <x v="9"/>
    <d v="2018-12-18T00:00:00"/>
    <x v="164"/>
    <s v="Oakland"/>
    <x v="3"/>
    <s v="Alameda"/>
    <x v="2"/>
    <s v="Fuel Grade Hydrogen Production"/>
    <x v="178"/>
    <n v="171380"/>
    <n v="171380"/>
    <n v="2050000"/>
    <n v="1"/>
    <s v="N/A"/>
    <n v="429910"/>
    <n v="258530"/>
    <n v="23"/>
    <n v="2"/>
    <x v="1"/>
    <m/>
    <m/>
    <m/>
    <m/>
    <x v="18"/>
    <n v="18"/>
  </r>
  <r>
    <n v="188"/>
    <x v="181"/>
    <x v="9"/>
    <d v="2018-06-19T00:00:00"/>
    <x v="90"/>
    <s v="Hawthorne; Los Angeles; Irvine"/>
    <x v="8"/>
    <s v="Los Angeles; Los Angeles; Orange"/>
    <x v="2"/>
    <s v="Aerospace Manufacturing"/>
    <x v="179"/>
    <n v="11930389"/>
    <n v="11857947.140000001"/>
    <n v="141605297.83000001"/>
    <n v="0.99227301784062572"/>
    <s v="N/A"/>
    <n v="15139753"/>
    <n v="3209365"/>
    <n v="7023"/>
    <n v="118"/>
    <x v="1"/>
    <s v="1 Rocket Rd. Hawthorne, CA 90250"/>
    <m/>
    <m/>
    <m/>
    <x v="33"/>
    <n v="10"/>
  </r>
  <r>
    <n v="189"/>
    <x v="182"/>
    <x v="9"/>
    <d v="2018-06-19T00:00:00"/>
    <x v="165"/>
    <s v="San Jose"/>
    <x v="2"/>
    <s v="Santa Clara"/>
    <x v="3"/>
    <s v="Mixed Recycling"/>
    <x v="180"/>
    <n v="930707"/>
    <n v="919886.63"/>
    <n v="11003428.57"/>
    <n v="0.98837419451269337"/>
    <n v="154295"/>
    <n v="1438809"/>
    <n v="662398"/>
    <n v="57"/>
    <n v="5"/>
    <x v="1"/>
    <m/>
    <m/>
    <m/>
    <m/>
    <x v="2"/>
    <n v="26"/>
  </r>
  <r>
    <n v="16"/>
    <x v="183"/>
    <x v="9"/>
    <d v="2018-06-19T00:00:00"/>
    <x v="166"/>
    <s v="Sun Valley"/>
    <x v="8"/>
    <s v="Los Angeles"/>
    <x v="2"/>
    <s v="Water Feature Manufacturing"/>
    <x v="181"/>
    <n v="411922"/>
    <n v="289619.03000000003"/>
    <n v="3452744"/>
    <n v="0.70073738137775632"/>
    <s v="N/A"/>
    <n v="873330"/>
    <n v="461408"/>
    <n v="280"/>
    <n v="5"/>
    <x v="2"/>
    <s v="10847 Sherman  Way Sun Valley, CA 91352"/>
    <m/>
    <m/>
    <m/>
    <x v="48"/>
    <n v="3"/>
  </r>
  <r>
    <n v="190"/>
    <x v="184"/>
    <x v="9"/>
    <d v="2018-08-21T00:00:00"/>
    <x v="167"/>
    <s v="Napa"/>
    <x v="32"/>
    <s v="Napa"/>
    <x v="2"/>
    <s v="Advanced Packaging Label Production"/>
    <x v="182"/>
    <n v="238427"/>
    <n v="238578.14"/>
    <n v="2852000"/>
    <n v="1"/>
    <s v="N/A"/>
    <n v="433975"/>
    <n v="195548"/>
    <n v="58"/>
    <n v="3"/>
    <x v="1"/>
    <s v="2545 Napa Valley Corporate Drive - Suite A, Napa, CA 94558"/>
    <m/>
    <m/>
    <m/>
    <x v="25"/>
    <n v="12"/>
  </r>
  <r>
    <n v="268"/>
    <x v="185"/>
    <x v="9"/>
    <d v="2018-08-21T00:00:00"/>
    <x v="152"/>
    <s v="Watsonville"/>
    <x v="0"/>
    <s v="Santa Cruz"/>
    <x v="0"/>
    <s v="Biodiesel Production"/>
    <x v="183"/>
    <n v="642466"/>
    <n v="0"/>
    <n v="0"/>
    <n v="0"/>
    <n v="73544"/>
    <n v="1216403"/>
    <n v="647480"/>
    <n v="45"/>
    <n v="7"/>
    <x v="0"/>
    <m/>
    <m/>
    <m/>
    <m/>
    <x v="10"/>
    <n v="17"/>
  </r>
  <r>
    <n v="191"/>
    <x v="186"/>
    <x v="9"/>
    <d v="2018-08-21T00:00:00"/>
    <x v="168"/>
    <s v="Madera; Chowchilla"/>
    <x v="21"/>
    <s v="Madera"/>
    <x v="2"/>
    <s v="Advanced Food Production"/>
    <x v="105"/>
    <n v="313500"/>
    <n v="266793.34000000003"/>
    <n v="3182742.02"/>
    <n v="0.84873120533333335"/>
    <s v="N/A"/>
    <n v="1448619"/>
    <n v="1135119"/>
    <n v="25"/>
    <n v="2"/>
    <x v="1"/>
    <s v="2900 Airport Dr. Madera, CA 93637"/>
    <m/>
    <m/>
    <m/>
    <x v="36"/>
    <n v="5"/>
  </r>
  <r>
    <n v="269"/>
    <x v="187"/>
    <x v="9"/>
    <d v="2018-09-18T00:00:00"/>
    <x v="169"/>
    <s v="Tracy"/>
    <x v="5"/>
    <s v="San Joaquin"/>
    <x v="2"/>
    <s v="Multifamily Unit Building Component Manufacturing"/>
    <x v="184"/>
    <n v="5986451"/>
    <n v="4231673.5999999996"/>
    <n v="50611919.780000001"/>
    <n v="0.70678884074562298"/>
    <s v="N/A"/>
    <n v="15745595"/>
    <n v="9759144"/>
    <n v="680"/>
    <n v="50"/>
    <x v="0"/>
    <s v="Prologis NEI 17 Paradise Rd. Tracy, CA 95304"/>
    <m/>
    <m/>
    <m/>
    <x v="13"/>
    <n v="14"/>
  </r>
  <r>
    <n v="192"/>
    <x v="188"/>
    <x v="9"/>
    <d v="2018-10-16T00:00:00"/>
    <x v="109"/>
    <s v="Lemon Grove"/>
    <x v="7"/>
    <s v="San Diego"/>
    <x v="3"/>
    <s v="Mixed Recycling"/>
    <x v="185"/>
    <n v="313542"/>
    <n v="313542"/>
    <n v="3750500"/>
    <n v="0.99999866684619809"/>
    <n v="18776"/>
    <n v="700109"/>
    <n v="405343"/>
    <n v="24"/>
    <n v="1"/>
    <x v="1"/>
    <m/>
    <m/>
    <m/>
    <m/>
    <x v="64"/>
    <n v="14"/>
  </r>
  <r>
    <n v="17"/>
    <x v="189"/>
    <x v="9"/>
    <d v="2018-10-16T00:00:00"/>
    <x v="170"/>
    <s v="Hanford"/>
    <x v="24"/>
    <s v="Kings"/>
    <x v="0"/>
    <s v="Dairy Biogas Production"/>
    <x v="186"/>
    <n v="1707348"/>
    <n v="1578269.37"/>
    <n v="18855334.48"/>
    <n v="0.92324805979348801"/>
    <n v="208263"/>
    <n v="3690904"/>
    <n v="2191818"/>
    <n v="67"/>
    <n v="6"/>
    <x v="2"/>
    <s v="7905 Kansas Ave. Hanford, CA 93230"/>
    <m/>
    <m/>
    <m/>
    <x v="1"/>
    <n v="16"/>
  </r>
  <r>
    <n v="18"/>
    <x v="190"/>
    <x v="9"/>
    <d v="2018-10-16T00:00:00"/>
    <x v="171"/>
    <s v="Tulare"/>
    <x v="16"/>
    <s v="Tulare"/>
    <x v="0"/>
    <s v="Dairy Biogas Production"/>
    <x v="187"/>
    <n v="1853602"/>
    <n v="942362.21"/>
    <n v="11271964.939999999"/>
    <n v="0.50838102645028294"/>
    <n v="202638"/>
    <n v="3655350"/>
    <n v="2004386"/>
    <n v="71"/>
    <n v="6"/>
    <x v="2"/>
    <s v="7204 Ave 260 Tulare, CA 93274"/>
    <m/>
    <m/>
    <m/>
    <x v="1"/>
    <n v="38"/>
  </r>
  <r>
    <n v="193"/>
    <x v="191"/>
    <x v="9"/>
    <d v="2018-11-13T00:00:00"/>
    <x v="62"/>
    <s v="Santa Barbara"/>
    <x v="17"/>
    <s v="Santa Barbara"/>
    <x v="3"/>
    <s v="Mixed Recycling"/>
    <x v="188"/>
    <n v="3733677"/>
    <n v="1422296.26"/>
    <n v="16996604"/>
    <n v="0.38056748530923112"/>
    <n v="115040"/>
    <n v="3630121"/>
    <n v="11484"/>
    <n v="74"/>
    <n v="10"/>
    <x v="1"/>
    <s v="14470 Calle Real Santa Barbara, CA 93117"/>
    <m/>
    <m/>
    <m/>
    <x v="19"/>
    <n v="19"/>
  </r>
  <r>
    <n v="194"/>
    <x v="192"/>
    <x v="9"/>
    <d v="2018-11-13T00:00:00"/>
    <x v="172"/>
    <s v="Sacramento"/>
    <x v="10"/>
    <s v="Sacramento"/>
    <x v="2"/>
    <s v="Passenger Seating System Manufacturing"/>
    <x v="189"/>
    <n v="73275"/>
    <n v="73252.87"/>
    <n v="876230.46"/>
    <n v="0.99970046537736179"/>
    <s v="N/A"/>
    <n v="231095"/>
    <n v="157820"/>
    <n v="10"/>
    <n v="1"/>
    <x v="1"/>
    <m/>
    <m/>
    <m/>
    <m/>
    <x v="31"/>
    <n v="20"/>
  </r>
  <r>
    <n v="195"/>
    <x v="193"/>
    <x v="9"/>
    <d v="2018-11-13T00:00:00"/>
    <x v="65"/>
    <s v="Rialto"/>
    <x v="19"/>
    <s v="San Bernardino"/>
    <x v="2"/>
    <s v="Water Bottling"/>
    <x v="190"/>
    <n v="5870455"/>
    <n v="5214887.8499999996"/>
    <n v="62379041.219999999"/>
    <n v="0.88832778055853234"/>
    <s v="N/A"/>
    <n v="6595424"/>
    <n v="724970"/>
    <n v="189"/>
    <n v="14"/>
    <x v="1"/>
    <m/>
    <m/>
    <m/>
    <m/>
    <x v="24"/>
    <n v="20"/>
  </r>
  <r>
    <n v="196"/>
    <x v="194"/>
    <x v="9"/>
    <d v="2018-11-13T00:00:00"/>
    <x v="173"/>
    <s v="Ontario"/>
    <x v="19"/>
    <s v="San Bernardino"/>
    <x v="2"/>
    <s v="Animal Feed and Organic Fertilizer"/>
    <x v="191"/>
    <n v="660086"/>
    <n v="129822.08"/>
    <n v="1552018.55"/>
    <n v="0.19656329275042206"/>
    <s v="N/A"/>
    <n v="564872"/>
    <n v="-95214"/>
    <n v="36"/>
    <n v="5"/>
    <x v="1"/>
    <s v="231 S. Pleasant Ave. Ontario, CA 91761"/>
    <m/>
    <m/>
    <m/>
    <x v="58"/>
    <n v="6"/>
  </r>
  <r>
    <n v="270"/>
    <x v="195"/>
    <x v="9"/>
    <d v="2018-11-13T00:00:00"/>
    <x v="174"/>
    <s v="Roseville"/>
    <x v="0"/>
    <s v="Placer"/>
    <x v="2"/>
    <s v="Advanced Food Production"/>
    <x v="192"/>
    <n v="492070"/>
    <n v="37793.519999999997"/>
    <n v="452075.52000000002"/>
    <n v="7.6805219164118255E-2"/>
    <s v="N/A"/>
    <n v="1312727"/>
    <n v="820658"/>
    <n v="79"/>
    <n v="5"/>
    <x v="0"/>
    <m/>
    <m/>
    <m/>
    <m/>
    <x v="58"/>
    <n v="20"/>
  </r>
  <r>
    <n v="197"/>
    <x v="196"/>
    <x v="9"/>
    <d v="2018-11-13T00:00:00"/>
    <x v="175"/>
    <s v="Ontario"/>
    <x v="19"/>
    <s v="San Bernardino"/>
    <x v="2"/>
    <s v="Health and Beauty Products"/>
    <x v="193"/>
    <n v="235918"/>
    <n v="207179.74"/>
    <n v="2478226.64"/>
    <n v="0.87818530637643144"/>
    <s v="N/A"/>
    <n v="534834"/>
    <n v="298916"/>
    <n v="65"/>
    <n v="3.39"/>
    <x v="1"/>
    <m/>
    <m/>
    <m/>
    <m/>
    <x v="60"/>
    <n v="4"/>
  </r>
  <r>
    <n v="271"/>
    <x v="197"/>
    <x v="9"/>
    <d v="2018-12-18T00:00:00"/>
    <x v="176"/>
    <s v="Bakersfield"/>
    <x v="1"/>
    <s v="Kern"/>
    <x v="2"/>
    <s v="Rail Transportation Manufacturing"/>
    <x v="194"/>
    <n v="265380"/>
    <n v="109114.9"/>
    <n v="1305202.1000000001"/>
    <n v="0.41116497605846775"/>
    <s v="N/A"/>
    <n v="599624"/>
    <n v="334244"/>
    <n v="41"/>
    <n v="3"/>
    <x v="0"/>
    <m/>
    <m/>
    <m/>
    <m/>
    <x v="58"/>
    <n v="5"/>
  </r>
  <r>
    <n v="272"/>
    <x v="198"/>
    <x v="9"/>
    <d v="2018-12-18T00:00:00"/>
    <x v="177"/>
    <s v="Riverbank"/>
    <x v="0"/>
    <s v="Stanislaus"/>
    <x v="0"/>
    <s v="Biomass Processing and Fuel Production"/>
    <x v="195"/>
    <n v="12797224"/>
    <n v="207328"/>
    <n v="2480000"/>
    <n v="1.6201014029307296E-2"/>
    <n v="1371022"/>
    <n v="17565901"/>
    <n v="6139699"/>
    <n v="622"/>
    <n v="72"/>
    <x v="0"/>
    <m/>
    <m/>
    <m/>
    <m/>
    <x v="1"/>
    <n v="9"/>
  </r>
  <r>
    <n v="20"/>
    <x v="199"/>
    <x v="9"/>
    <d v="2018-12-18T00:00:00"/>
    <x v="178"/>
    <s v="Richmond"/>
    <x v="33"/>
    <s v="Contra Costa"/>
    <x v="2"/>
    <s v="Beverage Bottling Manufacturing"/>
    <x v="196"/>
    <n v="303972"/>
    <n v="90125.9"/>
    <n v="1078061"/>
    <n v="0.29649405986585914"/>
    <s v="N/A"/>
    <n v="1897358"/>
    <n v="1593386"/>
    <n v="62"/>
    <n v="4"/>
    <x v="2"/>
    <m/>
    <m/>
    <m/>
    <m/>
    <x v="14"/>
    <n v="14"/>
  </r>
  <r>
    <n v="21"/>
    <x v="200"/>
    <x v="10"/>
    <d v="2019-02-19T00:00:00"/>
    <x v="179"/>
    <s v="Roseville"/>
    <x v="28"/>
    <s v="Placer"/>
    <x v="0"/>
    <s v="Biomass Processing and Fuel Production"/>
    <x v="197"/>
    <n v="323281"/>
    <n v="275052.40000000002"/>
    <n v="3287018"/>
    <n v="0.85001758469097488"/>
    <n v="75504"/>
    <n v="359170"/>
    <n v="111392"/>
    <n v="8"/>
    <n v="1"/>
    <x v="2"/>
    <s v="3033 Fiddyment Dr Roseville, CA 95747"/>
    <m/>
    <m/>
    <m/>
    <x v="17"/>
    <n v="9"/>
  </r>
  <r>
    <n v="274"/>
    <x v="201"/>
    <x v="10"/>
    <d v="2019-06-18T00:00:00"/>
    <x v="180"/>
    <s v="South Gate"/>
    <x v="8"/>
    <s v="Los Angeles"/>
    <x v="2"/>
    <s v="Recycled Food Packaging Manufacturing"/>
    <x v="198"/>
    <n v="1096744"/>
    <n v="395927.34"/>
    <n v="4735973"/>
    <n v="0.3610024430308828"/>
    <s v="N/A"/>
    <n v="4906568"/>
    <n v="3809824"/>
    <n v="22"/>
    <n v="3"/>
    <x v="0"/>
    <s v="8685 Bowers Ave. South Gate, CA 90280"/>
    <m/>
    <m/>
    <m/>
    <x v="47"/>
    <n v="4"/>
  </r>
  <r>
    <n v="22"/>
    <x v="202"/>
    <x v="10"/>
    <d v="2019-02-19T00:00:00"/>
    <x v="181"/>
    <s v="San Diego"/>
    <x v="7"/>
    <s v="San Diego"/>
    <x v="0"/>
    <s v="Biogas Capture and Production"/>
    <x v="199"/>
    <n v="459800"/>
    <n v="445721.91"/>
    <n v="5328567.5"/>
    <n v="0.96883045454545458"/>
    <n v="80989"/>
    <n v="1000104"/>
    <n v="621293"/>
    <n v="0"/>
    <n v="0"/>
    <x v="2"/>
    <s v="1902 Gatchell Road San Diego 92106"/>
    <m/>
    <m/>
    <m/>
    <x v="34"/>
    <n v="31"/>
  </r>
  <r>
    <n v="19"/>
    <x v="203"/>
    <x v="9"/>
    <d v="2018-10-16T00:00:00"/>
    <x v="182"/>
    <s v="Bakersfield"/>
    <x v="1"/>
    <s v="Kern"/>
    <x v="0"/>
    <s v="Dairy Biogas Production"/>
    <x v="200"/>
    <n v="2667595"/>
    <n v="1540988.39"/>
    <n v="18412719.73"/>
    <n v="0.57703799254286214"/>
    <n v="359810"/>
    <n v="6333623"/>
    <n v="4025838"/>
    <n v="100"/>
    <n v="8"/>
    <x v="2"/>
    <s v="19000 Bear Mountain Blvd. Bakersfield, CA 93311"/>
    <m/>
    <m/>
    <m/>
    <x v="16"/>
    <n v="13"/>
  </r>
  <r>
    <n v="23"/>
    <x v="203"/>
    <x v="10"/>
    <d v="2019-02-19T00:00:00"/>
    <x v="142"/>
    <s v="Whittier"/>
    <x v="8"/>
    <s v="Los Angeles"/>
    <x v="3"/>
    <s v="Mixed Recycling"/>
    <x v="201"/>
    <n v="1271749"/>
    <n v="972389.15"/>
    <n v="11617222.02"/>
    <n v="0.76367781970829596"/>
    <n v="39199"/>
    <n v="2747895"/>
    <n v="1515345"/>
    <n v="65"/>
    <n v="4"/>
    <x v="2"/>
    <s v="2808 Workman Mill Road, Whittie 90601"/>
    <m/>
    <m/>
    <m/>
    <x v="39"/>
    <n v="22"/>
  </r>
  <r>
    <n v="24"/>
    <x v="204"/>
    <x v="10"/>
    <d v="2019-02-19T00:00:00"/>
    <x v="118"/>
    <s v="Perris; Lakeview"/>
    <x v="23"/>
    <s v="Riverside"/>
    <x v="3"/>
    <s v="Mixed Paper and Mixed Organics"/>
    <x v="202"/>
    <n v="428888"/>
    <n v="239926.72"/>
    <n v="2869936.85"/>
    <n v="0.55941625481093948"/>
    <n v="99915"/>
    <n v="334778"/>
    <n v="5805"/>
    <n v="54"/>
    <n v="2"/>
    <x v="2"/>
    <s v="1706 Goetz Road, Perris 92570"/>
    <m/>
    <m/>
    <m/>
    <x v="41"/>
    <n v="39"/>
  </r>
  <r>
    <n v="25"/>
    <x v="205"/>
    <x v="10"/>
    <d v="2019-02-19T00:00:00"/>
    <x v="183"/>
    <s v="Sunnyvale"/>
    <x v="2"/>
    <s v="Santa Clara"/>
    <x v="2"/>
    <s v="Advanced Robotic Surgical Systems and Tools"/>
    <x v="203"/>
    <n v="8098786"/>
    <n v="3703078.12"/>
    <n v="44215874.909999996"/>
    <n v="0.45641990863937321"/>
    <s v="N/A"/>
    <n v="13591326"/>
    <n v="5492540"/>
    <n v="1272"/>
    <n v="33"/>
    <x v="2"/>
    <s v="1050 Kifer Road Sunny vale 94086"/>
    <m/>
    <m/>
    <m/>
    <x v="8"/>
    <n v="8"/>
  </r>
  <r>
    <n v="199"/>
    <x v="206"/>
    <x v="10"/>
    <d v="2019-03-19T00:00:00"/>
    <x v="184"/>
    <s v="Modesto"/>
    <x v="14"/>
    <s v="Stanislaus"/>
    <x v="2"/>
    <s v="Plastic Bottle Manufacturing"/>
    <x v="204"/>
    <n v="865032"/>
    <n v="864922.8"/>
    <n v="10345966.550000001"/>
    <n v="0.99987364304840098"/>
    <s v="N/A"/>
    <n v="3727188"/>
    <n v="2862156"/>
    <n v="17"/>
    <n v="1"/>
    <x v="1"/>
    <s v="513 S McClure Rd. Modesto, CA 95357"/>
    <m/>
    <m/>
    <m/>
    <x v="3"/>
    <n v="21"/>
  </r>
  <r>
    <n v="200"/>
    <x v="207"/>
    <x v="10"/>
    <d v="2019-04-16T00:00:00"/>
    <x v="37"/>
    <s v="Fremont"/>
    <x v="3"/>
    <s v="Alameda"/>
    <x v="1"/>
    <s v="Electric Vehicle Manufacturing"/>
    <x v="205"/>
    <n v="6847396"/>
    <n v="6847387.8799999999"/>
    <n v="81906553.640000001"/>
    <n v="0.99999878691172983"/>
    <n v="924621"/>
    <n v="6382653"/>
    <n v="460584"/>
    <n v="288"/>
    <n v="10"/>
    <x v="1"/>
    <s v="45500 Fremont Blvd. Fremont, CA 94538"/>
    <m/>
    <m/>
    <m/>
    <x v="2"/>
    <n v="10"/>
  </r>
  <r>
    <n v="201"/>
    <x v="208"/>
    <x v="10"/>
    <d v="2019-04-16T00:00:00"/>
    <x v="185"/>
    <s v="Palmdale"/>
    <x v="8"/>
    <s v="Los Angeles"/>
    <x v="2"/>
    <s v="Aerospace Manufacturing"/>
    <x v="206"/>
    <n v="17720256"/>
    <n v="17734411.34"/>
    <n v="211964787"/>
    <n v="1"/>
    <s v="N/A"/>
    <n v="26906447"/>
    <n v="9186191"/>
    <n v="4886"/>
    <n v="232"/>
    <x v="1"/>
    <s v="3520 EAST AVENUE M PALMDALE CA 93550"/>
    <m/>
    <m/>
    <m/>
    <x v="35"/>
    <n v="4"/>
  </r>
  <r>
    <n v="202"/>
    <x v="209"/>
    <x v="10"/>
    <d v="2019-05-21T00:00:00"/>
    <x v="186"/>
    <s v="Modesto"/>
    <x v="14"/>
    <s v="Stanislaus"/>
    <x v="0"/>
    <s v="Biogas Capture and Production "/>
    <x v="207"/>
    <n v="73193"/>
    <n v="72566.25"/>
    <n v="868017.37"/>
    <n v="0.99144084997218762"/>
    <n v="17580"/>
    <n v="93692"/>
    <n v="38079"/>
    <n v="2"/>
    <n v="0"/>
    <x v="1"/>
    <s v="4848 Jackson Rd. Modesto, CA 95358"/>
    <m/>
    <m/>
    <m/>
    <x v="3"/>
    <n v="38"/>
  </r>
  <r>
    <n v="203"/>
    <x v="210"/>
    <x v="10"/>
    <d v="2019-05-21T00:00:00"/>
    <x v="187"/>
    <s v="Escondido"/>
    <x v="7"/>
    <s v="San Diego"/>
    <x v="0"/>
    <s v="Biogas Capture and Production "/>
    <x v="208"/>
    <n v="1272131"/>
    <n v="1259668.4099999999"/>
    <n v="15037783"/>
    <n v="0.98823667262653347"/>
    <n v="192942"/>
    <n v="2749888"/>
    <n v="1670707"/>
    <n v="127"/>
    <n v="12"/>
    <x v="1"/>
    <s v="1044 W. Washington Ave. Escondido 92025"/>
    <m/>
    <m/>
    <m/>
    <x v="26"/>
    <n v="16"/>
  </r>
  <r>
    <n v="26"/>
    <x v="211"/>
    <x v="10"/>
    <d v="2019-05-21T00:00:00"/>
    <x v="188"/>
    <s v="Napa"/>
    <x v="32"/>
    <s v="Napa"/>
    <x v="2"/>
    <s v="Advanced Packaging Label Production"/>
    <x v="209"/>
    <n v="589000"/>
    <n v="359016.14"/>
    <n v="4294451.46"/>
    <n v="0.60953457403774913"/>
    <s v="N/A"/>
    <n v="1071413"/>
    <n v="482413"/>
    <n v="59"/>
    <n v="4"/>
    <x v="2"/>
    <s v="535 Airpark Road, Napa 94558"/>
    <m/>
    <m/>
    <m/>
    <x v="12"/>
    <n v="12"/>
  </r>
  <r>
    <n v="273"/>
    <x v="212"/>
    <x v="10"/>
    <d v="2019-05-21T00:00:00"/>
    <x v="189"/>
    <s v="Taft"/>
    <x v="1"/>
    <s v="Kern"/>
    <x v="2"/>
    <s v="Fertilizer Production "/>
    <x v="169"/>
    <n v="20000000"/>
    <n v="0"/>
    <n v="0"/>
    <n v="0"/>
    <s v="N/A"/>
    <n v="41686059"/>
    <n v="21686059"/>
    <n v="120"/>
    <n v="17"/>
    <x v="0"/>
    <s v="South Kern Industrial Center, 19763 South Lake Rd. Taft 93763"/>
    <m/>
    <m/>
    <m/>
    <x v="29"/>
    <n v="37"/>
  </r>
  <r>
    <n v="27"/>
    <x v="213"/>
    <x v="10"/>
    <d v="2019-06-18T00:00:00"/>
    <x v="190"/>
    <s v="Marina"/>
    <x v="6"/>
    <s v="Monterey"/>
    <x v="1"/>
    <s v="Electric Vertical Take-Off and Landing (eVTOL) Aircraft Manufacturing"/>
    <x v="210"/>
    <n v="6142399"/>
    <n v="2834350.88"/>
    <n v="33903718.630000003"/>
    <n v="0.4614403543854313"/>
    <n v="151181"/>
    <n v="31297045"/>
    <n v="25305827"/>
    <n v="1457"/>
    <n v="85"/>
    <x v="2"/>
    <s v="781 Neeson Rd. Marina, CA 93933"/>
    <m/>
    <m/>
    <m/>
    <x v="7"/>
    <n v="12"/>
  </r>
  <r>
    <n v="28"/>
    <x v="214"/>
    <x v="10"/>
    <d v="2019-06-18T00:00:00"/>
    <x v="191"/>
    <s v="Cantua Creek"/>
    <x v="9"/>
    <s v="Fresno"/>
    <x v="2"/>
    <s v="Pistachio Processing and Production"/>
    <x v="211"/>
    <n v="6620794"/>
    <n v="6016575.9299999997"/>
    <n v="71800895.129999995"/>
    <n v="0.90662160295772132"/>
    <s v="N/A"/>
    <n v="15571185"/>
    <n v="8950391"/>
    <n v="192"/>
    <n v="14"/>
    <x v="2"/>
    <s v="34411 W Kamm Ave. Cantua Creek, CA 93608"/>
    <m/>
    <m/>
    <m/>
    <x v="21"/>
    <n v="12"/>
  </r>
  <r>
    <n v="29"/>
    <x v="215"/>
    <x v="10"/>
    <d v="2019-06-18T00:00:00"/>
    <x v="192"/>
    <s v="Irvine"/>
    <x v="20"/>
    <s v="Orange"/>
    <x v="2"/>
    <s v="Cardiovascular Technology Manufacturing"/>
    <x v="169"/>
    <n v="20000000"/>
    <n v="15719676"/>
    <n v="186467025.74000001"/>
    <n v="0.77943217007179433"/>
    <s v="N/A"/>
    <n v="20979059"/>
    <n v="979059"/>
    <n v="1064"/>
    <n v="48"/>
    <x v="2"/>
    <s v="1 Edwards Way Irvine, CA 92614"/>
    <m/>
    <m/>
    <m/>
    <x v="9"/>
    <n v="17"/>
  </r>
  <r>
    <n v="30"/>
    <x v="216"/>
    <x v="10"/>
    <d v="2019-06-18T00:00:00"/>
    <x v="193"/>
    <s v="Stockton"/>
    <x v="5"/>
    <s v="San Joaquin"/>
    <x v="3"/>
    <s v="Glass Recycling and Pozzolan Manufacturing"/>
    <x v="212"/>
    <n v="1285002"/>
    <n v="350351.93"/>
    <n v="4180610.9"/>
    <n v="0.27198329537942534"/>
    <n v="231501"/>
    <n v="1672361"/>
    <n v="618859"/>
    <n v="28"/>
    <n v="4"/>
    <x v="2"/>
    <s v="713A W Luce Ave. Stockton, CA 95203"/>
    <m/>
    <m/>
    <m/>
    <x v="13"/>
    <n v="5"/>
  </r>
  <r>
    <n v="31"/>
    <x v="217"/>
    <x v="10"/>
    <d v="2019-06-18T00:00:00"/>
    <x v="194"/>
    <s v="Modesto"/>
    <x v="14"/>
    <s v="Stanislaus"/>
    <x v="2"/>
    <s v="Pre-Engineered Structural Shell Production"/>
    <x v="213"/>
    <n v="1734700"/>
    <n v="1066113.21"/>
    <n v="12747479.41"/>
    <n v="0.61433635710843371"/>
    <s v="N/A"/>
    <n v="13737134"/>
    <n v="12002434"/>
    <n v="268"/>
    <n v="17"/>
    <x v="2"/>
    <s v="945 E Whitmore Ave. Modesto, CA 95358"/>
    <m/>
    <m/>
    <m/>
    <x v="3"/>
    <n v="33"/>
  </r>
  <r>
    <n v="32"/>
    <x v="218"/>
    <x v="10"/>
    <d v="2019-07-16T00:00:00"/>
    <x v="195"/>
    <s v="San Carlos"/>
    <x v="15"/>
    <s v="San Mateo"/>
    <x v="0"/>
    <s v="Organics and Municipal Solid Waste"/>
    <x v="214"/>
    <n v="941336"/>
    <n v="87675.24"/>
    <n v="1048746.8899999999"/>
    <n v="9.3139155417406735E-2"/>
    <n v="69820"/>
    <n v="1932190"/>
    <n v="1060674"/>
    <n v="22"/>
    <n v="2"/>
    <x v="2"/>
    <s v="333 Shoreway Rd. San Carlos, CA 94070"/>
    <m/>
    <m/>
    <m/>
    <x v="28"/>
    <n v="10"/>
  </r>
  <r>
    <n v="33"/>
    <x v="219"/>
    <x v="10"/>
    <d v="2019-07-16T00:00:00"/>
    <x v="196"/>
    <s v="Newark"/>
    <x v="3"/>
    <s v="Alameda"/>
    <x v="2"/>
    <s v="Biopharmaceutical Manufacturing"/>
    <x v="215"/>
    <n v="3038954"/>
    <n v="2094960.48"/>
    <n v="24965883.16"/>
    <n v="0.68679799390005203"/>
    <s v="N/A"/>
    <n v="6892248"/>
    <n v="3853294"/>
    <n v="206"/>
    <n v="12"/>
    <x v="2"/>
    <m/>
    <m/>
    <m/>
    <m/>
    <x v="2"/>
    <n v="14"/>
  </r>
  <r>
    <n v="34"/>
    <x v="220"/>
    <x v="10"/>
    <d v="2019-07-16T00:00:00"/>
    <x v="197"/>
    <s v="Hanford"/>
    <x v="24"/>
    <s v="Kings"/>
    <x v="0"/>
    <s v="Dairy Biogas Production"/>
    <x v="216"/>
    <n v="1380095"/>
    <n v="1042853.31"/>
    <n v="12422389.109999999"/>
    <n v="0.75249285647868969"/>
    <n v="451076"/>
    <n v="7864837"/>
    <n v="6935818"/>
    <n v="31"/>
    <n v="2"/>
    <x v="2"/>
    <s v="15808 7th Ave. Hanford, CA 93230"/>
    <m/>
    <m/>
    <m/>
    <x v="1"/>
    <n v="13"/>
  </r>
  <r>
    <n v="35"/>
    <x v="221"/>
    <x v="11"/>
    <d v="2020-01-21T00:00:00"/>
    <x v="121"/>
    <s v="Stockton"/>
    <x v="5"/>
    <s v="San Joaquin"/>
    <x v="2"/>
    <s v="Advanced Food Production"/>
    <x v="217"/>
    <n v="465509"/>
    <n v="333565.2"/>
    <n v="3954311"/>
    <n v="0.71014792327701204"/>
    <s v="N/A"/>
    <n v="2711411"/>
    <n v="2245902"/>
    <n v="61"/>
    <n v="4"/>
    <x v="2"/>
    <s v="1718 Boeing Way Stockton, CA 95206"/>
    <s v="2651 S Airport Way Stockton, CA 95206"/>
    <m/>
    <m/>
    <x v="13"/>
    <n v="8"/>
  </r>
  <r>
    <n v="36"/>
    <x v="222"/>
    <x v="11"/>
    <d v="2020-01-21T00:00:00"/>
    <x v="198"/>
    <s v="Highland"/>
    <x v="19"/>
    <s v="San Bernardino"/>
    <x v="0"/>
    <s v="Biogas Capture and Production"/>
    <x v="218"/>
    <n v="5043421"/>
    <n v="2358906.89"/>
    <n v="28158642.609999999"/>
    <n v="0.46675909378729613"/>
    <n v="729069"/>
    <n v="7918079"/>
    <n v="3603727"/>
    <n v="79"/>
    <n v="12"/>
    <x v="2"/>
    <s v="25376 5th Street Highland, CA 92410"/>
    <s v="25318 5th Street Highland, CA 92410"/>
    <m/>
    <m/>
    <x v="61"/>
    <n v="33"/>
  </r>
  <r>
    <n v="275"/>
    <x v="223"/>
    <x v="11"/>
    <d v="2020-01-21T00:00:00"/>
    <x v="67"/>
    <s v="Paramount"/>
    <x v="0"/>
    <s v="Los Angeles"/>
    <x v="0"/>
    <s v="Renewable Diesel Production"/>
    <x v="219"/>
    <n v="10000000"/>
    <n v="0"/>
    <n v="0"/>
    <n v="0"/>
    <n v="5644576"/>
    <n v="69745006"/>
    <n v="65389582"/>
    <n v="532"/>
    <n v="28"/>
    <x v="0"/>
    <s v="14700 Downey Ave. Paramount, CA 90723"/>
    <m/>
    <m/>
    <m/>
    <x v="34"/>
    <n v="5"/>
  </r>
  <r>
    <n v="37"/>
    <x v="224"/>
    <x v="11"/>
    <d v="2020-01-21T00:00:00"/>
    <x v="199"/>
    <s v="Merced"/>
    <x v="18"/>
    <s v="Merced"/>
    <x v="0"/>
    <s v="Dairy Biogas Production"/>
    <x v="220"/>
    <n v="2668725"/>
    <n v="1747475.71"/>
    <n v="20766790.079999998"/>
    <n v="0.6505368551163625"/>
    <n v="437234"/>
    <n v="7835465"/>
    <n v="5603974"/>
    <n v="73"/>
    <n v="5"/>
    <x v="2"/>
    <s v=" 1550 Rahilly Rd. Merced, CA 95341"/>
    <m/>
    <m/>
    <m/>
    <x v="3"/>
    <n v="23"/>
  </r>
  <r>
    <n v="38"/>
    <x v="225"/>
    <x v="11"/>
    <d v="2020-01-21T00:00:00"/>
    <x v="200"/>
    <s v="Riverdale"/>
    <x v="9"/>
    <s v="Fresno"/>
    <x v="0"/>
    <s v="Dairy Biogas Production"/>
    <x v="221"/>
    <n v="1255431"/>
    <n v="856516.52"/>
    <n v="10189648.07"/>
    <n v="0.67853570732698709"/>
    <n v="213374"/>
    <n v="3816474"/>
    <n v="2774417"/>
    <n v="33"/>
    <n v="2"/>
    <x v="2"/>
    <s v="12103 West Elkhorn Ave Riverdale, CA 93656"/>
    <m/>
    <m/>
    <m/>
    <x v="21"/>
    <n v="12"/>
  </r>
  <r>
    <n v="39"/>
    <x v="226"/>
    <x v="11"/>
    <d v="2020-01-21T00:00:00"/>
    <x v="201"/>
    <s v="Ceres"/>
    <x v="14"/>
    <s v="Stanislaus"/>
    <x v="0"/>
    <s v="Dairy Biogas Production"/>
    <x v="222"/>
    <n v="733390"/>
    <n v="724130.91"/>
    <n v="8624153.5500000007"/>
    <n v="0.98307783719887087"/>
    <n v="86121"/>
    <n v="2157797"/>
    <n v="1510529"/>
    <n v="29"/>
    <n v="2"/>
    <x v="2"/>
    <s v="2207 Roberts Rd. Ceres, CA 95307"/>
    <m/>
    <m/>
    <m/>
    <x v="3"/>
    <n v="12"/>
  </r>
  <r>
    <n v="40"/>
    <x v="227"/>
    <x v="11"/>
    <d v="2020-03-17T00:00:00"/>
    <x v="202"/>
    <s v="Santa Clara; Sunnyvale"/>
    <x v="2"/>
    <s v="Santa Clara"/>
    <x v="2"/>
    <s v="Semiconductor and Related Industries Fabrication Equipment Manufacturing"/>
    <x v="223"/>
    <n v="9922670"/>
    <n v="8994080.6199999992"/>
    <n v="105991355.25"/>
    <n v="0.89299325329012291"/>
    <s v="N/A"/>
    <n v="20897003"/>
    <n v="10974333"/>
    <n v="3199"/>
    <n v="67"/>
    <x v="2"/>
    <s v="3050 Bowers Ave Santa Clara, CA 95054"/>
    <s v="974 E. Arques Ave Sunnyvale, CA 94085"/>
    <m/>
    <m/>
    <x v="2"/>
    <n v="4"/>
  </r>
  <r>
    <n v="41"/>
    <x v="228"/>
    <x v="11"/>
    <d v="2020-03-17T00:00:00"/>
    <x v="203"/>
    <s v="Bakersfield"/>
    <x v="1"/>
    <s v="Kern"/>
    <x v="0"/>
    <s v="Renewable Diesel Production"/>
    <x v="219"/>
    <n v="10000000"/>
    <n v="5057394.4800000004"/>
    <n v="59827679.869999997"/>
    <n v="0.50015940739437326"/>
    <n v="3361461"/>
    <n v="17223213"/>
    <n v="10584674"/>
    <n v="161"/>
    <n v="12"/>
    <x v="2"/>
    <s v="6451 Rosedale Hwy Bakersfield, CA 93308"/>
    <m/>
    <m/>
    <m/>
    <x v="29"/>
    <n v="10"/>
  </r>
  <r>
    <n v="42"/>
    <x v="229"/>
    <x v="11"/>
    <d v="2020-03-17T00:00:00"/>
    <x v="204"/>
    <s v="San Diego"/>
    <x v="7"/>
    <s v="San Diego"/>
    <x v="2"/>
    <s v="Insulin Pumps and Related Products Manufacturing"/>
    <x v="224"/>
    <n v="5016000"/>
    <n v="608892.82999999996"/>
    <n v="7239698.5999999996"/>
    <n v="0.12066164333333333"/>
    <s v="N/A"/>
    <n v="5767662"/>
    <n v="751662"/>
    <n v="676"/>
    <n v="34"/>
    <x v="2"/>
    <s v="11075 Roselle Street San Diego, CA 92121"/>
    <m/>
    <m/>
    <m/>
    <x v="16"/>
    <n v="12"/>
  </r>
  <r>
    <n v="43"/>
    <x v="230"/>
    <x v="11"/>
    <d v="2020-03-17T00:00:00"/>
    <x v="205"/>
    <s v="Long Beach"/>
    <x v="8"/>
    <s v="Los Angeles"/>
    <x v="2"/>
    <s v="Aerospace Manufacturing"/>
    <x v="225"/>
    <n v="1504893"/>
    <n v="669584.11"/>
    <n v="7907746.4500000002"/>
    <n v="0.43929218194279029"/>
    <s v="N/A"/>
    <n v="5301512"/>
    <n v="3796619"/>
    <n v="707"/>
    <n v="16"/>
    <x v="2"/>
    <s v="4022 E Conant St. Long Beach, CA 90808"/>
    <s v="3500 Deer Creek Rd. Palo Alto, CA 94304"/>
    <m/>
    <m/>
    <x v="52"/>
    <n v="14"/>
  </r>
  <r>
    <n v="44"/>
    <x v="231"/>
    <x v="11"/>
    <d v="2020-03-17T00:00:00"/>
    <x v="165"/>
    <s v="Gilroy"/>
    <x v="2"/>
    <s v="Santa Clara"/>
    <x v="3"/>
    <s v="Mixed Organics"/>
    <x v="226"/>
    <n v="2039437"/>
    <n v="0"/>
    <n v="0"/>
    <n v="0"/>
    <n v="64373"/>
    <n v="7133532"/>
    <n v="5158468"/>
    <n v="70"/>
    <n v="6"/>
    <x v="2"/>
    <s v="675 Los Esteros Road San Jose, CA 95134"/>
    <m/>
    <m/>
    <m/>
    <x v="2"/>
    <n v="14"/>
  </r>
  <r>
    <n v="204"/>
    <x v="232"/>
    <x v="11"/>
    <d v="2020-03-17T00:00:00"/>
    <x v="206"/>
    <s v="Fremont; Livermore"/>
    <x v="3"/>
    <s v="Alameda"/>
    <x v="2"/>
    <s v="Semiconductor Fabrication Equipment Manufacturing"/>
    <x v="219"/>
    <n v="10000000"/>
    <n v="10071138"/>
    <n v="119617223.04000001"/>
    <n v="0.99999999197440004"/>
    <s v="N/A"/>
    <n v="23229619"/>
    <n v="13229619"/>
    <n v="2685"/>
    <n v="68"/>
    <x v="1"/>
    <s v="4650 Cushing Pkwy Fremont, CA 94538"/>
    <s v="1 Portola Ave Livermore, CA 94551"/>
    <m/>
    <m/>
    <x v="2"/>
    <n v="16"/>
  </r>
  <r>
    <n v="45"/>
    <x v="233"/>
    <x v="11"/>
    <d v="2020-03-17T00:00:00"/>
    <x v="70"/>
    <s v="Palmdale"/>
    <x v="8"/>
    <s v="Los Angeles"/>
    <x v="2"/>
    <s v="Aerospace Manufacturing"/>
    <x v="219"/>
    <n v="10000000"/>
    <n v="3228282.95"/>
    <n v="38303439.280000001"/>
    <n v="0.32021675473759531"/>
    <s v="N/A"/>
    <n v="20464377"/>
    <n v="10464377"/>
    <n v="2830"/>
    <n v="80"/>
    <x v="2"/>
    <s v="1011 Lockheed Way Palmdale, CA 93559"/>
    <m/>
    <m/>
    <m/>
    <x v="35"/>
    <n v="16"/>
  </r>
  <r>
    <n v="46"/>
    <x v="234"/>
    <x v="11"/>
    <d v="2020-03-17T00:00:00"/>
    <x v="207"/>
    <s v="Chino"/>
    <x v="19"/>
    <s v="San Bernardino"/>
    <x v="0"/>
    <s v="Wastewater and Food Waste Biogas Capture and Production"/>
    <x v="227"/>
    <n v="6385136"/>
    <n v="4322854.88"/>
    <n v="51517003.840000004"/>
    <n v="0.67450741388558455"/>
    <n v="127703"/>
    <n v="9416157"/>
    <n v="3158724"/>
    <n v="323"/>
    <n v="57"/>
    <x v="2"/>
    <s v="6063 Kimball Ave Chino, CA 91708"/>
    <m/>
    <m/>
    <m/>
    <x v="58"/>
    <n v="16"/>
  </r>
  <r>
    <n v="205"/>
    <x v="235"/>
    <x v="11"/>
    <d v="2020-03-17T00:00:00"/>
    <x v="208"/>
    <s v="Williams"/>
    <x v="34"/>
    <s v="Colusa "/>
    <x v="0"/>
    <s v="Biomass Processing and Fuel Production"/>
    <x v="228"/>
    <n v="1060048"/>
    <n v="1075613.03"/>
    <n v="12680000"/>
    <n v="1"/>
    <n v="897448"/>
    <n v="2045500"/>
    <n v="1882900"/>
    <n v="15"/>
    <n v="2"/>
    <x v="1"/>
    <s v="6133 Abel Road Williams, CA 95987"/>
    <m/>
    <m/>
    <m/>
    <x v="25"/>
    <n v="1"/>
  </r>
  <r>
    <n v="47"/>
    <x v="236"/>
    <x v="11"/>
    <d v="2020-03-17T00:00:00"/>
    <x v="209"/>
    <s v="Burney"/>
    <x v="35"/>
    <s v="Shasta"/>
    <x v="0"/>
    <s v="Biomass Processing and Fuel Production"/>
    <x v="228"/>
    <n v="1060048"/>
    <n v="117651.33"/>
    <n v="1407312.54"/>
    <n v="0.11098679337539433"/>
    <n v="897448"/>
    <n v="2061725"/>
    <n v="1899124"/>
    <n v="15"/>
    <n v="2"/>
    <x v="2"/>
    <s v="24339 Highway 89N Burney, CA 96013"/>
    <m/>
    <m/>
    <m/>
    <x v="63"/>
    <n v="20"/>
  </r>
  <r>
    <n v="48"/>
    <x v="237"/>
    <x v="11"/>
    <d v="2020-03-17T00:00:00"/>
    <x v="210"/>
    <s v="Kerman"/>
    <x v="9"/>
    <s v="Fresno"/>
    <x v="0"/>
    <s v="Dairy Biogas Production"/>
    <x v="229"/>
    <n v="800317"/>
    <n v="527889.76"/>
    <n v="6252497.5599999996"/>
    <n v="0.65312718357659993"/>
    <n v="94401"/>
    <n v="1358931"/>
    <n v="653015"/>
    <n v="70"/>
    <n v="7"/>
    <x v="2"/>
    <s v="24387 W Whitesbridge Ave Kerman, CA 93630"/>
    <m/>
    <m/>
    <m/>
    <x v="21"/>
    <n v="13"/>
  </r>
  <r>
    <n v="276"/>
    <x v="238"/>
    <x v="11"/>
    <d v="2020-03-17T00:00:00"/>
    <x v="211"/>
    <s v="Madera"/>
    <x v="21"/>
    <s v="Madera"/>
    <x v="0"/>
    <s v="Dairy Biogas Production"/>
    <x v="230"/>
    <n v="704937"/>
    <n v="0"/>
    <n v="0"/>
    <n v="0"/>
    <n v="87376"/>
    <n v="1196391"/>
    <n v="578830"/>
    <n v="70"/>
    <n v="7"/>
    <x v="0"/>
    <s v="13668 Avenue 13 Madera, CA 93637"/>
    <m/>
    <m/>
    <m/>
    <x v="36"/>
    <n v="10"/>
  </r>
  <r>
    <n v="49"/>
    <x v="239"/>
    <x v="11"/>
    <d v="2020-03-17T00:00:00"/>
    <x v="212"/>
    <s v="Tulare"/>
    <x v="16"/>
    <s v="Tulare"/>
    <x v="0"/>
    <s v="Lakeside Pipeline"/>
    <x v="231"/>
    <n v="4386597"/>
    <n v="2188398.35"/>
    <n v="26091623.390000001"/>
    <n v="0.49725554297279367"/>
    <n v="585588"/>
    <n v="13489899"/>
    <n v="9688890"/>
    <n v="243"/>
    <n v="20"/>
    <x v="2"/>
    <s v="17297 Road 96 Tulare, CA 93274"/>
    <m/>
    <m/>
    <m/>
    <x v="19"/>
    <n v="21"/>
  </r>
  <r>
    <n v="50"/>
    <x v="240"/>
    <x v="11"/>
    <d v="2020-03-17T00:00:00"/>
    <x v="213"/>
    <s v="Visalia"/>
    <x v="16"/>
    <s v="Tulare"/>
    <x v="0"/>
    <s v="Dairy Biogas Production"/>
    <x v="232"/>
    <n v="3137425"/>
    <n v="1374311"/>
    <n v="16377846.15"/>
    <n v="0.43640492623666921"/>
    <n v="340070"/>
    <n v="8030185"/>
    <n v="5232829"/>
    <n v="184"/>
    <n v="16"/>
    <x v="2"/>
    <s v="6656 Ave 328 Visalia, CA 93291"/>
    <m/>
    <m/>
    <m/>
    <x v="19"/>
    <n v="12"/>
  </r>
  <r>
    <n v="51"/>
    <x v="241"/>
    <x v="11"/>
    <d v="2020-03-17T00:00:00"/>
    <x v="214"/>
    <s v="Buttonwillow"/>
    <x v="1"/>
    <s v="Kern"/>
    <x v="0"/>
    <s v="Dairy Biogas Production"/>
    <x v="233"/>
    <n v="1765885"/>
    <n v="802609.54"/>
    <n v="9469815.1300000008"/>
    <n v="0.44831703753514179"/>
    <n v="191126"/>
    <n v="4508054"/>
    <n v="2933294"/>
    <n v="110"/>
    <n v="9"/>
    <x v="2"/>
    <s v="6041 Brandt Rd. Buttonwillow, CA 93206"/>
    <m/>
    <m/>
    <m/>
    <x v="1"/>
    <n v="39"/>
  </r>
  <r>
    <n v="206"/>
    <x v="242"/>
    <x v="11"/>
    <d v="2020-03-17T00:00:00"/>
    <x v="37"/>
    <s v="Fremont"/>
    <x v="3"/>
    <s v="Alameda"/>
    <x v="1"/>
    <s v="Electric Vehicle Manufacturing"/>
    <x v="219"/>
    <n v="10000000"/>
    <n v="10050754.68"/>
    <n v="119607839.37"/>
    <n v="0.9999215444926226"/>
    <n v="5346992"/>
    <n v="49321388"/>
    <n v="44668380"/>
    <n v="3224"/>
    <n v="57"/>
    <x v="1"/>
    <s v="45500 Fremont Blvd. Fremont, CA 94538"/>
    <m/>
    <m/>
    <m/>
    <x v="2"/>
    <n v="33"/>
  </r>
  <r>
    <n v="207"/>
    <x v="243"/>
    <x v="11"/>
    <d v="2020-03-17T00:00:00"/>
    <x v="215"/>
    <s v="Bakersfield"/>
    <x v="1"/>
    <s v="Kern"/>
    <x v="2"/>
    <s v="Metal Products Manufacturing"/>
    <x v="234"/>
    <n v="785839.99999999988"/>
    <n v="786354.26"/>
    <n v="9387468.5500000007"/>
    <n v="0.99866686702127672"/>
    <s v="N/A"/>
    <n v="868564"/>
    <n v="82724"/>
    <n v="64"/>
    <n v="5"/>
    <x v="1"/>
    <s v="1201 Citation Way. Bakersfield, CA 93308"/>
    <m/>
    <m/>
    <m/>
    <x v="29"/>
    <n v="10"/>
  </r>
  <r>
    <n v="52"/>
    <x v="244"/>
    <x v="11"/>
    <d v="2020-03-17T00:00:00"/>
    <x v="183"/>
    <s v="Sunnyvale"/>
    <x v="2"/>
    <s v="Santa Clara"/>
    <x v="2"/>
    <s v="Advanced Robotic Surgical Systems and Tools"/>
    <x v="235"/>
    <n v="6897000"/>
    <n v="1131913.28"/>
    <n v="13515169.720000001"/>
    <n v="0.16382023903030304"/>
    <s v="N/A"/>
    <n v="20416918"/>
    <n v="13519918"/>
    <n v="2064"/>
    <n v="56"/>
    <x v="2"/>
    <s v="950 Kifer Road Sunnyvale, CA 94086"/>
    <m/>
    <m/>
    <m/>
    <x v="8"/>
    <n v="10"/>
  </r>
  <r>
    <n v="53"/>
    <x v="245"/>
    <x v="12"/>
    <d v="2021-03-16T00:00:00"/>
    <x v="216"/>
    <s v="Pittsburg"/>
    <x v="33"/>
    <s v="Contra Costa"/>
    <x v="3"/>
    <s v="Mixed Recycling"/>
    <x v="236"/>
    <n v="986000"/>
    <n v="762433"/>
    <n v="8969800"/>
    <n v="0.77325862068965512"/>
    <n v="311144"/>
    <n v="2304863"/>
    <n v="1630007"/>
    <n v="120"/>
    <n v="10"/>
    <x v="2"/>
    <s v="1300 Loveridge Road, Pittsburg 94565"/>
    <m/>
    <m/>
    <m/>
    <x v="65"/>
    <n v="12"/>
  </r>
  <r>
    <n v="208"/>
    <x v="246"/>
    <x v="12"/>
    <d v="2021-03-16T00:00:00"/>
    <x v="109"/>
    <s v="Lemon Grove"/>
    <x v="7"/>
    <s v="San Diego"/>
    <x v="3"/>
    <s v="Mixed Recycling"/>
    <x v="237"/>
    <n v="1246055"/>
    <n v="1193331.1399999999"/>
    <n v="14274295.91"/>
    <n v="0.97372497198739871"/>
    <n v="303927"/>
    <n v="2113570"/>
    <n v="1171442"/>
    <n v="104"/>
    <n v="9"/>
    <x v="1"/>
    <s v=" 6750 Federal Blvd, Lemon Grove 91945"/>
    <m/>
    <m/>
    <m/>
    <x v="64"/>
    <n v="3"/>
  </r>
  <r>
    <n v="54"/>
    <x v="247"/>
    <x v="12"/>
    <d v="2021-03-16T00:00:00"/>
    <x v="217"/>
    <s v="Santa Rosa"/>
    <x v="36"/>
    <s v="Sonoma"/>
    <x v="3"/>
    <s v="Mixed Recycling"/>
    <x v="238"/>
    <n v="1297613"/>
    <n v="0"/>
    <n v="0"/>
    <n v="0"/>
    <n v="140202"/>
    <n v="1514673"/>
    <n v="357263"/>
    <n v="77"/>
    <n v="9"/>
    <x v="2"/>
    <s v="3417 Standish Avenue, Santa Rosa 95407"/>
    <m/>
    <m/>
    <m/>
    <x v="37"/>
    <n v="5"/>
  </r>
  <r>
    <n v="55"/>
    <x v="248"/>
    <x v="12"/>
    <d v="2021-03-16T00:00:00"/>
    <x v="56"/>
    <s v="South San Francisco"/>
    <x v="15"/>
    <s v="San Mateo"/>
    <x v="3"/>
    <s v="Mixed Recycling"/>
    <x v="199"/>
    <n v="467500"/>
    <n v="322208.43"/>
    <n v="3790687.43"/>
    <n v="0.68921589636363645"/>
    <n v="61252"/>
    <n v="1894035"/>
    <n v="1487787"/>
    <n v="36"/>
    <n v="4"/>
    <x v="2"/>
    <s v="500 East Jamie Court, South San Francisco 94080"/>
    <m/>
    <m/>
    <m/>
    <x v="28"/>
    <n v="7"/>
  </r>
  <r>
    <n v="56"/>
    <x v="249"/>
    <x v="12"/>
    <d v="2021-03-16T00:00:00"/>
    <x v="218"/>
    <s v="Hanford"/>
    <x v="24"/>
    <s v="Kings"/>
    <x v="0"/>
    <s v="Dairy Biogas Production "/>
    <x v="239"/>
    <n v="678568"/>
    <n v="0"/>
    <n v="0"/>
    <n v="0"/>
    <n v="143388"/>
    <n v="761158"/>
    <n v="225978"/>
    <n v="47"/>
    <n v="5"/>
    <x v="2"/>
    <s v="5411 Flint Ave, Hanford 93230"/>
    <m/>
    <m/>
    <m/>
    <x v="1"/>
    <n v="10"/>
  </r>
  <r>
    <n v="57"/>
    <x v="250"/>
    <x v="12"/>
    <d v="2021-03-16T00:00:00"/>
    <x v="219"/>
    <s v="Hanford"/>
    <x v="24"/>
    <s v="Kings"/>
    <x v="0"/>
    <s v="Dairy Biogas Production "/>
    <x v="240"/>
    <n v="698407"/>
    <n v="0"/>
    <n v="0"/>
    <n v="0"/>
    <n v="163244"/>
    <n v="849582"/>
    <n v="314419"/>
    <n v="47"/>
    <n v="5"/>
    <x v="2"/>
    <s v="9423 Idaho Ave, Hanford 93230"/>
    <m/>
    <m/>
    <m/>
    <x v="1"/>
    <n v="36"/>
  </r>
  <r>
    <n v="58"/>
    <x v="251"/>
    <x v="12"/>
    <d v="2021-03-16T00:00:00"/>
    <x v="220"/>
    <s v="Corcoran"/>
    <x v="24"/>
    <s v="Kings"/>
    <x v="0"/>
    <s v="Dairy Biogas Production "/>
    <x v="241"/>
    <n v="746693"/>
    <n v="0"/>
    <n v="0"/>
    <n v="0"/>
    <n v="169593"/>
    <n v="887199"/>
    <n v="310098"/>
    <n v="47"/>
    <n v="6"/>
    <x v="2"/>
    <s v="36569 6th Ave, Corcoran 93212"/>
    <m/>
    <m/>
    <m/>
    <x v="1"/>
    <n v="13"/>
  </r>
  <r>
    <n v="59"/>
    <x v="252"/>
    <x v="12"/>
    <d v="2021-03-16T00:00:00"/>
    <x v="221"/>
    <s v="Crows Landing"/>
    <x v="14"/>
    <s v="Stanislaus"/>
    <x v="0"/>
    <s v="Dairy Biogas Production "/>
    <x v="242"/>
    <n v="1152761"/>
    <n v="85233.47"/>
    <n v="1002746.71"/>
    <n v="7.3938566822175963E-2"/>
    <n v="1237725"/>
    <n v="6228632"/>
    <n v="6313597"/>
    <n v="31"/>
    <n v="2"/>
    <x v="2"/>
    <s v="825 Ruble Road, Crows Landing 95313"/>
    <m/>
    <m/>
    <m/>
    <x v="3"/>
    <s v="5,13,10"/>
  </r>
  <r>
    <n v="60"/>
    <x v="253"/>
    <x v="12"/>
    <d v="2021-03-16T00:00:00"/>
    <x v="222"/>
    <s v="Goleta"/>
    <x v="17"/>
    <s v="Santa Barbara"/>
    <x v="0"/>
    <s v="Landfill Gas to Renewable Natural Gas Production"/>
    <x v="243"/>
    <n v="956463"/>
    <n v="0"/>
    <n v="0"/>
    <n v="0"/>
    <n v="736177"/>
    <n v="2189741"/>
    <n v="1969455"/>
    <n v="12"/>
    <n v="1"/>
    <x v="2"/>
    <s v="14470 Calle Real, Goleta 93117"/>
    <m/>
    <m/>
    <m/>
    <x v="31"/>
    <n v="12"/>
  </r>
  <r>
    <n v="61"/>
    <x v="254"/>
    <x v="12"/>
    <d v="2021-03-16T00:00:00"/>
    <x v="149"/>
    <s v="San Jose"/>
    <x v="2"/>
    <s v="Santa Clara"/>
    <x v="2"/>
    <s v="Electric Vehicle Battery Manufacturing"/>
    <x v="244"/>
    <n v="1699943"/>
    <n v="1697182.13"/>
    <n v="19966848.579999998"/>
    <n v="0.99837572483042303"/>
    <s v="N/A"/>
    <n v="2040086"/>
    <n v="340143"/>
    <n v="474"/>
    <n v="39"/>
    <x v="2"/>
    <s v="1730 Technology Drive, San Jose 95110"/>
    <m/>
    <m/>
    <m/>
    <x v="2"/>
    <n v="5"/>
  </r>
  <r>
    <n v="62"/>
    <x v="255"/>
    <x v="12"/>
    <d v="2021-03-16T00:00:00"/>
    <x v="223"/>
    <s v="Long Beach"/>
    <x v="8"/>
    <s v="Los Angeles"/>
    <x v="2"/>
    <s v="Aerospace Manufacturing"/>
    <x v="245"/>
    <n v="547733"/>
    <n v="129324.47"/>
    <n v="1521464.39"/>
    <n v="0.23610847960426576"/>
    <s v="N/A"/>
    <n v="2213498"/>
    <n v="1665765"/>
    <n v="55"/>
    <n v="3"/>
    <x v="2"/>
    <s v="3881 McGowen Street, Long Beach 90808"/>
    <m/>
    <m/>
    <m/>
    <x v="52"/>
    <n v="39"/>
  </r>
  <r>
    <n v="209"/>
    <x v="256"/>
    <x v="12"/>
    <d v="2021-03-16T00:00:00"/>
    <x v="206"/>
    <s v="Fremont; Livermore"/>
    <x v="3"/>
    <s v="Alameda"/>
    <x v="2"/>
    <s v="Semiconductor Fabrication Equipment Manufacturing"/>
    <x v="246"/>
    <n v="1946500"/>
    <n v="1946499.97"/>
    <n v="22899999.59"/>
    <n v="0.99999998209606988"/>
    <s v="N/A"/>
    <n v="6790103"/>
    <n v="4843603"/>
    <n v="2909"/>
    <n v="24"/>
    <x v="1"/>
    <s v="4650 Cushing Pkwy Fremont, CA 94538"/>
    <s v="1 Portola Ave Livermore, CA 94551"/>
    <m/>
    <m/>
    <x v="2"/>
    <n v="38"/>
  </r>
  <r>
    <n v="63"/>
    <x v="257"/>
    <x v="12"/>
    <d v="2021-03-16T00:00:00"/>
    <x v="202"/>
    <s v="Santa Clara; Sunnyvale"/>
    <x v="2"/>
    <s v="Santa Clara"/>
    <x v="2"/>
    <s v="Semiconductor and Related Industries Fabrication Equipment Manufacturing"/>
    <x v="247"/>
    <n v="1974125"/>
    <n v="533630"/>
    <n v="6278000"/>
    <n v="0.27031216361679222"/>
    <s v="N/A"/>
    <n v="6657625"/>
    <n v="4683500"/>
    <n v="3599"/>
    <n v="22"/>
    <x v="2"/>
    <s v="3050 Bowers Avenue, Santa Clara 95054"/>
    <m/>
    <m/>
    <m/>
    <x v="2"/>
    <n v="14"/>
  </r>
  <r>
    <n v="277"/>
    <x v="258"/>
    <x v="12"/>
    <d v="2021-03-16T00:00:00"/>
    <x v="224"/>
    <s v="Vernon"/>
    <x v="8"/>
    <s v="Los Angeles"/>
    <x v="2"/>
    <s v="Plastic Recycling and Thermoform Product Manufacturing"/>
    <x v="248"/>
    <n v="1360686"/>
    <n v="0"/>
    <n v="0"/>
    <n v="0"/>
    <s v="N/A"/>
    <n v="5246166"/>
    <n v="3885481"/>
    <n v="32"/>
    <n v="2"/>
    <x v="0"/>
    <s v="5700 South 1st Street, Vernon 90058"/>
    <m/>
    <m/>
    <m/>
    <x v="46"/>
    <n v="14"/>
  </r>
  <r>
    <n v="278"/>
    <x v="259"/>
    <x v="12"/>
    <d v="2021-03-16T00:00:00"/>
    <x v="225"/>
    <s v="Rocklin"/>
    <x v="0"/>
    <s v="Placer"/>
    <x v="2"/>
    <s v="Fire Retardant Manufacturing"/>
    <x v="249"/>
    <n v="433011"/>
    <n v="0"/>
    <n v="0"/>
    <n v="0"/>
    <s v="N/A"/>
    <n v="3203763"/>
    <n v="2770752"/>
    <n v="35"/>
    <n v="2"/>
    <x v="0"/>
    <s v="4220 Duluth Ave Suite A, Rocklin 95765"/>
    <m/>
    <m/>
    <m/>
    <x v="60"/>
    <n v="14"/>
  </r>
  <r>
    <n v="64"/>
    <x v="260"/>
    <x v="12"/>
    <d v="2021-03-16T00:00:00"/>
    <x v="226"/>
    <s v="Rancho Cucamonga"/>
    <x v="19"/>
    <s v="San Bernardino"/>
    <x v="2"/>
    <s v="Medical Device and Component Manufacturing"/>
    <x v="250"/>
    <n v="1999908"/>
    <n v="1999908.05"/>
    <n v="23528330"/>
    <n v="1"/>
    <s v="N/A"/>
    <n v="2623298"/>
    <n v="623690"/>
    <n v="357"/>
    <n v="21"/>
    <x v="1"/>
    <s v="9595 Utica Ave, Rancho Cucamonga 91730"/>
    <m/>
    <m/>
    <m/>
    <x v="61"/>
    <n v="4"/>
  </r>
  <r>
    <n v="210"/>
    <x v="261"/>
    <x v="12"/>
    <d v="2021-03-16T00:00:00"/>
    <x v="227"/>
    <s v="Modesto"/>
    <x v="14"/>
    <s v="Stanislaus"/>
    <x v="2"/>
    <s v="Plastics Recycling"/>
    <x v="251"/>
    <n v="1508509"/>
    <n v="1490434.03"/>
    <n v="17534518"/>
    <n v="0.98801775088747956"/>
    <s v="N/A"/>
    <n v="3522497"/>
    <n v="2013988"/>
    <n v="53"/>
    <n v="5"/>
    <x v="1"/>
    <s v="5300 Claud Rd, Ste 28, Modesto 95357"/>
    <m/>
    <m/>
    <m/>
    <x v="14"/>
    <n v="7"/>
  </r>
  <r>
    <n v="65"/>
    <x v="262"/>
    <x v="12"/>
    <d v="2021-03-16T00:00:00"/>
    <x v="228"/>
    <s v="San Bernardino"/>
    <x v="19"/>
    <s v="San Bernardino"/>
    <x v="2"/>
    <s v="Rare Earth Materials Production"/>
    <x v="252"/>
    <n v="1999838"/>
    <n v="479765.32"/>
    <n v="5644297.9400000004"/>
    <n v="0.23990215450005314"/>
    <s v="N/A"/>
    <n v="4996721"/>
    <n v="2996883"/>
    <n v="670"/>
    <n v="8"/>
    <x v="2"/>
    <s v="67750 Bailey Road HC1 Box 224, San Bernardino 92366"/>
    <m/>
    <m/>
    <m/>
    <x v="54"/>
    <n v="33"/>
  </r>
  <r>
    <n v="66"/>
    <x v="263"/>
    <x v="12"/>
    <d v="2021-03-16T00:00:00"/>
    <x v="68"/>
    <s v="Bloomington"/>
    <x v="19"/>
    <s v="San Bernardino"/>
    <x v="0"/>
    <s v="Biogas Capture and Production"/>
    <x v="253"/>
    <n v="3252077"/>
    <n v="0"/>
    <n v="0"/>
    <n v="0"/>
    <n v="4876767"/>
    <n v="5647833"/>
    <n v="7272523"/>
    <n v="19"/>
    <n v="3"/>
    <x v="2"/>
    <s v="503 Santa Ana Avenue, Bloomington 92316"/>
    <m/>
    <m/>
    <m/>
    <x v="30"/>
    <n v="21"/>
  </r>
  <r>
    <n v="67"/>
    <x v="264"/>
    <x v="12"/>
    <d v="2021-03-16T00:00:00"/>
    <x v="229"/>
    <s v="Manteca"/>
    <x v="5"/>
    <s v="San Joaquin"/>
    <x v="0"/>
    <s v="Landfill Gas to Renewable Natural Gas Production"/>
    <x v="254"/>
    <n v="2241862"/>
    <n v="0"/>
    <n v="0"/>
    <n v="0"/>
    <n v="3084347"/>
    <n v="6041020"/>
    <n v="6883505"/>
    <n v="31"/>
    <n v="3"/>
    <x v="2"/>
    <s v="9999 S Austin Rd, Manteca 95336"/>
    <m/>
    <m/>
    <m/>
    <x v="13"/>
    <n v="10"/>
  </r>
  <r>
    <n v="68"/>
    <x v="265"/>
    <x v="12"/>
    <d v="2021-03-16T00:00:00"/>
    <x v="230"/>
    <s v="Pittsburg"/>
    <x v="33"/>
    <s v="Contra Costa"/>
    <x v="0"/>
    <s v="Landfill Gas to Renewable Natural Gas Production"/>
    <x v="255"/>
    <n v="2356412"/>
    <n v="2184177.85"/>
    <n v="25696210"/>
    <n v="0.92690827430936507"/>
    <n v="3231711"/>
    <n v="6286445"/>
    <n v="7161744"/>
    <n v="31"/>
    <n v="3"/>
    <x v="2"/>
    <s v="901 Bailey Road, Pittsburg 94565"/>
    <m/>
    <m/>
    <m/>
    <x v="65"/>
    <n v="16"/>
  </r>
  <r>
    <n v="69"/>
    <x v="266"/>
    <x v="12"/>
    <d v="2021-03-16T00:00:00"/>
    <x v="231"/>
    <s v="Castaic"/>
    <x v="8"/>
    <s v="Los Angeles"/>
    <x v="0"/>
    <s v="Landfill Gas to Renewable Natural Gas Production"/>
    <x v="255"/>
    <n v="2356412"/>
    <n v="0"/>
    <n v="0"/>
    <n v="0"/>
    <n v="3244711"/>
    <n v="6300673"/>
    <n v="7188972"/>
    <n v="31"/>
    <n v="3"/>
    <x v="2"/>
    <s v="29201 Henry Mayo Drive, Castaic 94565"/>
    <m/>
    <m/>
    <m/>
    <x v="21"/>
    <n v="19"/>
  </r>
  <r>
    <n v="70"/>
    <x v="267"/>
    <x v="12"/>
    <d v="2021-03-16T00:00:00"/>
    <x v="232"/>
    <s v="Lancaster"/>
    <x v="8"/>
    <s v="Los Angeles"/>
    <x v="0"/>
    <s v="Biogas Capture and Production"/>
    <x v="256"/>
    <n v="2314669"/>
    <n v="0"/>
    <n v="0"/>
    <n v="0"/>
    <n v="1678109"/>
    <n v="5215414"/>
    <n v="4578854"/>
    <n v="63"/>
    <n v="6"/>
    <x v="2"/>
    <s v="600 E Ave F, Lancaster 93535"/>
    <m/>
    <m/>
    <m/>
    <x v="35"/>
    <n v="18"/>
  </r>
  <r>
    <n v="71"/>
    <x v="268"/>
    <x v="12"/>
    <d v="2021-03-16T00:00:00"/>
    <x v="233"/>
    <s v="Martinez"/>
    <x v="33"/>
    <s v="Contra Costa"/>
    <x v="0"/>
    <s v="Renewable Diesel and Propane Production"/>
    <x v="257"/>
    <n v="10814036"/>
    <n v="5773910.6100000003"/>
    <n v="67928360.099999994"/>
    <n v="0.53392744026804884"/>
    <n v="22217044"/>
    <n v="54645815"/>
    <n v="66048823"/>
    <n v="745"/>
    <n v="16"/>
    <x v="2"/>
    <s v="150 Solano Way, Martinez, 94553"/>
    <m/>
    <m/>
    <m/>
    <x v="65"/>
    <n v="23"/>
  </r>
  <r>
    <n v="72"/>
    <x v="269"/>
    <x v="12"/>
    <d v="2021-03-16T00:00:00"/>
    <x v="234"/>
    <s v="Rancho Santa Margarita"/>
    <x v="20"/>
    <s v="Orange"/>
    <x v="2"/>
    <s v="Medical Device Manufacturing"/>
    <x v="258"/>
    <n v="12796571"/>
    <n v="2190825.96"/>
    <n v="25774423.079999998"/>
    <n v="0.17120414807012005"/>
    <s v="N/A"/>
    <n v="29076792"/>
    <n v="16280222"/>
    <n v="5608"/>
    <n v="300"/>
    <x v="2"/>
    <s v="22872 Avenida Empresa Rancho Santa Maragarita, 92688 "/>
    <m/>
    <m/>
    <m/>
    <x v="66"/>
    <n v="10"/>
  </r>
  <r>
    <n v="73"/>
    <x v="270"/>
    <x v="12"/>
    <d v="2021-03-16T00:00:00"/>
    <x v="235"/>
    <s v="Lodi; Sunnyvale; Newark"/>
    <x v="5"/>
    <s v="San Joaquin; Santa Clara; Alameda"/>
    <x v="2"/>
    <s v="Medical Device Manufacturing"/>
    <x v="259"/>
    <n v="17828750"/>
    <n v="4488398.88"/>
    <n v="52804692.759999998"/>
    <n v="0.25175062102502976"/>
    <s v="N/A"/>
    <n v="20528309"/>
    <n v="2699559"/>
    <n v="3435"/>
    <n v="182"/>
    <x v="2"/>
    <s v="225 N Guild Avenue Lodi 95240     "/>
    <s v="904 Carribean Dr. Sunnyvale, 94089"/>
    <m/>
    <m/>
    <x v="67"/>
    <n v="2"/>
  </r>
  <r>
    <n v="74"/>
    <x v="271"/>
    <x v="12"/>
    <d v="2021-03-16T00:00:00"/>
    <x v="236"/>
    <s v="Sylmar"/>
    <x v="8"/>
    <s v="Los Angeles"/>
    <x v="2"/>
    <s v="Medical Device Manufacturing"/>
    <x v="260"/>
    <n v="2970750"/>
    <n v="283044.32"/>
    <n v="3329933.17"/>
    <n v="9.5277057796852638E-2"/>
    <s v="N/A"/>
    <n v="2656610"/>
    <n v="-314140"/>
    <n v="1063"/>
    <n v="30"/>
    <x v="2"/>
    <s v="15900 Valley View Court Sylmar 91342"/>
    <m/>
    <m/>
    <m/>
    <x v="48"/>
    <n v="20"/>
  </r>
  <r>
    <n v="75"/>
    <x v="272"/>
    <x v="12"/>
    <d v="2021-03-16T00:00:00"/>
    <x v="237"/>
    <s v="Chowchilla"/>
    <x v="21"/>
    <s v="Madera"/>
    <x v="0"/>
    <s v="Dairy Biogas Production "/>
    <x v="261"/>
    <n v="2524413"/>
    <n v="0"/>
    <n v="0"/>
    <n v="0"/>
    <n v="1496092"/>
    <n v="6589610"/>
    <n v="5561289"/>
    <n v="96"/>
    <n v="9"/>
    <x v="2"/>
    <s v="20330 Lincoln Rd, Chowchilla, California 93610"/>
    <m/>
    <m/>
    <m/>
    <x v="36"/>
    <n v="33"/>
  </r>
  <r>
    <n v="76"/>
    <x v="273"/>
    <x v="12"/>
    <d v="2021-03-16T00:00:00"/>
    <x v="238"/>
    <s v="San Diego"/>
    <x v="7"/>
    <s v="San Diego"/>
    <x v="2"/>
    <s v="Medical Device Manufacturing"/>
    <x v="262"/>
    <n v="5903250"/>
    <n v="1038902.16"/>
    <n v="12222378.390000001"/>
    <n v="0.17598816976241902"/>
    <s v="N/A"/>
    <n v="20125937"/>
    <n v="14222687"/>
    <n v="2815"/>
    <n v="123"/>
    <x v="2"/>
    <s v="6340 Sequence Drive, San Diego 92121"/>
    <m/>
    <m/>
    <m/>
    <x v="22"/>
    <n v="7"/>
  </r>
  <r>
    <n v="77"/>
    <x v="274"/>
    <x v="12"/>
    <d v="2021-05-18T00:00:00"/>
    <x v="239"/>
    <s v="Chowchilla; Madera; Pixley"/>
    <x v="21"/>
    <s v="Madera; Tulare"/>
    <x v="0"/>
    <s v="Dairy Biogas"/>
    <x v="263"/>
    <n v="2505379"/>
    <n v="2308439.0099999998"/>
    <n v="27158106"/>
    <n v="0.92139307385036073"/>
    <n v="1322255"/>
    <n v="5965660"/>
    <n v="4782536"/>
    <n v="60"/>
    <n v="5"/>
    <x v="2"/>
    <s v="5595 Ave. 96 Pixley 93212 "/>
    <m/>
    <m/>
    <m/>
    <x v="19"/>
    <n v="12"/>
  </r>
  <r>
    <n v="78"/>
    <x v="275"/>
    <x v="12"/>
    <d v="2021-05-18T00:00:00"/>
    <x v="240"/>
    <s v="Chowchilla"/>
    <x v="21"/>
    <s v="Madera"/>
    <x v="2"/>
    <s v="Residential Insulation Manufacturing"/>
    <x v="264"/>
    <n v="1895500"/>
    <n v="1300471.44"/>
    <n v="15299663.92"/>
    <n v="0.68608358385650225"/>
    <s v="N/A"/>
    <n v="3721318"/>
    <n v="1825818"/>
    <n v="227"/>
    <n v="4"/>
    <x v="2"/>
    <s v="17775 Avenue 23 1/2 Chowchilla 93610"/>
    <m/>
    <m/>
    <m/>
    <x v="36"/>
    <n v="10"/>
  </r>
  <r>
    <n v="79"/>
    <x v="276"/>
    <x v="12"/>
    <d v="2021-05-18T00:00:00"/>
    <x v="60"/>
    <s v="Fremont"/>
    <x v="3"/>
    <s v="Alameda"/>
    <x v="2"/>
    <s v="Lithium Ion Batteries"/>
    <x v="265"/>
    <n v="4171450"/>
    <n v="1793421.07"/>
    <n v="21099071.399999999"/>
    <n v="0.42992745031939106"/>
    <s v="N/A"/>
    <n v="6749817"/>
    <n v="2578366"/>
    <n v="169"/>
    <n v="13"/>
    <x v="2"/>
    <s v="3501 W Warren Ave. Fremont 94538"/>
    <m/>
    <m/>
    <m/>
    <x v="2"/>
    <n v="14"/>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54">
  <r>
    <x v="0"/>
  </r>
  <r>
    <x v="1"/>
  </r>
  <r>
    <x v="1"/>
  </r>
  <r>
    <x v="1"/>
  </r>
  <r>
    <x v="1"/>
  </r>
  <r>
    <x v="1"/>
  </r>
  <r>
    <x v="2"/>
  </r>
  <r>
    <x v="3"/>
  </r>
  <r>
    <x v="4"/>
  </r>
  <r>
    <x v="0"/>
  </r>
  <r>
    <x v="5"/>
  </r>
  <r>
    <x v="5"/>
  </r>
  <r>
    <x v="5"/>
  </r>
  <r>
    <x v="5"/>
  </r>
  <r>
    <x v="5"/>
  </r>
  <r>
    <x v="4"/>
  </r>
  <r>
    <x v="4"/>
  </r>
  <r>
    <x v="6"/>
  </r>
  <r>
    <x v="7"/>
  </r>
  <r>
    <x v="7"/>
  </r>
  <r>
    <x v="8"/>
  </r>
  <r>
    <x v="7"/>
  </r>
  <r>
    <x v="9"/>
  </r>
  <r>
    <x v="10"/>
  </r>
  <r>
    <x v="10"/>
  </r>
  <r>
    <x v="9"/>
  </r>
  <r>
    <x v="11"/>
  </r>
  <r>
    <x v="10"/>
  </r>
  <r>
    <x v="4"/>
  </r>
  <r>
    <x v="12"/>
  </r>
  <r>
    <x v="13"/>
  </r>
  <r>
    <x v="7"/>
  </r>
  <r>
    <x v="7"/>
  </r>
  <r>
    <x v="9"/>
  </r>
  <r>
    <x v="13"/>
  </r>
  <r>
    <x v="6"/>
  </r>
  <r>
    <x v="6"/>
  </r>
  <r>
    <x v="6"/>
  </r>
  <r>
    <x v="6"/>
  </r>
  <r>
    <x v="14"/>
  </r>
  <r>
    <x v="14"/>
  </r>
  <r>
    <x v="13"/>
  </r>
  <r>
    <x v="12"/>
  </r>
  <r>
    <x v="0"/>
  </r>
  <r>
    <x v="6"/>
  </r>
  <r>
    <x v="6"/>
  </r>
  <r>
    <x v="15"/>
  </r>
  <r>
    <x v="1"/>
  </r>
  <r>
    <x v="16"/>
  </r>
  <r>
    <x v="10"/>
  </r>
  <r>
    <x v="10"/>
  </r>
  <r>
    <x v="10"/>
  </r>
  <r>
    <x v="10"/>
  </r>
  <r>
    <x v="17"/>
  </r>
  <r>
    <x v="17"/>
  </r>
  <r>
    <x v="17"/>
  </r>
  <r>
    <x v="17"/>
  </r>
  <r>
    <x v="18"/>
  </r>
  <r>
    <x v="19"/>
  </r>
  <r>
    <x v="12"/>
  </r>
  <r>
    <x v="0"/>
  </r>
  <r>
    <x v="20"/>
  </r>
  <r>
    <x v="6"/>
  </r>
  <r>
    <x v="21"/>
  </r>
  <r>
    <x v="21"/>
  </r>
  <r>
    <x v="22"/>
  </r>
  <r>
    <x v="4"/>
  </r>
  <r>
    <x v="13"/>
  </r>
  <r>
    <x v="13"/>
  </r>
  <r>
    <x v="21"/>
  </r>
  <r>
    <x v="23"/>
  </r>
  <r>
    <x v="12"/>
  </r>
  <r>
    <x v="7"/>
  </r>
  <r>
    <x v="1"/>
  </r>
  <r>
    <x v="1"/>
  </r>
  <r>
    <x v="1"/>
  </r>
  <r>
    <x v="16"/>
  </r>
  <r>
    <x v="24"/>
  </r>
  <r>
    <x v="25"/>
  </r>
  <r>
    <x v="25"/>
  </r>
  <r>
    <x v="24"/>
  </r>
  <r>
    <x v="1"/>
  </r>
  <r>
    <x v="1"/>
  </r>
  <r>
    <x v="26"/>
  </r>
  <r>
    <x v="26"/>
  </r>
  <r>
    <x v="1"/>
  </r>
  <r>
    <x v="26"/>
  </r>
  <r>
    <x v="26"/>
  </r>
  <r>
    <x v="26"/>
  </r>
  <r>
    <x v="26"/>
  </r>
  <r>
    <x v="26"/>
  </r>
  <r>
    <x v="1"/>
  </r>
  <r>
    <x v="7"/>
  </r>
  <r>
    <x v="27"/>
  </r>
  <r>
    <x v="2"/>
  </r>
  <r>
    <x v="2"/>
  </r>
  <r>
    <x v="6"/>
  </r>
  <r>
    <x v="28"/>
  </r>
  <r>
    <x v="4"/>
  </r>
  <r>
    <x v="17"/>
  </r>
  <r>
    <x v="5"/>
  </r>
  <r>
    <x v="10"/>
  </r>
  <r>
    <x v="23"/>
  </r>
  <r>
    <x v="7"/>
  </r>
  <r>
    <x v="6"/>
  </r>
  <r>
    <x v="20"/>
  </r>
  <r>
    <x v="5"/>
  </r>
  <r>
    <x v="2"/>
  </r>
  <r>
    <x v="29"/>
  </r>
  <r>
    <x v="2"/>
  </r>
  <r>
    <x v="26"/>
  </r>
  <r>
    <x v="27"/>
  </r>
  <r>
    <x v="13"/>
  </r>
  <r>
    <x v="27"/>
  </r>
  <r>
    <x v="1"/>
  </r>
  <r>
    <x v="1"/>
  </r>
  <r>
    <x v="10"/>
  </r>
  <r>
    <x v="25"/>
  </r>
  <r>
    <x v="25"/>
  </r>
  <r>
    <x v="23"/>
  </r>
  <r>
    <x v="12"/>
  </r>
  <r>
    <x v="11"/>
  </r>
  <r>
    <x v="10"/>
  </r>
  <r>
    <x v="24"/>
  </r>
  <r>
    <x v="30"/>
  </r>
  <r>
    <x v="0"/>
  </r>
  <r>
    <x v="10"/>
  </r>
  <r>
    <x v="12"/>
  </r>
  <r>
    <x v="12"/>
  </r>
  <r>
    <x v="12"/>
  </r>
  <r>
    <x v="7"/>
  </r>
  <r>
    <x v="13"/>
  </r>
  <r>
    <x v="6"/>
  </r>
  <r>
    <x v="15"/>
  </r>
  <r>
    <x v="10"/>
  </r>
  <r>
    <x v="7"/>
  </r>
  <r>
    <x v="17"/>
  </r>
  <r>
    <x v="4"/>
  </r>
  <r>
    <x v="4"/>
  </r>
  <r>
    <x v="4"/>
  </r>
  <r>
    <x v="5"/>
  </r>
  <r>
    <x v="25"/>
  </r>
  <r>
    <x v="25"/>
  </r>
  <r>
    <x v="25"/>
  </r>
  <r>
    <x v="12"/>
  </r>
  <r>
    <x v="16"/>
  </r>
  <r>
    <x v="31"/>
  </r>
  <r>
    <x v="32"/>
  </r>
  <r>
    <x v="25"/>
  </r>
  <r>
    <x v="6"/>
  </r>
  <r>
    <x v="4"/>
  </r>
  <r>
    <x v="16"/>
  </r>
  <r>
    <x v="11"/>
  </r>
  <r>
    <x v="31"/>
  </r>
  <r>
    <x v="24"/>
  </r>
  <r>
    <x v="11"/>
  </r>
  <r>
    <x v="13"/>
  </r>
  <r>
    <x v="1"/>
  </r>
  <r>
    <x v="7"/>
  </r>
  <r>
    <x v="13"/>
  </r>
  <r>
    <x v="5"/>
  </r>
  <r>
    <x v="7"/>
  </r>
  <r>
    <x v="6"/>
  </r>
  <r>
    <x v="6"/>
  </r>
  <r>
    <x v="16"/>
  </r>
  <r>
    <x v="1"/>
  </r>
  <r>
    <x v="25"/>
  </r>
  <r>
    <x v="13"/>
  </r>
  <r>
    <x v="33"/>
  </r>
  <r>
    <x v="11"/>
  </r>
  <r>
    <x v="34"/>
  </r>
  <r>
    <x v="10"/>
  </r>
  <r>
    <x v="17"/>
  </r>
  <r>
    <x v="7"/>
  </r>
  <r>
    <x v="7"/>
  </r>
  <r>
    <x v="7"/>
  </r>
  <r>
    <x v="35"/>
  </r>
  <r>
    <x v="16"/>
  </r>
  <r>
    <x v="6"/>
  </r>
  <r>
    <x v="0"/>
  </r>
  <r>
    <x v="6"/>
  </r>
  <r>
    <x v="6"/>
  </r>
  <r>
    <x v="6"/>
  </r>
  <r>
    <x v="36"/>
  </r>
  <r>
    <x v="9"/>
  </r>
  <r>
    <x v="2"/>
  </r>
  <r>
    <x v="27"/>
  </r>
  <r>
    <x v="10"/>
  </r>
  <r>
    <x v="7"/>
  </r>
  <r>
    <x v="25"/>
  </r>
  <r>
    <x v="4"/>
  </r>
  <r>
    <x v="4"/>
  </r>
  <r>
    <x v="4"/>
  </r>
  <r>
    <x v="4"/>
  </r>
  <r>
    <x v="37"/>
  </r>
  <r>
    <x v="4"/>
  </r>
  <r>
    <x v="7"/>
  </r>
  <r>
    <x v="7"/>
  </r>
  <r>
    <x v="0"/>
  </r>
  <r>
    <x v="23"/>
  </r>
  <r>
    <x v="38"/>
  </r>
  <r>
    <x v="16"/>
  </r>
  <r>
    <x v="24"/>
  </r>
  <r>
    <x v="6"/>
  </r>
  <r>
    <x v="16"/>
  </r>
  <r>
    <x v="16"/>
  </r>
  <r>
    <x v="16"/>
  </r>
  <r>
    <x v="7"/>
  </r>
  <r>
    <x v="6"/>
  </r>
  <r>
    <x v="9"/>
  </r>
  <r>
    <x v="0"/>
  </r>
  <r>
    <x v="39"/>
  </r>
  <r>
    <x v="39"/>
  </r>
  <r>
    <x v="39"/>
  </r>
  <r>
    <x v="39"/>
  </r>
  <r>
    <x v="1"/>
  </r>
  <r>
    <x v="7"/>
  </r>
  <r>
    <x v="32"/>
  </r>
  <r>
    <x v="6"/>
  </r>
  <r>
    <x v="20"/>
  </r>
  <r>
    <x v="40"/>
  </r>
  <r>
    <x v="12"/>
  </r>
  <r>
    <x v="13"/>
  </r>
  <r>
    <x v="0"/>
  </r>
  <r>
    <x v="0"/>
  </r>
  <r>
    <x v="23"/>
  </r>
  <r>
    <x v="41"/>
  </r>
  <r>
    <x v="42"/>
  </r>
  <r>
    <x v="8"/>
  </r>
  <r>
    <x v="7"/>
  </r>
  <r>
    <x v="43"/>
  </r>
  <r>
    <x v="6"/>
  </r>
  <r>
    <x v="17"/>
  </r>
  <r>
    <x v="17"/>
  </r>
  <r>
    <x v="0"/>
  </r>
  <r>
    <x v="7"/>
  </r>
  <r>
    <x v="0"/>
  </r>
  <r>
    <x v="7"/>
  </r>
  <r>
    <x v="23"/>
  </r>
  <r>
    <x v="10"/>
  </r>
  <r>
    <x v="0"/>
  </r>
  <r>
    <x v="0"/>
  </r>
  <r>
    <x v="5"/>
  </r>
  <r>
    <x v="11"/>
  </r>
  <r>
    <x v="26"/>
  </r>
  <r>
    <x v="7"/>
  </r>
  <r>
    <x v="12"/>
  </r>
  <r>
    <x v="1"/>
  </r>
  <r>
    <x v="5"/>
  </r>
  <r>
    <x v="13"/>
  </r>
  <r>
    <x v="6"/>
  </r>
  <r>
    <x v="6"/>
  </r>
  <r>
    <x v="6"/>
  </r>
  <r>
    <x v="12"/>
  </r>
  <r>
    <x v="32"/>
  </r>
  <r>
    <x v="34"/>
  </r>
  <r>
    <x v="4"/>
  </r>
  <r>
    <x v="44"/>
  </r>
  <r>
    <x v="44"/>
  </r>
  <r>
    <x v="45"/>
  </r>
  <r>
    <x v="12"/>
  </r>
  <r>
    <x v="0"/>
  </r>
  <r>
    <x v="0"/>
  </r>
  <r>
    <x v="23"/>
  </r>
  <r>
    <x v="7"/>
  </r>
  <r>
    <x v="13"/>
  </r>
  <r>
    <x v="7"/>
  </r>
  <r>
    <x v="7"/>
  </r>
  <r>
    <x v="12"/>
  </r>
  <r>
    <x v="12"/>
  </r>
  <r>
    <x v="7"/>
  </r>
  <r>
    <x v="7"/>
  </r>
  <r>
    <x v="0"/>
  </r>
  <r>
    <x v="16"/>
  </r>
  <r>
    <x v="46"/>
  </r>
  <r>
    <x v="4"/>
  </r>
  <r>
    <x v="4"/>
  </r>
  <r>
    <x v="17"/>
  </r>
  <r>
    <x v="10"/>
  </r>
  <r>
    <x v="6"/>
  </r>
  <r>
    <x v="26"/>
  </r>
  <r>
    <x v="12"/>
  </r>
  <r>
    <x v="6"/>
  </r>
  <r>
    <x v="6"/>
  </r>
  <r>
    <x v="4"/>
  </r>
  <r>
    <x v="4"/>
  </r>
  <r>
    <x v="21"/>
  </r>
  <r>
    <x v="23"/>
  </r>
  <r>
    <x v="23"/>
  </r>
  <r>
    <x v="23"/>
  </r>
  <r>
    <x v="7"/>
  </r>
  <r>
    <x v="7"/>
  </r>
  <r>
    <x v="6"/>
  </r>
  <r>
    <x v="47"/>
  </r>
  <r>
    <x v="0"/>
  </r>
  <r>
    <x v="6"/>
  </r>
  <r>
    <x v="6"/>
  </r>
  <r>
    <x v="17"/>
  </r>
  <r>
    <x v="17"/>
  </r>
  <r>
    <x v="2"/>
  </r>
  <r>
    <x v="27"/>
  </r>
  <r>
    <x v="6"/>
  </r>
  <r>
    <x v="21"/>
  </r>
  <r>
    <x v="1"/>
  </r>
  <r>
    <x v="48"/>
  </r>
  <r>
    <x v="12"/>
  </r>
  <r>
    <x v="7"/>
  </r>
  <r>
    <x v="7"/>
  </r>
  <r>
    <x v="4"/>
  </r>
  <r>
    <x v="4"/>
  </r>
  <r>
    <x v="4"/>
  </r>
  <r>
    <x v="4"/>
  </r>
  <r>
    <x v="4"/>
  </r>
  <r>
    <x v="4"/>
  </r>
  <r>
    <x v="4"/>
  </r>
  <r>
    <x v="4"/>
  </r>
  <r>
    <x v="11"/>
  </r>
  <r>
    <x v="23"/>
  </r>
  <r>
    <x v="7"/>
  </r>
  <r>
    <x v="7"/>
  </r>
  <r>
    <x v="4"/>
  </r>
  <r>
    <x v="45"/>
  </r>
  <r>
    <x v="16"/>
  </r>
  <r>
    <x v="16"/>
  </r>
  <r>
    <x v="26"/>
  </r>
  <r>
    <x v="16"/>
  </r>
  <r>
    <x v="10"/>
  </r>
  <r>
    <x v="7"/>
  </r>
  <r>
    <x v="7"/>
  </r>
  <r>
    <x v="7"/>
  </r>
  <r>
    <x v="7"/>
  </r>
  <r>
    <x v="7"/>
  </r>
  <r>
    <x v="1"/>
  </r>
  <r>
    <x v="7"/>
  </r>
  <r>
    <x v="7"/>
  </r>
  <r>
    <x v="49"/>
  </r>
  <r>
    <x v="7"/>
  </r>
  <r>
    <x v="6"/>
  </r>
  <r>
    <x v="0"/>
  </r>
  <r>
    <x v="4"/>
  </r>
  <r>
    <x v="7"/>
  </r>
  <r>
    <x v="12"/>
  </r>
  <r>
    <x v="7"/>
  </r>
  <r>
    <x v="16"/>
  </r>
  <r>
    <x v="7"/>
  </r>
  <r>
    <x v="42"/>
  </r>
  <r>
    <x v="42"/>
  </r>
  <r>
    <x v="37"/>
  </r>
  <r>
    <x v="50"/>
  </r>
  <r>
    <x v="27"/>
  </r>
  <r>
    <x v="6"/>
  </r>
  <r>
    <x v="6"/>
  </r>
  <r>
    <x v="6"/>
  </r>
  <r>
    <x v="9"/>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85">
  <r>
    <n v="1"/>
    <s v="10-SM002"/>
    <n v="2010"/>
    <d v="2010-11-17T00:00:00"/>
    <s v="ABEC Bidart Stockdale, LLC "/>
    <s v="Bakersfield                          "/>
    <s v="Kern"/>
    <s v="Kern"/>
    <x v="0"/>
    <s v="Biogas Capture and Production"/>
    <n v="1131584"/>
    <n v="102974.144"/>
    <n v="90622.29"/>
    <n v="1118793.6499999999"/>
    <n v="0.9886969504694304"/>
    <n v="228808"/>
    <n v="73809"/>
    <n v="199643"/>
    <n v="26"/>
    <n v="3"/>
    <s v="Complete"/>
  </r>
  <r>
    <n v="2"/>
    <s v="10-SM027"/>
    <n v="2010"/>
    <d v="2010-12-15T00:00:00"/>
    <s v="Alta Devices, Inc."/>
    <s v="Sunnyvale"/>
    <s v="Santa Clara"/>
    <s v="Santa Clara"/>
    <x v="0"/>
    <s v="Solar Photovoltaic Manufacturing"/>
    <n v="40845000"/>
    <n v="3716895"/>
    <n v="1108615.8799999999"/>
    <n v="13653537.6"/>
    <n v="0.3342768417186926"/>
    <n v="561404"/>
    <n v="5025666"/>
    <n v="1870175"/>
    <n v="322"/>
    <n v="37"/>
    <s v="Inactive"/>
  </r>
  <r>
    <n v="3"/>
    <s v="10-SM020"/>
    <n v="2010"/>
    <d v="2010-12-15T00:00:00"/>
    <s v="Ameresco Butte County LLC"/>
    <s v="Paradise"/>
    <s v="Butte"/>
    <s v="Butte"/>
    <x v="0"/>
    <s v="Landfill Gas Capture and Production"/>
    <n v="1085554"/>
    <n v="98785.414000000004"/>
    <n v="62105.17"/>
    <n v="759409.6"/>
    <n v="0.69955948759803743"/>
    <n v="71701"/>
    <n v="185955"/>
    <n v="158870"/>
    <n v="12"/>
    <n v="1"/>
    <s v="Complete"/>
  </r>
  <r>
    <n v="4"/>
    <s v="10-SM021"/>
    <n v="2010"/>
    <d v="2010-12-15T00:00:00"/>
    <s v="Ameresco Crazy Horse LLC"/>
    <s v="Salinas"/>
    <s v="Monterey"/>
    <s v="Monterey"/>
    <x v="0"/>
    <s v="Landfill Gas Capture and Production"/>
    <n v="1558460"/>
    <n v="141819.85999999999"/>
    <n v="0"/>
    <n v="0"/>
    <n v="0"/>
    <n v="103093"/>
    <n v="432228"/>
    <n v="393501"/>
    <n v="12"/>
    <n v="1"/>
    <s v="Inactive"/>
  </r>
  <r>
    <n v="5"/>
    <s v="10-SM022"/>
    <n v="2010"/>
    <d v="2010-12-15T00:00:00"/>
    <s v="Ameresco Forward LLC"/>
    <s v="Manteca"/>
    <s v="San Joaquin"/>
    <s v="San Joaquin"/>
    <x v="0"/>
    <s v="Landfill Gas Capture and Production"/>
    <n v="2227596"/>
    <n v="202711.236"/>
    <n v="119409.48"/>
    <n v="1447555.97"/>
    <n v="0.64982877056701482"/>
    <n v="37823"/>
    <n v="277169"/>
    <n v="112281"/>
    <n v="11"/>
    <n v="1"/>
    <s v="Complete"/>
  </r>
  <r>
    <n v="6"/>
    <s v="10-SM023"/>
    <n v="2010"/>
    <d v="2010-12-15T00:00:00"/>
    <s v="Ameresco Johnson Canyon LLC"/>
    <s v="Gonzales"/>
    <s v="Monterey"/>
    <s v="Monterey"/>
    <x v="0"/>
    <s v="Landfill Gas Capture and Production"/>
    <n v="766293"/>
    <n v="69732.663"/>
    <n v="53371.72"/>
    <n v="658910.17999999993"/>
    <n v="0.85986715264265745"/>
    <n v="33124"/>
    <n v="168912"/>
    <n v="132303"/>
    <n v="11.6"/>
    <n v="1"/>
    <s v="Complete"/>
  </r>
  <r>
    <n v="7"/>
    <s v="10-SM024"/>
    <n v="2010"/>
    <d v="2010-12-15T00:00:00"/>
    <s v="Ameresco San Joaquin LLC"/>
    <s v="Linden"/>
    <s v="San Joaquin"/>
    <s v="San Joaquin"/>
    <x v="0"/>
    <s v="Landfill Gas Capture and Production"/>
    <n v="1723486"/>
    <n v="156837.226"/>
    <n v="113649.46"/>
    <n v="1378738.49"/>
    <n v="0.79997080916236052"/>
    <n v="99894"/>
    <n v="419234"/>
    <n v="362292"/>
    <n v="11.6"/>
    <n v="1"/>
    <s v="Complete"/>
  </r>
  <r>
    <n v="8"/>
    <s v="10-SM025"/>
    <n v="2010"/>
    <d v="2010-12-15T00:00:00"/>
    <s v="Ameresco Vasco Road LLC"/>
    <s v="Livermore                 "/>
    <s v="Alameda"/>
    <s v="Alameda"/>
    <x v="0"/>
    <s v="Landfill Gas Capture and Production"/>
    <n v="1828204"/>
    <n v="166366.56399999998"/>
    <n v="112035.83"/>
    <n v="1358330.76"/>
    <n v="0.74298642821041849"/>
    <n v="66258"/>
    <n v="333415"/>
    <n v="233306"/>
    <n v="11.45"/>
    <n v="1"/>
    <s v="Complete"/>
  </r>
  <r>
    <n v="9"/>
    <s v="10-SM026"/>
    <n v="2010"/>
    <d v="2010-12-15T00:00:00"/>
    <s v="BioFuels Point Loma, LLC"/>
    <s v="San Diego "/>
    <s v="San Diego"/>
    <s v="San Diego"/>
    <x v="0"/>
    <s v="Wastewater Treatment and Biogas Capture"/>
    <n v="6236024"/>
    <n v="567478.18400000001"/>
    <n v="449161.59"/>
    <n v="5512427.9699999997"/>
    <n v="0.88396516273830883"/>
    <n v="120126"/>
    <n v="509292"/>
    <n v="61939"/>
    <n v="25"/>
    <n v="3"/>
    <s v="Complete"/>
  </r>
  <r>
    <n v="10"/>
    <s v="10-SM015"/>
    <n v="2010"/>
    <d v="2010-11-17T00:00:00"/>
    <s v="Bloom Energy Corporation"/>
    <s v="Sunnyvale"/>
    <s v="Santa Clara"/>
    <s v="Santa Clara"/>
    <x v="0"/>
    <s v="Solid Oxide Fuel Cell Systems Manufacturing"/>
    <n v="37447693"/>
    <n v="3407740.0630000001"/>
    <n v="2978509.9499999997"/>
    <n v="35340432.800000004"/>
    <n v="0.94372790334507406"/>
    <n v="562054"/>
    <n v="11144189"/>
    <n v="8298503"/>
    <n v="1004"/>
    <n v="83"/>
    <s v="Complete"/>
  </r>
  <r>
    <n v="11"/>
    <s v="10-SM001"/>
    <n v="2010"/>
    <d v="2010-11-17T00:00:00"/>
    <s v="Bowerman Power LFG, LLC"/>
    <s v="Irvine  "/>
    <s v="Orange"/>
    <s v="Orange"/>
    <x v="0"/>
    <s v="Landfill Gas Capture and Production"/>
    <n v="9240000"/>
    <n v="840840"/>
    <n v="0"/>
    <n v="0"/>
    <n v="0"/>
    <n v="398492"/>
    <n v="1008052"/>
    <n v="565704"/>
    <n v="30"/>
    <n v="3"/>
    <s v="Inactive"/>
  </r>
  <r>
    <n v="12"/>
    <s v="10-SM028"/>
    <n v="2010"/>
    <d v="2010-12-15T00:00:00"/>
    <s v="California Institute of Technology"/>
    <s v="Pasadena"/>
    <s v="Los Angeles"/>
    <s v="Los Angeles"/>
    <x v="0"/>
    <s v="R&amp;D of Solar Fuel Generator Systems"/>
    <n v="13400000"/>
    <n v="1219400"/>
    <n v="996693.54"/>
    <n v="11899375.73"/>
    <n v="0.88801311417910456"/>
    <n v="0"/>
    <n v="702662"/>
    <n v="-516738"/>
    <n v="133"/>
    <n v="15"/>
    <s v="Complete"/>
  </r>
  <r>
    <n v="13"/>
    <s v="10-SM014"/>
    <n v="2010"/>
    <d v="2010-11-17T00:00:00"/>
    <s v="Calisolar Inc.    "/>
    <s v="Sunnyvale"/>
    <s v="Santa Clara"/>
    <s v="Santa Clara"/>
    <x v="0"/>
    <s v="Solar Photovoltaic Manufacturing"/>
    <n v="39000000"/>
    <n v="3549000"/>
    <n v="0"/>
    <n v="0"/>
    <n v="0"/>
    <n v="1971609"/>
    <n v="1975797"/>
    <n v="398407"/>
    <n v="273"/>
    <n v="13"/>
    <s v="Inactive"/>
  </r>
  <r>
    <n v="14"/>
    <s v="10-SM004"/>
    <n v="2010"/>
    <d v="2010-11-17T00:00:00"/>
    <s v="First Solar, Inc.  "/>
    <s v="Santa Clara"/>
    <s v="Santa Clara"/>
    <s v="Santa Clara"/>
    <x v="0"/>
    <s v="Solar Photovoltaic Manufacturing"/>
    <n v="37700000"/>
    <n v="3430700"/>
    <n v="3409567.04"/>
    <n v="37692991.149999999"/>
    <n v="0.99981408885941636"/>
    <n v="1668971"/>
    <n v="1971559"/>
    <n v="209831"/>
    <n v="174"/>
    <n v="17"/>
    <s v="Complete"/>
  </r>
  <r>
    <n v="15"/>
    <s v="10-SM005"/>
    <n v="2010"/>
    <d v="2010-11-17T00:00:00"/>
    <s v="Gallo Cattle Company"/>
    <s v="Atwater  "/>
    <s v="Merced"/>
    <s v="Merced"/>
    <x v="0"/>
    <s v="Biogas Capture and Production"/>
    <n v="1245000"/>
    <n v="113295"/>
    <n v="0"/>
    <n v="0"/>
    <n v="0"/>
    <n v="791959"/>
    <n v="130374"/>
    <n v="809038"/>
    <n v="30"/>
    <n v="3"/>
    <s v="Inactive"/>
  </r>
  <r>
    <n v="16"/>
    <s v="10-SM009"/>
    <n v="2010"/>
    <d v="2010-11-17T00:00:00"/>
    <s v="Nanosolar Inc.  "/>
    <s v="San Jose"/>
    <s v="Santa Clara"/>
    <s v="Santa Clara"/>
    <x v="0"/>
    <s v="Solar Photovoltaic Manufacturing"/>
    <n v="140187900"/>
    <n v="12757098.9"/>
    <n v="4306411.5599999996"/>
    <n v="53035063.310000002"/>
    <n v="0.37831412917947982"/>
    <n v="10527415"/>
    <n v="6992728"/>
    <n v="4763045"/>
    <n v="410"/>
    <n v="36"/>
    <s v="Inactive"/>
  </r>
  <r>
    <n v="17"/>
    <s v="10-SM013"/>
    <n v="2010"/>
    <d v="2010-11-17T00:00:00"/>
    <s v="NuvoSun Incorporated   "/>
    <s v="Milpitas"/>
    <s v="Santa Clara"/>
    <s v="Santa Clara"/>
    <x v="0"/>
    <s v="Solar Photovoltaic Manufacturing"/>
    <n v="20000000"/>
    <n v="1820000"/>
    <n v="1736127.77"/>
    <n v="19996322.73"/>
    <n v="0.99981613650000001"/>
    <n v="2137232"/>
    <n v="2594509"/>
    <n v="2911741"/>
    <n v="160"/>
    <n v="18"/>
    <s v="Complete"/>
  </r>
  <r>
    <n v="18"/>
    <s v="10-SM016"/>
    <n v="2010"/>
    <d v="2010-12-15T00:00:00"/>
    <s v="Quantum Fuel Systems Technologies Worldwide, Inc."/>
    <s v="Irvine"/>
    <s v="Orange"/>
    <s v="Orange"/>
    <x v="0"/>
    <s v="Solar Photovoltaic Manufacturing"/>
    <n v="8945858"/>
    <n v="814073.07799999998"/>
    <n v="0"/>
    <n v="0"/>
    <n v="0"/>
    <n v="508282"/>
    <n v="5895571"/>
    <n v="5589780"/>
    <n v="94"/>
    <n v="11"/>
    <s v="Inactive"/>
  </r>
  <r>
    <n v="19"/>
    <s v="10-SM010"/>
    <n v="2010"/>
    <d v="2010-12-15T00:00:00"/>
    <s v="Simbol, Inc."/>
    <s v="Calipatria; Niland; Brawley"/>
    <s v="Imperial"/>
    <s v="Imperial"/>
    <x v="1"/>
    <s v="Lithium and Battery Material Manufacturing"/>
    <n v="42484174"/>
    <n v="3866059.8339999998"/>
    <n v="164277.79"/>
    <n v="1938796.34"/>
    <n v="4.5635731084238573E-2"/>
    <n v="558363"/>
    <n v="9552414"/>
    <n v="6244717"/>
    <n v="212"/>
    <n v="23"/>
    <s v="Inactive"/>
  </r>
  <r>
    <n v="20"/>
    <s v="10-SM006"/>
    <n v="2010"/>
    <d v="2010-11-17T00:00:00"/>
    <s v="Solyndra LLC "/>
    <s v="Fremont "/>
    <s v="Alameda"/>
    <s v="Alameda"/>
    <x v="0"/>
    <s v="Solar Photovoltaic Manufacturing"/>
    <n v="381776000"/>
    <n v="34741616"/>
    <n v="25127322.309999999"/>
    <n v="277309757"/>
    <n v="0.72636770514647331"/>
    <n v="22202363"/>
    <n v="20765274"/>
    <n v="8226021"/>
    <n v="2084"/>
    <n v="225"/>
    <s v="Inactive"/>
  </r>
  <r>
    <n v="21"/>
    <s v="10-SM011"/>
    <n v="2010"/>
    <d v="2010-11-17T00:00:00"/>
    <s v="Stion Corporation"/>
    <s v="San Jose"/>
    <s v="Santa Clara"/>
    <s v="Santa Clara"/>
    <x v="0"/>
    <s v="Solar Photovoltaic Manufacturing"/>
    <n v="105473402"/>
    <n v="9598079.5820000004"/>
    <n v="0"/>
    <n v="0"/>
    <n v="0"/>
    <n v="3512324"/>
    <n v="6207404"/>
    <n v="121648"/>
    <n v="493"/>
    <n v="47"/>
    <s v="Inactive"/>
  </r>
  <r>
    <n v="22"/>
    <s v="10-SM012"/>
    <n v="2010"/>
    <d v="2010-12-15T00:00:00"/>
    <s v="SunPower Corporation"/>
    <s v="Milpitas"/>
    <s v="Santa Clara"/>
    <s v="Santa Clara"/>
    <x v="0"/>
    <s v="Solar Photovoltaic Manufacturing"/>
    <n v="8000000"/>
    <n v="728000"/>
    <n v="704815.66"/>
    <n v="7745227"/>
    <n v="0.96815337499999998"/>
    <n v="903595"/>
    <n v="1877730"/>
    <n v="2053325"/>
    <n v="94"/>
    <n v="11"/>
    <s v="Complete"/>
  </r>
  <r>
    <n v="23"/>
    <s v="10-SM007"/>
    <n v="2010"/>
    <d v="2010-11-17T00:00:00"/>
    <s v="The Solaria Corporation "/>
    <s v="Fremont "/>
    <s v="Alameda"/>
    <s v="Alameda"/>
    <x v="0"/>
    <s v="Solar Photovoltaic Manufacturing"/>
    <n v="7800000"/>
    <n v="709800"/>
    <n v="375884.76"/>
    <n v="4474134.55"/>
    <n v="0.57360699358974354"/>
    <n v="834403"/>
    <n v="1564665"/>
    <n v="1689268"/>
    <n v="180"/>
    <n v="17"/>
    <s v="Complete"/>
  </r>
  <r>
    <n v="24"/>
    <s v="11-SM003"/>
    <n v="2011"/>
    <d v="2011-01-25T00:00:00"/>
    <s v="Alameda-Contra Costa Transit District"/>
    <s v="Emeryville"/>
    <s v="Alameda"/>
    <s v="Alameda"/>
    <x v="0"/>
    <s v="Demonstration Hydrogen Fuel Production"/>
    <n v="5387950"/>
    <n v="490303.45"/>
    <n v="362320.05"/>
    <n v="4473087"/>
    <n v="0.8302020248888724"/>
    <n v="16040"/>
    <n v="274173"/>
    <n v="-200090"/>
    <n v="6"/>
    <n v="1"/>
    <s v="Complete"/>
  </r>
  <r>
    <n v="25"/>
    <s v="11-SM015"/>
    <n v="2011"/>
    <d v="2011-08-29T00:00:00"/>
    <s v="Amonix, Inc."/>
    <s v="Seal Beach; _x000a_Milpitas "/>
    <s v="Orange"/>
    <s v="Orange; _x000a_Santa Clara"/>
    <x v="0"/>
    <s v="Solar Photovoltaic Manufacturing"/>
    <n v="7879667"/>
    <n v="638253.027"/>
    <n v="0"/>
    <n v="0"/>
    <n v="0"/>
    <n v="740148"/>
    <n v="2884021"/>
    <n v="2985916"/>
    <n v="200"/>
    <n v="12"/>
    <s v="Inactive"/>
  </r>
  <r>
    <n v="26"/>
    <s v="11-SM012"/>
    <n v="2011"/>
    <d v="2011-08-29T00:00:00"/>
    <s v="CE Obsidian Energy, LLC"/>
    <s v="Imperial                                      "/>
    <s v="Imperial"/>
    <s v="Imperial"/>
    <x v="0"/>
    <s v="Geothermal Brine "/>
    <n v="174453978"/>
    <n v="14130772.218"/>
    <n v="0"/>
    <n v="0"/>
    <n v="0"/>
    <n v="7487143"/>
    <n v="11697269"/>
    <n v="5053640"/>
    <n v="381"/>
    <n v="39"/>
    <s v="Inactive"/>
  </r>
  <r>
    <n v="27"/>
    <s v="11-SM009"/>
    <n v="2011"/>
    <d v="2011-06-28T00:00:00"/>
    <s v="DTE Stockton, LLC"/>
    <s v="Stockton                          "/>
    <s v="San Joaquin"/>
    <s v="San Joaquin"/>
    <x v="0"/>
    <s v="Biomass Processing and Fuel Production"/>
    <n v="10120000"/>
    <n v="920920"/>
    <n v="823637.85"/>
    <n v="10119999.91"/>
    <n v="0.99999999110671933"/>
    <n v="2221793"/>
    <n v="4297636"/>
    <n v="5598509"/>
    <n v="62"/>
    <n v="7"/>
    <s v="Complete"/>
  </r>
  <r>
    <n v="28"/>
    <s v="11-SM001"/>
    <n v="2011"/>
    <d v="2011-01-25T00:00:00"/>
    <s v="Leyden Energy, Inc."/>
    <s v="Fremont"/>
    <s v="Alameda"/>
    <s v="Alameda"/>
    <x v="1"/>
    <s v="Lithium-Ion Battery Manufacturing"/>
    <n v="1306525"/>
    <n v="118893.77499999999"/>
    <n v="99646.59"/>
    <n v="1213372.5899999999"/>
    <n v="0.92870216031074782"/>
    <n v="21400"/>
    <n v="944754"/>
    <n v="847260"/>
    <n v="26"/>
    <n v="2"/>
    <s v="Complete"/>
  </r>
  <r>
    <n v="29"/>
    <s v="11-SM002"/>
    <n v="2011"/>
    <d v="2011-01-25T00:00:00"/>
    <s v="MiaSolé"/>
    <s v="Sunnyvale"/>
    <s v="Santa Clara"/>
    <s v="Santa Clara"/>
    <x v="0"/>
    <s v="Solar Photovoltaic Manufacturing"/>
    <n v="26092000"/>
    <n v="2374372"/>
    <n v="881599.23"/>
    <n v="10883941.140000001"/>
    <n v="0.41713709719454239"/>
    <n v="3246664"/>
    <n v="1363913"/>
    <n v="2236206"/>
    <n v="56"/>
    <n v="3"/>
    <s v="Inactive"/>
  </r>
  <r>
    <n v="30"/>
    <s v="11-SM006"/>
    <n v="2011"/>
    <d v="2011-03-22T00:00:00"/>
    <s v="Mt. Poso Cogeneration Company, LLC"/>
    <s v="Bakersfield"/>
    <s v="Kern"/>
    <s v="Kern"/>
    <x v="0"/>
    <s v="Biomass Processing and Fuel Production"/>
    <n v="14374000"/>
    <n v="1308034"/>
    <n v="1164293.99"/>
    <n v="14373999.93"/>
    <n v="0.99999999513009596"/>
    <n v="197027"/>
    <n v="3470273"/>
    <n v="2359266"/>
    <n v="97"/>
    <n v="11"/>
    <s v="Complete"/>
  </r>
  <r>
    <n v="31"/>
    <s v="11-SM005"/>
    <n v="2011"/>
    <d v="2011-06-28T00:00:00"/>
    <s v="Recology East Bay"/>
    <s v="Oakland                 "/>
    <s v="Alameda"/>
    <s v="Alameda"/>
    <x v="0"/>
    <s v="Biomass Processing and Fuel Production"/>
    <n v="3703090"/>
    <n v="336981.19"/>
    <n v="0"/>
    <n v="0"/>
    <n v="0"/>
    <n v="111243"/>
    <n v="506852"/>
    <n v="281113"/>
    <n v="46"/>
    <n v="5"/>
    <s v="Inactive"/>
  </r>
  <r>
    <n v="32"/>
    <s v="11-SM010"/>
    <n v="2011"/>
    <d v="2011-07-26T00:00:00"/>
    <s v="SCS Energy"/>
    <s v="Fresno                              "/>
    <s v="Fresno"/>
    <s v="Fresno"/>
    <x v="0"/>
    <s v="Biogas Capture and Production"/>
    <n v="3155300"/>
    <n v="255579.30000000002"/>
    <n v="247020.17"/>
    <n v="3049631.77"/>
    <n v="0.96651087693721671"/>
    <n v="40230"/>
    <n v="271233"/>
    <n v="55884"/>
    <n v="9"/>
    <n v="1"/>
    <s v="Complete"/>
  </r>
  <r>
    <n v="33"/>
    <s v="11-SM014"/>
    <n v="2011"/>
    <d v="2011-08-29T00:00:00"/>
    <s v="SoloPower Inc."/>
    <s v="San Jose                                 "/>
    <s v="Santa Clara"/>
    <s v="Santa Clara"/>
    <x v="0"/>
    <s v="Solar Photovoltaic Manufacturing"/>
    <n v="8411240"/>
    <n v="681310.44000000006"/>
    <n v="494483.62"/>
    <n v="6104736"/>
    <n v="0.72578311877915747"/>
    <n v="419024"/>
    <n v="575484"/>
    <n v="313197"/>
    <n v="40"/>
    <n v="1"/>
    <s v="Inactive"/>
  </r>
  <r>
    <n v="34"/>
    <s v="11-SM016"/>
    <n v="2011"/>
    <d v="2011-12-13T00:00:00"/>
    <s v="Tesla, Inc."/>
    <s v="Fremont;  _x000a_Hawthorne;  _x000a_Palo Alto; _x000a_Menlo Park"/>
    <s v="Alameda"/>
    <s v="Alameda; _x000a_Los Angeles; _x000a_Santa Clara; _x000a_San Mateo"/>
    <x v="1"/>
    <s v="Electric Vehicle Manufacturing"/>
    <n v="292000000"/>
    <n v="23652000"/>
    <n v="24546044.829999998"/>
    <n v="291889530.08999997"/>
    <n v="0.99962167839041083"/>
    <n v="2386636"/>
    <n v="35023610"/>
    <n v="13758246"/>
    <n v="1237"/>
    <n v="108"/>
    <s v="Complete"/>
  </r>
  <r>
    <n v="35"/>
    <s v="11-SM019"/>
    <n v="2011"/>
    <d v="2011-11-15T00:00:00"/>
    <s v="Zero Waste Energy Development Company, LLC"/>
    <s v="San Jose                                  "/>
    <s v="Santa Clara"/>
    <s v="Santa Clara"/>
    <x v="0"/>
    <s v="Biogas Capture and Production"/>
    <n v="17156875"/>
    <n v="1389706.875"/>
    <n v="942179.29"/>
    <n v="11273784.040000001"/>
    <n v="0.65710008611708137"/>
    <n v="1355423"/>
    <n v="2233575"/>
    <n v="2199291"/>
    <n v="174"/>
    <n v="17"/>
    <s v="Complete"/>
  </r>
  <r>
    <n v="36"/>
    <s v="12-SM009"/>
    <n v="2012"/>
    <d v="2012-10-16T00:00:00"/>
    <s v="ABEC New Hope LLC"/>
    <s v="Galt                       "/>
    <s v="Sacramento"/>
    <s v="Sacramento"/>
    <x v="0"/>
    <s v="Biogas Capture and Production"/>
    <n v="2633359"/>
    <n v="213302.079"/>
    <n v="84096.31"/>
    <n v="1004734.92"/>
    <n v="0.38154118750994453"/>
    <n v="41150"/>
    <n v="208573"/>
    <n v="36421"/>
    <n v="22"/>
    <n v="3"/>
    <s v="Inactive"/>
  </r>
  <r>
    <n v="37"/>
    <s v="12-SM011"/>
    <n v="2012"/>
    <d v="2012-10-16T00:00:00"/>
    <s v="Clean World Partners LLC"/>
    <s v="Sacramento                       "/>
    <s v="Sacramento"/>
    <s v="Sacramento"/>
    <x v="0"/>
    <s v="Biomass Processing and Fuel Production"/>
    <n v="11796759"/>
    <n v="955537.47900000005"/>
    <n v="0"/>
    <n v="0"/>
    <n v="0"/>
    <n v="204651"/>
    <n v="977083"/>
    <n v="226196"/>
    <n v="24"/>
    <n v="3"/>
    <s v="Inactive"/>
  </r>
  <r>
    <n v="38"/>
    <s v="12-SM010"/>
    <n v="2012"/>
    <d v="2012-10-16T00:00:00"/>
    <s v="Electric Vehicles International, LLC"/>
    <s v="Stockton                         "/>
    <s v="San Joaquin"/>
    <s v="San Joaquin"/>
    <x v="1"/>
    <s v="Electric Vehicle Manufacturing"/>
    <n v="5744962"/>
    <n v="465341.92200000002"/>
    <n v="256835.53"/>
    <n v="3170809"/>
    <n v="0.55192862894480421"/>
    <n v="83283"/>
    <n v="906571"/>
    <n v="524512"/>
    <n v="114"/>
    <n v="8"/>
    <s v="Inactive"/>
  </r>
  <r>
    <n v="39"/>
    <s v="12-SM006"/>
    <n v="2012"/>
    <d v="2012-05-15T00:00:00"/>
    <s v="John Galt Biogas Inc."/>
    <s v="Galt                         "/>
    <s v="Sacramento"/>
    <s v="Sacramento"/>
    <x v="0"/>
    <s v="Biogas Capture and Production"/>
    <n v="1025769"/>
    <n v="83087"/>
    <n v="61712.13"/>
    <n v="735018.76"/>
    <n v="0.71655388298925005"/>
    <n v="112933"/>
    <n v="128931"/>
    <n v="158777"/>
    <n v="6"/>
    <n v="1"/>
    <s v="Complete"/>
  </r>
  <r>
    <n v="40"/>
    <s v="12-SM008"/>
    <n v="2012"/>
    <d v="2012-06-19T00:00:00"/>
    <s v="North Star Biofuels LLC"/>
    <s v="Watsonville                             "/>
    <s v="Santa Cruz"/>
    <s v="Santa Cruz"/>
    <x v="0"/>
    <s v="Biodiesel Production"/>
    <n v="4115500"/>
    <n v="333356"/>
    <n v="343220.36"/>
    <n v="4115500"/>
    <n v="1"/>
    <n v="84522"/>
    <n v="2616810"/>
    <n v="2367976"/>
    <n v="30"/>
    <n v="1"/>
    <s v="Complete"/>
  </r>
  <r>
    <n v="41"/>
    <s v="12-SM013"/>
    <n v="2012"/>
    <d v="2012-11-13T00:00:00"/>
    <s v="Oberon Fuels, Inc."/>
    <s v="Brawley                       "/>
    <s v="Imperial"/>
    <s v="Imperial"/>
    <x v="0"/>
    <s v="Biogas Capture &amp; Bio DME Production "/>
    <n v="13500000"/>
    <n v="1093500"/>
    <n v="379523.56"/>
    <n v="4510779.8099999996"/>
    <n v="0.33413183777777777"/>
    <n v="423866"/>
    <n v="679196"/>
    <n v="9561"/>
    <n v="17"/>
    <n v="3"/>
    <s v="Complete"/>
  </r>
  <r>
    <n v="42"/>
    <s v="12-SM007"/>
    <n v="2012"/>
    <d v="2012-05-15T00:00:00"/>
    <s v="Reflexite Soitec Optical Technology LLC"/>
    <s v="San Diego                       "/>
    <s v="San Diego"/>
    <s v="San Diego"/>
    <x v="0"/>
    <s v="Concentrated Photovoltaic Manufacturing"/>
    <n v="24500000"/>
    <n v="1984500"/>
    <n v="2005024.12"/>
    <n v="24200004"/>
    <n v="0.98775526530612245"/>
    <n v="357750"/>
    <n v="1704725"/>
    <n v="77975"/>
    <n v="114"/>
    <n v="8"/>
    <s v="Complete"/>
  </r>
  <r>
    <n v="43"/>
    <s v="12-SM004"/>
    <n v="2012"/>
    <d v="2012-05-15T00:00:00"/>
    <s v="Soitec Solar Industries LLC"/>
    <s v="San Diego                       "/>
    <s v="San Diego"/>
    <s v="San Diego"/>
    <x v="0"/>
    <s v="Concentrated Photovoltaic Manufacturing"/>
    <n v="104381342"/>
    <n v="8454888.7019999996"/>
    <n v="7351986.7199999997"/>
    <n v="90047264.859999985"/>
    <n v="0.86267586845166244"/>
    <n v="3706841"/>
    <n v="10302813"/>
    <n v="5554765"/>
    <n v="399"/>
    <n v="44"/>
    <s v="Complete"/>
  </r>
  <r>
    <n v="44"/>
    <s v="12-SM001"/>
    <n v="2012"/>
    <d v="2012-02-21T00:00:00"/>
    <s v="Soraa, Inc."/>
    <s v="Fremont                          "/>
    <s v="Alameda"/>
    <s v="Alameda"/>
    <x v="0"/>
    <s v="Energy Efficient LED Lighting Manufacturing"/>
    <n v="57002457"/>
    <n v="4617199.017"/>
    <n v="1708595.6"/>
    <n v="20380383.490000002"/>
    <n v="0.35753517589601447"/>
    <n v="30775968"/>
    <n v="2368664"/>
    <n v="28527434"/>
    <n v="180"/>
    <n v="14"/>
    <s v="Inactive"/>
  </r>
  <r>
    <n v="45"/>
    <s v="12-SM003"/>
    <n v="2012"/>
    <d v="2012-03-20T00:00:00"/>
    <s v="Stion Corporation"/>
    <s v="San Jose                          "/>
    <s v="Santa Clara"/>
    <s v="Santa Clara"/>
    <x v="0"/>
    <s v="Solar Photovoltaic Manufacturing"/>
    <n v="6417810"/>
    <n v="519842.61000000004"/>
    <n v="490541.59"/>
    <n v="6056069"/>
    <n v="0.9436348224705936"/>
    <n v="277896"/>
    <n v="253546"/>
    <n v="11600"/>
    <n v="28"/>
    <n v="3"/>
    <s v="Complete"/>
  </r>
  <r>
    <n v="46"/>
    <s v="12-SM012"/>
    <n v="2012"/>
    <d v="2012-11-13T00:00:00"/>
    <s v="Zero Waste Energy, LLC"/>
    <s v="Marina                         "/>
    <s v="Monterey"/>
    <s v="Monterey"/>
    <x v="0"/>
    <s v="Biogas Capture and Production"/>
    <n v="1187000"/>
    <n v="96147"/>
    <n v="94295.29"/>
    <n v="1126586.53"/>
    <n v="0.94910406908171863"/>
    <n v="18139"/>
    <n v="95062"/>
    <n v="17054"/>
    <n v="5"/>
    <n v="1"/>
    <s v="Complete"/>
  </r>
  <r>
    <n v="47"/>
    <s v="13-SM007"/>
    <n v="2013"/>
    <d v="2013-06-18T00:00:00"/>
    <s v="ABEC Bidart-Old River, LLC"/>
    <s v="Bakersfield"/>
    <s v="Kern"/>
    <s v="Kern"/>
    <x v="0"/>
    <s v="Biogas Capture and Production"/>
    <n v="6254045"/>
    <n v="523463.56649999996"/>
    <n v="328667.46000000002"/>
    <n v="3926731.88"/>
    <n v="0.62787074285522404"/>
    <n v="351613"/>
    <n v="523038"/>
    <n v="351188"/>
    <n v="28"/>
    <n v="2"/>
    <s v="Complete"/>
  </r>
  <r>
    <n v="48"/>
    <s v="13-SM011"/>
    <n v="2013"/>
    <d v="2013-10-15T00:00:00"/>
    <s v="Blue Line Transfer, Inc."/>
    <s v="South San Francisco"/>
    <s v="San Mateo"/>
    <s v="San Mateo"/>
    <x v="0"/>
    <s v="Biomass Processing and Fuel Production"/>
    <n v="4976469"/>
    <n v="416530.45529999997"/>
    <n v="326787.61"/>
    <n v="3881088"/>
    <n v="0.77988790847486444"/>
    <n v="43980"/>
    <n v="423841"/>
    <n v="51291"/>
    <n v="20"/>
    <n v="3"/>
    <s v="Complete"/>
  </r>
  <r>
    <n v="49"/>
    <s v="13-SM014"/>
    <n v="2013"/>
    <d v="2013-12-17T00:00:00"/>
    <s v="Boxer Industries, Inc."/>
    <s v="Redwood City"/>
    <s v="San Mateo"/>
    <s v="San Mateo"/>
    <x v="2"/>
    <s v="Carbon Black Production"/>
    <n v="6553000"/>
    <n v="548486.1"/>
    <n v="429578.15"/>
    <n v="5101878.25"/>
    <n v="0.77855611933465585"/>
    <s v="N/A"/>
    <n v="539522"/>
    <n v="-8964"/>
    <n v="12"/>
    <n v="1"/>
    <s v="Inactive"/>
  </r>
  <r>
    <n v="50"/>
    <s v="13-SM002"/>
    <n v="2013"/>
    <d v="2013-03-19T00:00:00"/>
    <s v="Buster Biofuels, LLC"/>
    <s v="Escondido"/>
    <s v="San Diego"/>
    <s v="San Diego"/>
    <x v="0"/>
    <s v="Biodiesel Production"/>
    <n v="1905343"/>
    <n v="159477.20910000001"/>
    <n v="160429.88"/>
    <n v="1905343"/>
    <n v="1"/>
    <n v="103496"/>
    <n v="786032"/>
    <n v="730051"/>
    <n v="32"/>
    <n v="2"/>
    <s v="Complete"/>
  </r>
  <r>
    <n v="51"/>
    <s v="13-SM010"/>
    <n v="2013"/>
    <d v="2013-09-17T00:00:00"/>
    <s v="Central Valley Ag Power, LLC"/>
    <s v="Oakdale"/>
    <s v="Stanislaus"/>
    <s v="Stanislaus"/>
    <x v="0"/>
    <s v="Biomass Processing and Fuel Production"/>
    <n v="3481313"/>
    <n v="291385.89809999999"/>
    <n v="293077.069418"/>
    <n v="3480725.29"/>
    <n v="0.99983118151111383"/>
    <n v="38218"/>
    <n v="394801"/>
    <n v="141634"/>
    <n v="23"/>
    <n v="2"/>
    <s v="Complete"/>
  </r>
  <r>
    <n v="52"/>
    <s v="13-SM001"/>
    <n v="2013"/>
    <d v="2013-01-15T00:00:00"/>
    <s v="CleanWorld"/>
    <s v="Davis "/>
    <s v="Yolo"/>
    <s v="Yolo"/>
    <x v="0"/>
    <s v="Biomass Processing and Fuel Production"/>
    <n v="5851298"/>
    <n v="489753.64259999996"/>
    <n v="459933.57"/>
    <n v="5462393.9000000004"/>
    <n v="0.9335354138517642"/>
    <n v="106588"/>
    <n v="506088"/>
    <n v="122923"/>
    <n v="24"/>
    <n v="3"/>
    <s v="Complete"/>
  </r>
  <r>
    <n v="53"/>
    <s v="13-SM013"/>
    <n v="2013"/>
    <d v="2013-11-19T00:00:00"/>
    <s v="Crimson Renewable Energy, LP"/>
    <s v="Bakersfield"/>
    <s v="Kern"/>
    <s v="Kern"/>
    <x v="0"/>
    <s v="Biomass Processing and Fuel Production"/>
    <n v="14065000"/>
    <n v="1177240.5"/>
    <n v="1181210.3999999999"/>
    <n v="14064998.800000001"/>
    <n v="0.99999991468183436"/>
    <n v="136306"/>
    <n v="2737899"/>
    <n v="1696964"/>
    <n v="38"/>
    <n v="2"/>
    <s v="Complete"/>
  </r>
  <r>
    <n v="54"/>
    <s v="13-SM004"/>
    <n v="2013"/>
    <d v="2013-04-16T00:00:00"/>
    <s v="EJ Harrison and Sons Rentals, Inc."/>
    <s v="Oxnard"/>
    <s v="Ventura"/>
    <s v="Ventura"/>
    <x v="0"/>
    <s v="Biogas Capture and Production"/>
    <n v="1212095"/>
    <n v="101452.35149999999"/>
    <n v="0"/>
    <n v="0"/>
    <n v="0"/>
    <n v="19311"/>
    <n v="108487"/>
    <n v="26345"/>
    <n v="6"/>
    <n v="1"/>
    <s v="Inactive"/>
  </r>
  <r>
    <n v="55"/>
    <s v="13-SM009"/>
    <n v="2013"/>
    <d v="2013-08-20T00:00:00"/>
    <s v="North State Rendering Co Inc."/>
    <s v="Oroville"/>
    <s v="Butte"/>
    <s v="Butte"/>
    <x v="0"/>
    <s v="Biomass Processing and Fuel Production"/>
    <n v="7355324"/>
    <n v="615640.61879999994"/>
    <n v="619318.28"/>
    <n v="7355324"/>
    <n v="1"/>
    <n v="305075"/>
    <n v="422917"/>
    <n v="112351"/>
    <n v="12"/>
    <n v="2"/>
    <s v="Complete"/>
  </r>
  <r>
    <n v="56"/>
    <s v="13-SM012"/>
    <n v="2013"/>
    <d v="2013-12-17T00:00:00"/>
    <s v="Sugar Valley Energy,  LLC"/>
    <s v="Brawley"/>
    <s v="Imperial"/>
    <s v="Imperial"/>
    <x v="2"/>
    <s v="Biomass Processing and Fuel Production"/>
    <n v="444811275"/>
    <n v="37230703.717500001"/>
    <n v="0"/>
    <n v="0"/>
    <n v="0"/>
    <s v="N/A"/>
    <n v="51344220"/>
    <n v="14113516"/>
    <n v="650"/>
    <n v="84"/>
    <s v="Inactive"/>
  </r>
  <r>
    <n v="57"/>
    <s v="13-SM015"/>
    <n v="2013"/>
    <d v="2013-12-17T00:00:00"/>
    <s v="Tesla, Inc."/>
    <s v="Fremont; Palo Alto; Hawthorne"/>
    <s v="Alameda"/>
    <s v="Alameda; Santa Clara; Los Angeles"/>
    <x v="1"/>
    <s v="Electric Vehicle Manufacturing"/>
    <n v="415000000"/>
    <n v="34735500"/>
    <n v="34929531.719999999"/>
    <n v="414840044.17000002"/>
    <n v="0.99961456426506023"/>
    <n v="4847406"/>
    <n v="54306869"/>
    <n v="24418775"/>
    <n v="2050"/>
    <n v="115"/>
    <s v="Complete"/>
  </r>
  <r>
    <n v="58"/>
    <s v="13-SM005"/>
    <n v="2013"/>
    <d v="2013-04-16T00:00:00"/>
    <s v="Vitriflex, Inc."/>
    <s v="Milpitas"/>
    <s v="Santa Clara"/>
    <s v="Santa Clara"/>
    <x v="0"/>
    <s v="Solar Photovoltaic Component Manufacturing"/>
    <n v="16330000"/>
    <n v="1366821"/>
    <n v="372404.2"/>
    <n v="4422852.6900000004"/>
    <n v="0.27084217330067362"/>
    <n v="1256397"/>
    <n v="886066"/>
    <n v="775642"/>
    <n v="47"/>
    <n v="4"/>
    <s v="Inactive"/>
  </r>
  <r>
    <n v="59"/>
    <s v="14-SM010"/>
    <n v="2014"/>
    <d v="2014-08-19T00:00:00"/>
    <s v="AltAir Paramount, LLC"/>
    <s v="Paramount"/>
    <s v="Los Angeles"/>
    <s v="Los Angeles"/>
    <x v="0"/>
    <s v="Renewable Diesel"/>
    <n v="16325984"/>
    <n v="1374648"/>
    <n v="1056185.71"/>
    <n v="12543773.24"/>
    <n v="0.7683318346998258"/>
    <n v="287233"/>
    <n v="6023164"/>
    <n v="4935750"/>
    <n v="141"/>
    <n v="3"/>
    <s v="Inactive"/>
  </r>
  <r>
    <n v="60"/>
    <s v="14-SM012"/>
    <n v="2014"/>
    <d v="2014-09-16T00:00:00"/>
    <s v="Anaheim Energy, LLC"/>
    <s v="Anaheim"/>
    <s v="Orange"/>
    <s v="Orange"/>
    <x v="0"/>
    <s v="Biogas Capture and Production"/>
    <n v="19143601"/>
    <n v="1611891"/>
    <n v="1601065.9"/>
    <n v="19143565.879999999"/>
    <n v="0.99999816544442177"/>
    <n v="568979"/>
    <n v="1938411"/>
    <n v="895499"/>
    <n v="40"/>
    <n v="5"/>
    <s v="Complete"/>
  </r>
  <r>
    <n v="61"/>
    <s v="14-SM022"/>
    <n v="2014"/>
    <d v="2014-12-16T00:00:00"/>
    <s v="Bowerman Power LFG, LLC"/>
    <s v="Irvine"/>
    <s v="Orange"/>
    <s v="Orange"/>
    <x v="0"/>
    <s v="Landfill Gas Capture and Production"/>
    <n v="7030000"/>
    <n v="591926"/>
    <n v="520311.06"/>
    <n v="6179466.25"/>
    <n v="0.87901369132290186"/>
    <n v="273723"/>
    <n v="1091792"/>
    <n v="773589"/>
    <n v="30"/>
    <n v="3"/>
    <s v="Complete"/>
  </r>
  <r>
    <n v="62"/>
    <s v="14-SM007"/>
    <n v="2014"/>
    <d v="2014-05-20T00:00:00"/>
    <s v="E&amp;J Gallo Winery"/>
    <s v="Livingston"/>
    <s v="Merced"/>
    <s v="Merced"/>
    <x v="0"/>
    <s v="Biogas Capture and Production"/>
    <n v="17592381"/>
    <n v="1481278.4801999999"/>
    <n v="1249865.3799999999"/>
    <n v="14846238.99"/>
    <n v="0.84390162934738622"/>
    <n v="363691"/>
    <n v="1142019"/>
    <n v="24432"/>
    <n v="45"/>
    <n v="7"/>
    <s v="Complete"/>
  </r>
  <r>
    <n v="63"/>
    <s v="14-SM001"/>
    <n v="2014"/>
    <d v="2014-02-18T00:00:00"/>
    <s v="Enovix Corporation"/>
    <s v="Fremont"/>
    <s v="Alameda"/>
    <s v="Alameda"/>
    <x v="2"/>
    <s v="Lithium-Ion Battery Manufacturing"/>
    <n v="16234215"/>
    <n v="1358804"/>
    <n v="1359068.13"/>
    <n v="16234214.939999999"/>
    <n v="0.99999999630410219"/>
    <s v="N/A"/>
    <n v="1920567"/>
    <n v="561763"/>
    <n v="78"/>
    <n v="6"/>
    <s v="Complete"/>
  </r>
  <r>
    <n v="64"/>
    <s v="14-SM013"/>
    <n v="2014"/>
    <d v="2014-09-16T00:00:00"/>
    <s v="Lockheed Martin Corporation"/>
    <s v="Palmdale; Helendale"/>
    <s v="Los Angeles"/>
    <s v="Los Angeles; San Bernardino"/>
    <x v="2"/>
    <s v="Aerospace Manufacturing"/>
    <n v="345296354"/>
    <n v="29073953"/>
    <n v="0"/>
    <n v="0"/>
    <n v="0"/>
    <s v="N/A"/>
    <n v="38053138"/>
    <n v="8979185"/>
    <n v="1213"/>
    <n v="91"/>
    <s v="Inactive"/>
  </r>
  <r>
    <n v="65"/>
    <s v="14-SM014"/>
    <n v="2014"/>
    <d v="2014-08-19T00:00:00"/>
    <s v="Mendota Bioenergy, LLC"/>
    <s v="Mendota"/>
    <s v="Fresno"/>
    <s v="Fresno"/>
    <x v="0"/>
    <s v="Biogas Capture and Production"/>
    <n v="2200000"/>
    <n v="185240"/>
    <n v="10045.06"/>
    <n v="119300"/>
    <n v="5.4227272727272728E-2"/>
    <n v="28671"/>
    <n v="596885"/>
    <n v="440316"/>
    <n v="28"/>
    <n v="3"/>
    <s v="Inactive"/>
  </r>
  <r>
    <n v="66"/>
    <s v="14-SM005"/>
    <n v="2014"/>
    <d v="2014-05-20T00:00:00"/>
    <s v="MSB Investors, LLC"/>
    <s v="Santa Barbara"/>
    <s v="Santa Barbara"/>
    <s v="Santa Barbara"/>
    <x v="0"/>
    <s v="Biogas Capture and Production"/>
    <n v="17696003"/>
    <n v="1490003.4526"/>
    <n v="1244107.45"/>
    <n v="14860760.880000001"/>
    <n v="0.83978064877136382"/>
    <n v="319442"/>
    <n v="1392985"/>
    <n v="222423"/>
    <n v="75"/>
    <n v="5"/>
    <s v="Complete"/>
  </r>
  <r>
    <n v="67"/>
    <s v="14-SM009"/>
    <n v="2014"/>
    <d v="2014-08-19T00:00:00"/>
    <s v="nanoPrecision Products, Inc."/>
    <s v="El Segundo; Camarillo"/>
    <s v="Los Angeles"/>
    <s v="Los Angeles; Ventura"/>
    <x v="2"/>
    <s v="Optical Ferrule Manufacturing"/>
    <n v="7963972"/>
    <n v="670566"/>
    <n v="425181.15"/>
    <n v="5049657.37"/>
    <n v="0.6340626724955839"/>
    <s v="N/A"/>
    <n v="840081"/>
    <n v="169514"/>
    <n v="50"/>
    <n v="4"/>
    <s v="Inactive"/>
  </r>
  <r>
    <n v="68"/>
    <s v="14-SM008"/>
    <n v="2014"/>
    <d v="2014-06-17T00:00:00"/>
    <s v="Niagara Bottling, LLC"/>
    <s v="San Bernardino"/>
    <s v="San Bernardino"/>
    <s v="San Bernardino"/>
    <x v="2"/>
    <s v="Water Bottling "/>
    <n v="30000000"/>
    <n v="2526000"/>
    <n v="2525683.2999999998"/>
    <n v="29996238.73"/>
    <n v="0.9998746243333333"/>
    <s v="N/A"/>
    <n v="7988338"/>
    <n v="5462338"/>
    <n v="86"/>
    <n v="6"/>
    <s v="Complete"/>
  </r>
  <r>
    <n v="69"/>
    <s v="14-SM004"/>
    <n v="2014"/>
    <d v="2014-05-20T00:00:00"/>
    <s v="Pixley Biogas, LLC"/>
    <s v="Pixley"/>
    <s v="Tulare"/>
    <s v="Tulare"/>
    <x v="0"/>
    <s v="Biogas Capture and Production"/>
    <n v="3363238"/>
    <n v="283184.63959999999"/>
    <n v="283107.62"/>
    <n v="3362323.25"/>
    <n v="0.99972801508546227"/>
    <n v="287308"/>
    <n v="321007"/>
    <n v="325130"/>
    <n v="9"/>
    <n v="2"/>
    <s v="Complete"/>
  </r>
  <r>
    <n v="70"/>
    <s v="14-SM006"/>
    <n v="2014"/>
    <d v="2014-05-20T00:00:00"/>
    <s v="Recology Bioenergy"/>
    <s v="Vacaville"/>
    <s v="Solano"/>
    <s v="Solano"/>
    <x v="0"/>
    <s v="Biogas Capture and Production"/>
    <n v="25967035"/>
    <n v="2186424.3470000001"/>
    <n v="0"/>
    <n v="0"/>
    <n v="0"/>
    <n v="271168"/>
    <n v="2747503"/>
    <n v="832247"/>
    <n v="57"/>
    <n v="8"/>
    <s v="Inactive"/>
  </r>
  <r>
    <n v="71"/>
    <s v="14-SM011"/>
    <n v="2014"/>
    <d v="2014-09-16T00:00:00"/>
    <s v="Rialto Bioenergy Facility, LLC"/>
    <s v="Bloomington"/>
    <s v="San Bernardino"/>
    <s v="San Bernardino"/>
    <x v="0"/>
    <s v="Biogas Capture and Production"/>
    <n v="14722168"/>
    <n v="1239607"/>
    <n v="1230772.54"/>
    <n v="14722159.619999999"/>
    <n v="0.99999943079035636"/>
    <n v="765232"/>
    <n v="1662628"/>
    <n v="1188254"/>
    <n v="35"/>
    <n v="3"/>
    <s v="Complete"/>
  </r>
  <r>
    <n v="72"/>
    <s v="14-SM019"/>
    <n v="2014"/>
    <d v="2014-10-21T00:00:00"/>
    <s v="Solexel, Inc."/>
    <s v="Milpitas"/>
    <s v="Santa Clara"/>
    <s v="Santa Clara"/>
    <x v="0"/>
    <s v="Solar Photovoltaic Manufacturing"/>
    <n v="20500000"/>
    <n v="1726100"/>
    <n v="1726100"/>
    <n v="20500000"/>
    <n v="1"/>
    <n v="475809"/>
    <n v="1261678"/>
    <n v="11387"/>
    <n v="128"/>
    <n v="12"/>
    <s v="Inactive"/>
  </r>
  <r>
    <n v="73"/>
    <s v="15-SM013"/>
    <n v="2015"/>
    <d v="2015-12-15T00:00:00"/>
    <s v="ABEC #2 LLC"/>
    <s v="Buttonwillow"/>
    <s v="Kern"/>
    <s v="Kern"/>
    <x v="0"/>
    <s v="Biogas Capture and Production"/>
    <n v="5990614"/>
    <n v="504409.7"/>
    <n v="419041.77"/>
    <n v="4976743.13"/>
    <n v="0.83075676883872007"/>
    <n v="180513"/>
    <n v="618883"/>
    <n v="294986"/>
    <n v="14"/>
    <n v="0"/>
    <s v="Complete"/>
  </r>
  <r>
    <n v="74"/>
    <s v="15-SM006"/>
    <n v="2015"/>
    <d v="2015-04-21T00:00:00"/>
    <s v="California Renewable Power, LLC"/>
    <s v="Perris"/>
    <s v="Riverside"/>
    <s v="Riverside"/>
    <x v="0"/>
    <s v="Biogas Capture and Production"/>
    <n v="13079755"/>
    <n v="1101315"/>
    <n v="1101315.3700000001"/>
    <n v="13079755"/>
    <n v="1"/>
    <n v="137797"/>
    <n v="1839848"/>
    <n v="876329"/>
    <n v="48"/>
    <n v="4"/>
    <s v="Complete"/>
  </r>
  <r>
    <n v="75"/>
    <s v="15-SM006"/>
    <n v="2015"/>
    <d v="2015-06-16T00:00:00"/>
    <s v="Efficient Drivetrains, Inc."/>
    <s v="Milpitas"/>
    <s v="Santa Clara"/>
    <s v="Santa Clara"/>
    <x v="1"/>
    <s v="Electric Vehicle Drivetrain Manufacturing"/>
    <n v="5008800"/>
    <n v="421741"/>
    <n v="315331.06"/>
    <n v="3768912.56"/>
    <n v="0.75245818559335576"/>
    <n v="1434548"/>
    <n v="970990"/>
    <n v="1983797"/>
    <n v="57"/>
    <n v="4"/>
    <s v="Complete"/>
  </r>
  <r>
    <n v="76"/>
    <s v="15-SM005"/>
    <n v="2015"/>
    <d v="2015-04-21T00:00:00"/>
    <s v="GKN Aerospace Chem-Tronics, Inc."/>
    <s v="Santa Ana"/>
    <s v="Orange"/>
    <s v="Orange"/>
    <x v="2"/>
    <s v="Aerospace Manufacturing"/>
    <n v="118687529"/>
    <n v="9993490"/>
    <n v="1918895.15"/>
    <n v="22789728.650000002"/>
    <n v="0.19201451780161335"/>
    <s v="N/A"/>
    <n v="8483497"/>
    <n v="-1509993"/>
    <n v="231"/>
    <n v="13"/>
    <s v="Inactive"/>
  </r>
  <r>
    <n v="77"/>
    <s v="15-SM016"/>
    <n v="2015"/>
    <d v="2015-10-20T00:00:00"/>
    <s v="Hanford Renewable Energy, LLC"/>
    <s v="Hanford"/>
    <s v="Kings"/>
    <s v="Kings"/>
    <x v="0"/>
    <s v="Biogas Capture and Production"/>
    <n v="3748012"/>
    <n v="315583"/>
    <n v="311895.01"/>
    <n v="3708524.73"/>
    <n v="0.98946447610093036"/>
    <n v="974447"/>
    <n v="435837"/>
    <n v="1094701"/>
    <n v="9"/>
    <n v="1"/>
    <s v="Complete"/>
  </r>
  <r>
    <n v="78"/>
    <s v="15-SM008"/>
    <n v="2015"/>
    <d v="2015-07-21T00:00:00"/>
    <s v="Hi Shear Corporation"/>
    <s v="Torrance"/>
    <s v="Los Angeles"/>
    <s v="Los Angeles"/>
    <x v="2"/>
    <s v="Specialty Aerospace Fastener Manufacturing"/>
    <n v="39385000"/>
    <n v="3316217"/>
    <n v="3199995.7"/>
    <n v="38077811.359999999"/>
    <n v="0.96680998755871528"/>
    <s v="N/A"/>
    <n v="3432623"/>
    <n v="116406"/>
    <n v="1117"/>
    <n v="43"/>
    <s v="Complete"/>
  </r>
  <r>
    <n v="79"/>
    <s v="15-SM010"/>
    <n v="2015"/>
    <d v="2015-10-20T00:00:00"/>
    <s v="Karma Automotive LLC"/>
    <s v="Moreno Valley"/>
    <s v="Riverside"/>
    <s v="Riverside"/>
    <x v="2"/>
    <s v="Plug-In Hybrid Vehicle Manufacturing"/>
    <n v="38194860"/>
    <n v="3216007"/>
    <n v="3216007.21"/>
    <n v="38194860"/>
    <n v="1"/>
    <s v="N/A"/>
    <n v="4025187"/>
    <n v="809179"/>
    <n v="205"/>
    <n v="16"/>
    <s v="Complete"/>
  </r>
  <r>
    <n v="80"/>
    <s v="15-SM009"/>
    <n v="2015"/>
    <d v="2015-07-21T00:00:00"/>
    <s v="Las Gallinas Valley Sanitary District"/>
    <s v="San Rafael"/>
    <s v="Marin"/>
    <s v="Marin"/>
    <x v="0"/>
    <s v="Biogas Capture and Production"/>
    <n v="788757"/>
    <n v="66413"/>
    <n v="66413.34"/>
    <n v="788757"/>
    <n v="1"/>
    <n v="10707"/>
    <n v="44765"/>
    <n v="-10941"/>
    <n v="7"/>
    <n v="0"/>
    <s v="Complete"/>
  </r>
  <r>
    <n v="81"/>
    <s v="15-SM015"/>
    <n v="2015"/>
    <d v="2015-10-20T00:00:00"/>
    <s v="Madera Renewable Energy, LLC"/>
    <s v="Madera"/>
    <s v="Madera"/>
    <s v="Madera"/>
    <x v="0"/>
    <s v="Biogas Capture and Production"/>
    <n v="1999507"/>
    <n v="168358"/>
    <n v="168244.3"/>
    <n v="1999507"/>
    <n v="1"/>
    <n v="418611"/>
    <n v="201229"/>
    <n v="451481"/>
    <n v="7"/>
    <n v="1"/>
    <s v="Complete"/>
  </r>
  <r>
    <n v="82"/>
    <s v="15-SM020"/>
    <n v="2015"/>
    <d v="2015-12-15T00:00:00"/>
    <s v="Millennium Space Systems, Inc."/>
    <s v="El Segundo"/>
    <s v="Los Angeles"/>
    <s v="Los Angeles"/>
    <x v="2"/>
    <s v="Aerospace Manufacturing"/>
    <n v="4284672"/>
    <n v="360769"/>
    <n v="211172.75"/>
    <n v="2515334.34"/>
    <n v="0.58705411756139092"/>
    <s v="N/A"/>
    <n v="1389088"/>
    <n v="1028319"/>
    <n v="55"/>
    <n v="4"/>
    <s v="Complete"/>
  </r>
  <r>
    <n v="83"/>
    <s v="15-SM011"/>
    <n v="2015"/>
    <d v="2015-08-18T00:00:00"/>
    <s v="Orbital ATK, Inc."/>
    <s v="Northridge"/>
    <s v="Los Angeles"/>
    <s v="Los Angeles"/>
    <x v="2"/>
    <s v="Defense and Aerospace Manufacturing"/>
    <n v="16275154"/>
    <n v="1370368"/>
    <n v="1365628.93"/>
    <n v="16275149.359999999"/>
    <n v="0.99999971490285122"/>
    <s v="N/A"/>
    <n v="3648303"/>
    <n v="2277935"/>
    <n v="320"/>
    <n v="10"/>
    <s v="Complete"/>
  </r>
  <r>
    <n v="84"/>
    <s v="14-SM021"/>
    <n v="2015"/>
    <d v="2015-01-20T00:00:00"/>
    <s v="Pacific Ethanol Madera, LLC"/>
    <s v="Madera"/>
    <s v="Madera"/>
    <s v="Madera"/>
    <x v="2"/>
    <s v="Corn Oil Production"/>
    <n v="4763500"/>
    <n v="401087"/>
    <n v="271374.71000000002"/>
    <n v="3222977.51"/>
    <n v="0.67659861656345122"/>
    <s v="N/A"/>
    <n v="988793"/>
    <n v="587707"/>
    <n v="3"/>
    <n v="0"/>
    <s v="Inactive"/>
  </r>
  <r>
    <n v="85"/>
    <s v="15-SM012"/>
    <n v="2015"/>
    <d v="2015-09-15T00:00:00"/>
    <s v="Rolls-Royce High Temperature Composites, Inc."/>
    <s v="Huntington Beach"/>
    <s v="Orange"/>
    <s v="Orange"/>
    <x v="2"/>
    <s v="Composites Manufacturing"/>
    <n v="8728000"/>
    <n v="734898"/>
    <n v="702915.99"/>
    <n v="8348170.9500000002"/>
    <n v="0.95648154789184237"/>
    <s v="N/A"/>
    <n v="788866"/>
    <n v="53969"/>
    <n v="105"/>
    <n v="6"/>
    <s v="Complete"/>
  </r>
  <r>
    <n v="86"/>
    <s v="15-SM003"/>
    <n v="2015"/>
    <d v="2015-02-17T00:00:00"/>
    <s v="Silevo, Inc."/>
    <s v="Fremont"/>
    <s v="Alameda"/>
    <s v="Alameda"/>
    <x v="0"/>
    <s v="Solar Photovoltaic Manufacturing"/>
    <n v="106551184"/>
    <n v="8971610"/>
    <n v="6347130.2000000002"/>
    <n v="75381593.840000004"/>
    <n v="0.70746838289474101"/>
    <n v="3402597"/>
    <n v="9175513"/>
    <n v="3606500"/>
    <n v="319"/>
    <n v="33"/>
    <s v="Complete"/>
  </r>
  <r>
    <n v="87"/>
    <s v="15-SM014"/>
    <n v="2015"/>
    <d v="2015-10-20T00:00:00"/>
    <s v="Space Exploration Technologies Corp."/>
    <s v="Hawthorne"/>
    <s v="Los Angeles"/>
    <s v="Los Angeles"/>
    <x v="2"/>
    <s v="Aerospace Manufacturing"/>
    <n v="360169639"/>
    <n v="30326284"/>
    <n v="30187114.09"/>
    <n v="359033143.99000001"/>
    <n v="0.99684455632308311"/>
    <s v="N/A"/>
    <n v="40537040"/>
    <n v="10210756"/>
    <n v="4200"/>
    <n v="183"/>
    <s v="Complete"/>
  </r>
  <r>
    <n v="88"/>
    <s v="15-SM017"/>
    <n v="2015"/>
    <d v="2015-11-17T00:00:00"/>
    <s v="Space Systems/Loral LLC"/>
    <s v="Palo Alto"/>
    <s v="Santa Clara"/>
    <s v="Santa Clara"/>
    <x v="2"/>
    <s v="Aerospace Manufacturing"/>
    <n v="5586000"/>
    <n v="470341"/>
    <n v="203707.48"/>
    <n v="2419328.7000000002"/>
    <n v="0.43310574650912997"/>
    <s v="N/A"/>
    <n v="812787"/>
    <n v="342446"/>
    <n v="354"/>
    <n v="3"/>
    <s v="Complete"/>
  </r>
  <r>
    <n v="89"/>
    <s v="15-SM024"/>
    <n v="2015"/>
    <d v="2015-12-15T00:00:00"/>
    <s v="Tesla, Inc."/>
    <s v="Fremont;  _x000a_Hawthorne;  _x000a_Palo Alto; _x000a_Menlo Park; Lathrop"/>
    <s v="Alameda"/>
    <s v="Alameda; _x000a_Los Angeles; _x000a_Santa Clara; _x000a_San Mateo; San Joaquin"/>
    <x v="1"/>
    <s v="Electric Vehicle Manufacturing"/>
    <n v="463625000"/>
    <n v="39037225"/>
    <n v="39037007.740000002"/>
    <n v="463622419.75"/>
    <n v="0.99999443461849558"/>
    <n v="4766289"/>
    <n v="61843129"/>
    <n v="27572193"/>
    <n v="1439"/>
    <n v="41"/>
    <s v="Complete"/>
  </r>
  <r>
    <n v="90"/>
    <s v="15-SM007"/>
    <n v="2015"/>
    <d v="2015-06-16T00:00:00"/>
    <s v="The Monadnock Company"/>
    <s v="Industry"/>
    <s v="Los Angeles"/>
    <s v="Los Angeles"/>
    <x v="2"/>
    <s v="Specialty Aerospace Fastener Manufacturing"/>
    <n v="6475000"/>
    <n v="545195"/>
    <n v="465419.43"/>
    <n v="5540581.4800000004"/>
    <n v="0.85568825945945948"/>
    <s v="N/A"/>
    <n v="1847167"/>
    <n v="1301972"/>
    <n v="299"/>
    <n v="10"/>
    <s v="Complete"/>
  </r>
  <r>
    <n v="91"/>
    <s v="15-SM005"/>
    <n v="2015"/>
    <d v="2015-06-16T00:00:00"/>
    <s v="U.S. Corrugated of Los Angeles, Inc."/>
    <s v="Santa Fe Springs"/>
    <s v="Los Angeles"/>
    <s v="Los Angeles"/>
    <x v="2"/>
    <s v="Corrugated Packaging Manufacturing"/>
    <n v="23969087"/>
    <n v="2018197"/>
    <n v="2018197.13"/>
    <n v="23969087"/>
    <n v="1"/>
    <s v="N/A"/>
    <n v="7825890"/>
    <n v="5807693"/>
    <n v="160"/>
    <n v="13"/>
    <s v="Complete"/>
  </r>
  <r>
    <n v="92"/>
    <s v="15-SM003"/>
    <n v="2015"/>
    <d v="2015-05-19T00:00:00"/>
    <s v="Weber Metals, Inc."/>
    <s v="Paramount"/>
    <s v="Los Angeles"/>
    <s v="Los Angeles"/>
    <x v="2"/>
    <s v="Metal Forging"/>
    <n v="167661606"/>
    <n v="14117107"/>
    <n v="11339860.17"/>
    <n v="135006352.13"/>
    <n v="0.80523117576483194"/>
    <s v="N/A"/>
    <n v="35048735"/>
    <n v="20931628"/>
    <n v="192"/>
    <n v="18"/>
    <s v="Complete"/>
  </r>
  <r>
    <n v="93"/>
    <s v="14-SM023"/>
    <n v="2015"/>
    <d v="2015-01-20T00:00:00"/>
    <s v="WM Renewable Energy, LLC"/>
    <s v="Novato"/>
    <s v="Marin"/>
    <s v="Marin"/>
    <x v="0"/>
    <s v="Biogas Capture and Production"/>
    <n v="2004360"/>
    <n v="168767"/>
    <n v="168071.79"/>
    <n v="1996101.98"/>
    <n v="0.99587997166177733"/>
    <n v="71130"/>
    <n v="347143"/>
    <n v="249507"/>
    <n v="19"/>
    <n v="1"/>
    <s v="Complete"/>
  </r>
  <r>
    <n v="94"/>
    <s v="16-SM033"/>
    <n v="2016"/>
    <d v="2016-12-13T00:00:00"/>
    <s v="ABEC #3 LLC dba Lake View Farms Dairy Biogas"/>
    <s v="Bakersfield"/>
    <s v="Kern"/>
    <s v="Kern"/>
    <x v="0"/>
    <s v="Biogas Capture and Production"/>
    <n v="2401884"/>
    <n v="202238.63279999999"/>
    <n v="202238.63"/>
    <n v="2401884"/>
    <n v="1"/>
    <n v="33640"/>
    <n v="311256"/>
    <n v="142657"/>
    <n v="25"/>
    <n v="3"/>
    <s v="Complete"/>
  </r>
  <r>
    <n v="95"/>
    <s v="16-SM034"/>
    <n v="2016"/>
    <d v="2016-12-13T00:00:00"/>
    <s v="ABEC #4 LLC dba CE&amp;S Dairy Biogas"/>
    <s v="Bakersfield"/>
    <s v="Kern"/>
    <s v="Kern"/>
    <x v="0"/>
    <s v="Biogas Capture and Production"/>
    <n v="2701502"/>
    <n v="227467"/>
    <n v="227466.47"/>
    <n v="2701502"/>
    <n v="1"/>
    <n v="57815"/>
    <n v="506804"/>
    <n v="337152"/>
    <n v="24"/>
    <n v="4"/>
    <s v="Complete"/>
  </r>
  <r>
    <n v="96"/>
    <s v="16-SM006"/>
    <n v="2016"/>
    <d v="2016-01-19T00:00:00"/>
    <s v="California Safe Soil"/>
    <s v="McClellan"/>
    <s v="Sacramento"/>
    <s v="Sacramento"/>
    <x v="2"/>
    <s v="Soil Amendments Production"/>
    <n v="3750000"/>
    <n v="315750"/>
    <n v="268842.90999999997"/>
    <n v="3188253.23"/>
    <n v="0.85020086133333328"/>
    <s v="N/A"/>
    <n v="1623748"/>
    <n v="1307998"/>
    <n v="22"/>
    <n v="2"/>
    <s v="Complete"/>
  </r>
  <r>
    <n v="97"/>
    <s v="16-SM015"/>
    <n v="2016"/>
    <d v="2016-10-18T00:00:00"/>
    <s v="CRM Co., LLC."/>
    <s v="Stockton"/>
    <s v="San Joaquin"/>
    <s v="San Joaquin"/>
    <x v="3"/>
    <s v="Crumb Tire Rubber"/>
    <n v="3400000"/>
    <n v="286280"/>
    <n v="0"/>
    <n v="0"/>
    <n v="0"/>
    <n v="5872"/>
    <n v="1015541"/>
    <n v="735133"/>
    <n v="32"/>
    <n v="2"/>
    <s v="Inactive"/>
  </r>
  <r>
    <n v="98"/>
    <s v="16-SM022"/>
    <n v="2016"/>
    <d v="2016-10-18T00:00:00"/>
    <s v="EDCO Disposal Corporation"/>
    <s v="San Diego"/>
    <s v="San Diego"/>
    <s v="San Diego"/>
    <x v="3"/>
    <s v="Mixed Recycling"/>
    <n v="10000000"/>
    <n v="842000"/>
    <n v="0"/>
    <n v="0"/>
    <n v="0"/>
    <n v="47049"/>
    <n v="961493"/>
    <n v="166542"/>
    <n v="45"/>
    <n v="5"/>
    <s v="Inactive"/>
  </r>
  <r>
    <n v="99"/>
    <s v="16-SM023"/>
    <n v="2016"/>
    <d v="2016-10-18T00:00:00"/>
    <s v="EDCO Transport Services"/>
    <s v="Signal Hill"/>
    <s v="Los Angeles"/>
    <s v="Los Angeles"/>
    <x v="3"/>
    <s v="Mixed Recycling"/>
    <n v="10500000"/>
    <n v="884100"/>
    <n v="0"/>
    <n v="0"/>
    <n v="0"/>
    <n v="48397"/>
    <n v="1094340"/>
    <n v="258637"/>
    <n v="37"/>
    <n v="5"/>
    <s v="Inactive"/>
  </r>
  <r>
    <n v="100"/>
    <s v="16-SM005"/>
    <n v="2016"/>
    <d v="2016-01-19T00:00:00"/>
    <s v="Escondido Bioenergy Facility, LLC"/>
    <s v="Escondido"/>
    <s v="San Diego"/>
    <s v="San Diego"/>
    <x v="0"/>
    <s v="Biogas Capture and Production"/>
    <n v="1900000"/>
    <n v="159980"/>
    <n v="49901.34"/>
    <n v="596906"/>
    <n v="0.31416105263157895"/>
    <n v="28355"/>
    <n v="344260"/>
    <n v="212635.37114341889"/>
    <n v="11"/>
    <n v="1"/>
    <s v="Complete"/>
  </r>
  <r>
    <n v="101"/>
    <s v="16-SM031"/>
    <n v="2016"/>
    <d v="2016-12-13T00:00:00"/>
    <s v="Eslinger Biodiesel Inc."/>
    <s v="Fresno"/>
    <s v="Fresno"/>
    <s v="Fresno"/>
    <x v="0"/>
    <s v="Biomass Processing and Fuel Production"/>
    <n v="8394385"/>
    <n v="706807.21699999995"/>
    <n v="706273.5"/>
    <n v="8394385"/>
    <n v="1"/>
    <n v="570932"/>
    <n v="2291152"/>
    <n v="2155277"/>
    <n v="34"/>
    <n v="2"/>
    <s v="Complete"/>
  </r>
  <r>
    <n v="102"/>
    <s v="16-SM037"/>
    <n v="2016"/>
    <d v="2016-12-13T00:00:00"/>
    <s v="Gilead Sciences, Inc."/>
    <s v="La Verne"/>
    <s v="Los Angeles"/>
    <s v="Los Angeles"/>
    <x v="2"/>
    <s v="Biopharmaceutical Manufacturing"/>
    <n v="51645674"/>
    <n v="4348565.7507999996"/>
    <n v="4281186.7"/>
    <n v="50884271.93"/>
    <n v="0.98525719559783453"/>
    <s v="N/A"/>
    <n v="3908387"/>
    <n v="-440179"/>
    <n v="746"/>
    <n v="48"/>
    <s v="Complete"/>
  </r>
  <r>
    <n v="103"/>
    <s v="16-SM021"/>
    <n v="2016"/>
    <d v="2016-11-15T00:00:00"/>
    <s v="GreenWaste Recovery, Inc."/>
    <s v="San Jose"/>
    <s v="Santa Clara"/>
    <s v="Santa Clara"/>
    <x v="3"/>
    <s v="Mixed Recycling and Organics"/>
    <n v="4458683"/>
    <n v="375421.10859999998"/>
    <n v="375421.11"/>
    <n v="4458683"/>
    <n v="1"/>
    <n v="9786"/>
    <n v="910539"/>
    <n v="544904"/>
    <n v="26"/>
    <n v="2"/>
    <s v="Complete"/>
  </r>
  <r>
    <n v="104"/>
    <s v="16-SM003"/>
    <n v="2016"/>
    <d v="2016-01-19T00:00:00"/>
    <s v="Kite Pharma, Inc."/>
    <s v="El Segundo"/>
    <s v="Los Angeles"/>
    <s v="Los Angeles"/>
    <x v="2"/>
    <s v="Biopharmaceutical Manufacturing"/>
    <n v="13763050"/>
    <n v="1158849"/>
    <n v="1158554.17"/>
    <n v="13763036.51"/>
    <n v="0.99999901983935247"/>
    <s v="N/A"/>
    <n v="5393473"/>
    <n v="4234624"/>
    <n v="305"/>
    <n v="18"/>
    <s v="Complete"/>
  </r>
  <r>
    <n v="105"/>
    <s v="16-SM017"/>
    <n v="2016"/>
    <d v="2016-10-18T00:00:00"/>
    <s v="Mid-Valley Disposal"/>
    <s v="Fresno"/>
    <s v="Fresno"/>
    <s v="Fresno"/>
    <x v="3"/>
    <s v="Mixed Recycling"/>
    <n v="6821909"/>
    <n v="574404.7378"/>
    <n v="511312.29"/>
    <n v="6116175.7000000002"/>
    <n v="0.89654900116668224"/>
    <n v="29922"/>
    <n v="592293"/>
    <n v="47811"/>
    <n v="54"/>
    <n v="5"/>
    <s v="Complete"/>
  </r>
  <r>
    <n v="106"/>
    <s v="16-SM018"/>
    <n v="2016"/>
    <d v="2016-10-18T00:00:00"/>
    <s v="Mid-Valley Disposal"/>
    <s v="Kerman"/>
    <s v="Fresno"/>
    <s v="Fresno"/>
    <x v="3"/>
    <s v="Mixed Organics"/>
    <n v="3739543"/>
    <n v="314869.52059999999"/>
    <n v="313047.45"/>
    <n v="3739543"/>
    <n v="1"/>
    <n v="12990"/>
    <n v="275785"/>
    <n v="-26094"/>
    <n v="24"/>
    <n v="3"/>
    <s v="Complete"/>
  </r>
  <r>
    <n v="107"/>
    <s v="16-SM014"/>
    <n v="2016"/>
    <d v="2016-10-18T00:00:00"/>
    <s v="Monterey Regional Waste Management District"/>
    <s v="Marina"/>
    <s v="Monterey"/>
    <s v="Monterey"/>
    <x v="3"/>
    <s v="Mixed Recycling"/>
    <n v="11401677"/>
    <n v="960021.2034"/>
    <n v="960021.2"/>
    <n v="11401677"/>
    <n v="1"/>
    <n v="44566.661538092005"/>
    <n v="1310429.1523959634"/>
    <n v="394974.61053405539"/>
    <n v="35"/>
    <n v="4"/>
    <s v="Complete"/>
  </r>
  <r>
    <n v="108"/>
    <s v="16-SM019"/>
    <n v="2016"/>
    <d v="2016-10-18T00:00:00"/>
    <s v="MSB Investors, LLC"/>
    <s v="Santa Barbara"/>
    <s v="Santa Barbara"/>
    <s v="Santa Barbara"/>
    <x v="3"/>
    <s v="Mixed Recycling"/>
    <n v="32403272"/>
    <n v="2728355.5024000001"/>
    <n v="0"/>
    <n v="0"/>
    <n v="0"/>
    <n v="80208"/>
    <n v="2985127"/>
    <n v="336980"/>
    <n v="75"/>
    <n v="11"/>
    <s v="Inactive"/>
  </r>
  <r>
    <n v="109"/>
    <s v="16-SM013"/>
    <n v="2016"/>
    <d v="2016-10-18T00:00:00"/>
    <s v="Recology San Francisco"/>
    <s v="San Francisco"/>
    <s v="San Francisco"/>
    <s v="San Francisco"/>
    <x v="3"/>
    <s v="Mixed Recycling"/>
    <n v="7917170.2299999995"/>
    <n v="666625.73336599988"/>
    <n v="654666.79"/>
    <n v="7775140"/>
    <n v="0.98206048046537964"/>
    <n v="16789.226220191576"/>
    <n v="701901.93743300159"/>
    <n v="52065.430287193274"/>
    <n v="127"/>
    <n v="8"/>
    <s v="Complete"/>
  </r>
  <r>
    <n v="110"/>
    <s v="16-SM004"/>
    <n v="2016"/>
    <d v="2016-01-19T00:00:00"/>
    <s v="rPlanet Earth, LLC"/>
    <s v="Vernon"/>
    <s v="Los Angeles"/>
    <s v="Los Angeles"/>
    <x v="2"/>
    <s v="Plastic Recycling"/>
    <n v="119800000"/>
    <n v="10087160"/>
    <n v="8275768.6600000001"/>
    <n v="98580856.239999995"/>
    <n v="0.8228785996661101"/>
    <s v="N/A"/>
    <n v="34955481"/>
    <n v="24868321"/>
    <n v="625"/>
    <n v="59"/>
    <s v="Complete"/>
  </r>
  <r>
    <n v="111"/>
    <s v="16-SM011"/>
    <n v="2016"/>
    <d v="2016-10-18T00:00:00"/>
    <s v="SANCO Services, LP"/>
    <s v="Escondido"/>
    <s v="San Diego"/>
    <s v="San Diego"/>
    <x v="3"/>
    <s v="Mixed Recycling"/>
    <n v="24190000"/>
    <n v="2036798"/>
    <n v="1440630.87"/>
    <n v="17116898.190000001"/>
    <n v="0.70760224018189344"/>
    <n v="91615"/>
    <n v="3306064"/>
    <n v="1360881"/>
    <n v="112"/>
    <n v="12"/>
    <s v="Complete"/>
  </r>
  <r>
    <n v="112"/>
    <s v="16-SM036"/>
    <n v="2016"/>
    <d v="2016-12-13T00:00:00"/>
    <s v="Tesla, Inc."/>
    <s v="Fremont;  _x000a_Hawthorne;  _x000a_Palo Alto; _x000a_Menlo Park;  Lathrop"/>
    <s v="Alameda"/>
    <s v="Alameda; _x000a_Los Angeles; _x000a_Santa Clara; _x000a_San Mateo; San Joaquin"/>
    <x v="1"/>
    <s v="Electric Vehicle Manufacturing"/>
    <n v="560917080"/>
    <n v="47229218.136"/>
    <n v="47229218.140000001"/>
    <n v="560917080"/>
    <n v="1"/>
    <n v="7883861"/>
    <n v="46343056"/>
    <n v="6997699"/>
    <n v="1585"/>
    <n v="80"/>
    <s v="Complete"/>
  </r>
  <r>
    <n v="113"/>
    <s v="16-SM002"/>
    <n v="2016"/>
    <d v="2016-02-16T00:00:00"/>
    <s v="The Gill Corporation and Its Subsidiary, Castle Industries"/>
    <s v="El Monte; Ontario"/>
    <s v="Los Angeles"/>
    <s v="Los Angeles; San Bernardino"/>
    <x v="2"/>
    <s v="Aerospace Manufacturing"/>
    <n v="8472000"/>
    <n v="713342"/>
    <n v="271935.84999999998"/>
    <n v="3231275.08"/>
    <n v="0.38140640698772427"/>
    <s v="N/A"/>
    <n v="2371545"/>
    <n v="1658203"/>
    <n v="608"/>
    <n v="36"/>
    <s v="Complete"/>
  </r>
  <r>
    <n v="114"/>
    <s v="16-SM008"/>
    <n v="2016"/>
    <d v="2016-10-18T00:00:00"/>
    <s v="Waste Management of Alameda County"/>
    <s v="San Leandro"/>
    <s v="Alameda"/>
    <s v="Alameda"/>
    <x v="3"/>
    <s v="Mixed Recycling"/>
    <n v="77272550"/>
    <n v="6506348.71"/>
    <n v="3141565.24"/>
    <n v="37394411.659999996"/>
    <n v="0.4839287904954605"/>
    <n v="141898.195526639"/>
    <n v="8381777.4543181965"/>
    <n v="2017326.9398448365"/>
    <n v="144"/>
    <n v="20"/>
    <s v="Complete"/>
  </r>
  <r>
    <n v="115"/>
    <s v="16-SM009"/>
    <n v="2016"/>
    <d v="2016-10-18T00:00:00"/>
    <s v="Waste Management Recycling and Disposal Services of California, Inc."/>
    <s v="Sun Valley"/>
    <s v="Los Angeles"/>
    <s v="Los Angeles"/>
    <x v="3"/>
    <s v="Mixed Organics"/>
    <n v="3500000"/>
    <n v="294700"/>
    <n v="287607.48"/>
    <n v="3416591.71"/>
    <n v="0.97616906000000003"/>
    <n v="8008.4141778763378"/>
    <n v="568385.53478326148"/>
    <n v="281693.94896113779"/>
    <n v="37"/>
    <n v="1"/>
    <s v="Complete"/>
  </r>
  <r>
    <n v="116"/>
    <s v="16-SM026"/>
    <n v="2016"/>
    <d v="2016-12-13T00:00:00"/>
    <s v="XT Green, Inc."/>
    <s v="Corona"/>
    <s v="Riverside"/>
    <s v="Riverside"/>
    <x v="2"/>
    <s v="Advanced Carpet Recycling"/>
    <n v="8970500"/>
    <n v="755316"/>
    <n v="186237.83"/>
    <n v="2216005"/>
    <n v="0.24703249540159411"/>
    <s v="N/A"/>
    <n v="2260835"/>
    <n v="1505519"/>
    <n v="84"/>
    <n v="15"/>
    <s v="Inactive"/>
  </r>
  <r>
    <n v="117"/>
    <s v="17-SM021"/>
    <n v="2017"/>
    <d v="2017-06-20T00:00:00"/>
    <s v="Advance International Inc."/>
    <s v="Livermore"/>
    <s v="Alameda"/>
    <s v="Alameda"/>
    <x v="2"/>
    <s v="Advanced Food Production"/>
    <n v="2283000"/>
    <n v="192228.6"/>
    <n v="190840.71"/>
    <n v="2282783.65"/>
    <n v="0.9999052343407796"/>
    <s v="N/A"/>
    <n v="884553"/>
    <n v="692324"/>
    <n v="98"/>
    <n v="6"/>
    <s v="Complete"/>
  </r>
  <r>
    <n v="118"/>
    <s v="17-SM008"/>
    <n v="2017"/>
    <d v="2017-09-19T00:00:00"/>
    <s v="Aemerge RedPak Services Southern California, LLC"/>
    <s v="Hesperia"/>
    <s v="San Bernardino"/>
    <s v="San Bernardino"/>
    <x v="2"/>
    <s v="Medical Waste Recycling"/>
    <n v="37000676"/>
    <n v="3115456.9191999999"/>
    <n v="576519.84"/>
    <n v="6863147.6299999999"/>
    <n v="0.18548708758726462"/>
    <s v="N/A"/>
    <n v="3399447"/>
    <n v="283990"/>
    <n v="55"/>
    <n v="9"/>
    <s v="Inactive"/>
  </r>
  <r>
    <n v="119"/>
    <s v="17-SM054"/>
    <n v="2017"/>
    <d v="2017-08-15T00:00:00"/>
    <s v="AMRO Fabricating Corporation"/>
    <s v="South El Monte"/>
    <s v="Los Angeles"/>
    <s v="Los Angeles"/>
    <x v="2"/>
    <s v="Aerospace Manufacturing"/>
    <n v="5120000"/>
    <n v="431104"/>
    <n v="411372.64"/>
    <n v="4920725.49"/>
    <n v="0.96107919726562507"/>
    <s v="N/A"/>
    <n v="611847.35460764135"/>
    <n v="180743"/>
    <n v="92"/>
    <n v="7"/>
    <s v="Complete"/>
  </r>
  <r>
    <n v="120"/>
    <s v="17-SM042"/>
    <n v="2017"/>
    <d v="2017-06-20T00:00:00"/>
    <s v="Aranda Tooling, Inc."/>
    <s v="Chino"/>
    <s v="San Bernardino"/>
    <s v="San Bernardino"/>
    <x v="2"/>
    <s v="Tooling and Metal Stamping"/>
    <n v="10035231"/>
    <n v="844966"/>
    <n v="778850.45"/>
    <n v="9257741"/>
    <n v="0.92252395585114089"/>
    <s v="N/A"/>
    <n v="6607393"/>
    <n v="5762427"/>
    <n v="180"/>
    <n v="11"/>
    <s v="Complete"/>
  </r>
  <r>
    <n v="121"/>
    <s v="17-SM002"/>
    <n v="2017"/>
    <d v="2017-01-17T00:00:00"/>
    <s v="Atara Biotherpeutics, Inc."/>
    <s v="Thousand Oaks"/>
    <s v="Ventura"/>
    <s v="Ventura"/>
    <x v="2"/>
    <s v="Biopharmaceutical Manufacturing"/>
    <n v="16285217"/>
    <n v="1371215"/>
    <n v="1300154.32"/>
    <n v="15430506.34"/>
    <n v="0.94751616389268867"/>
    <s v="N/A"/>
    <n v="8830079"/>
    <n v="7458864"/>
    <n v="103"/>
    <n v="6"/>
    <s v="Complete"/>
  </r>
  <r>
    <n v="122"/>
    <s v="17-SM009"/>
    <n v="2017"/>
    <d v="2017-04-18T00:00:00"/>
    <s v="Best Express Foods, Inc."/>
    <s v="Stockton"/>
    <s v="San Joaquin"/>
    <s v="San Joaquin"/>
    <x v="2"/>
    <s v="Advanced Food Production"/>
    <n v="3502976"/>
    <n v="294951"/>
    <n v="293996.81"/>
    <n v="3502753"/>
    <n v="0.9999363398436073"/>
    <s v="N/A"/>
    <n v="1185647"/>
    <n v="890697"/>
    <n v="78"/>
    <n v="4"/>
    <s v="Complete"/>
  </r>
  <r>
    <n v="123"/>
    <s v="17-SM043"/>
    <n v="2017"/>
    <d v="2017-05-16T00:00:00"/>
    <s v="Boehringer Ingelheim Fremont, Inc."/>
    <s v="Fremont"/>
    <s v="Alameda"/>
    <s v="Alameda"/>
    <x v="2"/>
    <s v="Biopharmaceutical Manufacturing"/>
    <n v="214040484"/>
    <n v="18022209"/>
    <n v="17994083.359999999"/>
    <n v="214040484"/>
    <n v="1"/>
    <s v="N/A"/>
    <n v="58787003"/>
    <n v="40764795"/>
    <n v="747"/>
    <n v="14"/>
    <s v="Complete"/>
  </r>
  <r>
    <n v="124"/>
    <s v="17-SM007"/>
    <n v="2017"/>
    <d v="2017-02-21T00:00:00"/>
    <s v="BYD Coach &amp; Bus LLC"/>
    <s v="Lancaster"/>
    <s v="Los Angeles"/>
    <s v="Los Angeles"/>
    <x v="1"/>
    <s v="Electric Bus Manufacturing"/>
    <n v="3189014"/>
    <n v="268515"/>
    <n v="257064.53"/>
    <n v="3066013.53"/>
    <n v="0.96142993727841886"/>
    <n v="1728198"/>
    <n v="11841232"/>
    <n v="13300915"/>
    <n v="1279"/>
    <n v="33"/>
    <s v="Complete"/>
  </r>
  <r>
    <n v="125"/>
    <s v="17-SM020"/>
    <n v="2017"/>
    <d v="2017-04-18T00:00:00"/>
    <s v="CALAMCO NH3 LLC"/>
    <s v="Taft"/>
    <s v="Kern"/>
    <s v="Kern"/>
    <x v="2"/>
    <s v="Fertilizer Production"/>
    <n v="107607827"/>
    <n v="9060579"/>
    <n v="0"/>
    <n v="0"/>
    <n v="0"/>
    <s v="N/A"/>
    <n v="16925300"/>
    <n v="7864721"/>
    <n v="84"/>
    <n v="11"/>
    <s v="Inactive"/>
  </r>
  <r>
    <n v="126"/>
    <s v="17-SM018"/>
    <n v="2017"/>
    <d v="2017-03-21T00:00:00"/>
    <s v="Calgren Dairy Fuels, LLC"/>
    <s v="Pixley"/>
    <s v="Tulare"/>
    <s v="Tulare"/>
    <x v="0"/>
    <s v="Biomass Processing and Fuel Production"/>
    <n v="20373200"/>
    <n v="1715423"/>
    <n v="1690988.28"/>
    <n v="20227132.550000001"/>
    <n v="0.99283041201185873"/>
    <n v="1627153"/>
    <n v="2424238"/>
    <n v="2335968"/>
    <n v="68"/>
    <n v="12"/>
    <s v="Complete"/>
  </r>
  <r>
    <n v="127"/>
    <s v="17-SM059"/>
    <n v="2017"/>
    <d v="2017-10-17T00:00:00"/>
    <s v="CalPlant I, LLC"/>
    <s v="Willows"/>
    <s v="Glenn"/>
    <s v="Glenn"/>
    <x v="2"/>
    <s v="Medium Density Fiberboard Production"/>
    <n v="92278983"/>
    <n v="7769890.3685999997"/>
    <n v="7714522.9800000004"/>
    <n v="92278983"/>
    <n v="1"/>
    <s v="N/A"/>
    <n v="15697094.140286066"/>
    <n v="7927204"/>
    <n v="412"/>
    <n v="31"/>
    <s v="Complete"/>
  </r>
  <r>
    <n v="128"/>
    <s v="17-SM019"/>
    <n v="2017"/>
    <d v="2017-04-18T00:00:00"/>
    <s v="ChargePoint Inc."/>
    <s v="Campbell"/>
    <s v="Santa Clara"/>
    <s v="Santa Clara"/>
    <x v="2"/>
    <s v="Electric Vehicle Charging Station Production"/>
    <n v="1660000"/>
    <n v="139772"/>
    <n v="137073.47"/>
    <n v="1638600.14"/>
    <n v="0.98710851807228905"/>
    <s v="N/A"/>
    <n v="341105"/>
    <n v="201333"/>
    <n v="35"/>
    <n v="3"/>
    <s v="Complete"/>
  </r>
  <r>
    <n v="129"/>
    <s v="17-SM049"/>
    <n v="2017"/>
    <d v="2017-06-20T00:00:00"/>
    <s v="Circular Polymers LLC"/>
    <s v="Lincoln"/>
    <s v="Placer"/>
    <s v="Placer"/>
    <x v="2"/>
    <s v="Advanced Carpet Recycling"/>
    <n v="7548500"/>
    <n v="635584"/>
    <n v="381849.79"/>
    <n v="4548431.1100000003"/>
    <n v="0.60256092071272438"/>
    <s v="N/A"/>
    <n v="1177470"/>
    <n v="541886"/>
    <n v="78"/>
    <n v="6"/>
    <s v="Active"/>
  </r>
  <r>
    <n v="130"/>
    <s v="17-SM016"/>
    <n v="2017"/>
    <d v="2017-03-21T00:00:00"/>
    <s v="Colony Energy Partners- Tulare, LLC"/>
    <s v="Tulare"/>
    <s v="Tulare"/>
    <s v="Tulare"/>
    <x v="0"/>
    <s v="Biomass Processing and Fuel Production"/>
    <n v="20800000"/>
    <n v="1751360"/>
    <n v="0"/>
    <n v="0"/>
    <n v="0"/>
    <n v="581721"/>
    <n v="2675765"/>
    <n v="1506126"/>
    <n v="49"/>
    <n v="7"/>
    <s v="Inactive"/>
  </r>
  <r>
    <n v="131"/>
    <s v="17-SM006"/>
    <n v="2017"/>
    <d v="2017-06-20T00:00:00"/>
    <s v="CR&amp;R Incorporated"/>
    <s v="Lakeside; Perris"/>
    <s v="Riverside"/>
    <s v="Riverside"/>
    <x v="0"/>
    <s v="Biomass Processing and Fuel Production"/>
    <n v="11610900"/>
    <n v="977637.77999999991"/>
    <n v="956299.81"/>
    <n v="11375918"/>
    <n v="0.97976194782488868"/>
    <n v="187531"/>
    <n v="888838"/>
    <n v="98731"/>
    <n v="47"/>
    <n v="6"/>
    <s v="Complete"/>
  </r>
  <r>
    <n v="132"/>
    <s v="17-SM063"/>
    <n v="2017"/>
    <d v="2017-11-14T00:00:00"/>
    <s v="CR&amp;R Incorporated"/>
    <s v="Stanton"/>
    <s v="Orange"/>
    <s v="Orange"/>
    <x v="3"/>
    <s v="Mixed Organics"/>
    <n v="8389685"/>
    <n v="706411.47699999996"/>
    <n v="577623.59"/>
    <n v="6909373.2000000002"/>
    <n v="0.82355573540603733"/>
    <n v="43087"/>
    <n v="1514068"/>
    <n v="850743"/>
    <n v="34"/>
    <n v="2"/>
    <s v="Complete"/>
  </r>
  <r>
    <n v="133"/>
    <s v="17-SM047"/>
    <n v="2017"/>
    <d v="2017-06-20T00:00:00"/>
    <s v="Crimson Renewable Energy, LP"/>
    <s v="Bakersfield"/>
    <s v="Kern"/>
    <s v="Kern"/>
    <x v="0"/>
    <s v="Biodiesel Production"/>
    <n v="21833100"/>
    <n v="1838347.02"/>
    <n v="1716089.22"/>
    <n v="20499343.18"/>
    <n v="0.93891124851715968"/>
    <n v="641781"/>
    <n v="7253563"/>
    <n v="6056996"/>
    <n v="62"/>
    <n v="6"/>
    <s v="Complete"/>
  </r>
  <r>
    <n v="134"/>
    <s v="17-SM050"/>
    <n v="2017"/>
    <d v="2017-06-20T00:00:00"/>
    <s v="eco.logic brands, inc."/>
    <s v="Manteca"/>
    <s v="San Joaquin"/>
    <s v="San Joaquin"/>
    <x v="2"/>
    <s v="Recycled Paper Bottles Manufacturing"/>
    <n v="6944000"/>
    <n v="584685"/>
    <n v="585738.72"/>
    <n v="6944000.6900000004"/>
    <n v="1.0000000993663596"/>
    <s v="N/A"/>
    <n v="757657"/>
    <n v="172972"/>
    <n v="66"/>
    <n v="5"/>
    <s v="Inactive"/>
  </r>
  <r>
    <n v="135"/>
    <s v="17-SM017"/>
    <n v="2017"/>
    <d v="2017-03-21T00:00:00"/>
    <s v="FoodService Partners, LLC"/>
    <s v="Richmond"/>
    <s v="Contra Costa"/>
    <s v="Contra Costa"/>
    <x v="2"/>
    <s v="Advanced Food Production"/>
    <n v="8500000"/>
    <n v="715700"/>
    <n v="0"/>
    <n v="0"/>
    <n v="0"/>
    <s v="N/A"/>
    <n v="6165933"/>
    <n v="5450233"/>
    <n v="240"/>
    <n v="15"/>
    <s v="Inactive"/>
  </r>
  <r>
    <n v="136"/>
    <s v="17-SM011"/>
    <n v="2017"/>
    <d v="2017-02-21T00:00:00"/>
    <s v="HZIU Kompogas SLO inc."/>
    <s v="San Luis Obispo"/>
    <s v="San Luis Obispo"/>
    <s v="San Luis Obispo"/>
    <x v="0"/>
    <s v="Biomass Processing and Fuel Production"/>
    <n v="7104020"/>
    <n v="598158"/>
    <n v="587193.43000000005"/>
    <n v="7023772.2699999996"/>
    <n v="0.98870389863767272"/>
    <n v="38784"/>
    <n v="529337"/>
    <n v="-30037"/>
    <n v="33"/>
    <n v="5"/>
    <s v="Complete"/>
  </r>
  <r>
    <n v="137"/>
    <s v="17-SM057"/>
    <n v="2017"/>
    <d v="2017-09-19T00:00:00"/>
    <s v="Lollicup USA, Inc."/>
    <s v="Chino"/>
    <s v="San Bernardino"/>
    <s v="San Bernardino"/>
    <x v="2"/>
    <s v="Food Grade Recycled Packaging Manufacturing"/>
    <n v="10345200"/>
    <n v="871065.84"/>
    <n v="548540.35"/>
    <n v="6550804.1799999997"/>
    <n v="0.63322160808877548"/>
    <s v="N/A"/>
    <n v="4455345"/>
    <n v="3584279"/>
    <n v="396"/>
    <n v="9"/>
    <s v="Complete"/>
  </r>
  <r>
    <n v="138"/>
    <s v="17-SM055"/>
    <n v="2017"/>
    <d v="2017-09-19T00:00:00"/>
    <s v="National Steel and Shipbuilding Company"/>
    <s v="San Diego"/>
    <s v="San Diego"/>
    <s v="San Diego"/>
    <x v="2"/>
    <s v="Thin Steel Plate Manufacturing"/>
    <n v="40500000"/>
    <n v="3410100"/>
    <n v="2853484.61"/>
    <n v="34131478.25"/>
    <n v="0.84275254938271604"/>
    <s v="N/A"/>
    <n v="8549758"/>
    <n v="5139658"/>
    <n v="5220"/>
    <n v="72"/>
    <s v="Complete"/>
  </r>
  <r>
    <n v="139"/>
    <s v="17-SM001"/>
    <n v="2017"/>
    <d v="2017-01-17T00:00:00"/>
    <s v="North Fork Community Power"/>
    <s v="North Fork"/>
    <s v="Madera"/>
    <s v="Madera"/>
    <x v="0"/>
    <s v="Biomass Processing and Fuel Production"/>
    <n v="6819733"/>
    <n v="574222"/>
    <n v="447466.94"/>
    <n v="5296597"/>
    <n v="0.7766575319004424"/>
    <n v="276774"/>
    <n v="940730"/>
    <n v="643283"/>
    <n v="24"/>
    <n v="3"/>
    <s v="Inactive"/>
  </r>
  <r>
    <n v="140"/>
    <s v="17-SM061"/>
    <n v="2017"/>
    <d v="2017-11-14T00:00:00"/>
    <s v="Ontario CNG Station, Inc."/>
    <s v="Ontario"/>
    <s v="San Bernardino"/>
    <s v="San Bernardino"/>
    <x v="0"/>
    <s v="Renewable Hydrogen"/>
    <n v="2000000"/>
    <n v="168400"/>
    <n v="154675.4"/>
    <n v="1837000"/>
    <n v="0.91849999999999998"/>
    <n v="3715"/>
    <n v="260821"/>
    <n v="96136"/>
    <n v="13"/>
    <n v="2"/>
    <s v="Complete"/>
  </r>
  <r>
    <n v="141"/>
    <s v="17-SM023"/>
    <n v="2017"/>
    <d v="2017-06-20T00:00:00"/>
    <s v="Organic Energy Solutions, LLC"/>
    <s v="San Bernardino"/>
    <s v="San Bernardino"/>
    <s v="San Bernardino"/>
    <x v="0"/>
    <s v="Biomass Processing and Fuel Production"/>
    <n v="24440000"/>
    <n v="2057848"/>
    <n v="1909275.11"/>
    <n v="22830142.800000001"/>
    <n v="0.9341302291325696"/>
    <n v="602601"/>
    <n v="1552332"/>
    <n v="97085"/>
    <n v="106"/>
    <n v="17"/>
    <s v="Inactive"/>
  </r>
  <r>
    <n v="142"/>
    <s v="17-SM046"/>
    <n v="2017"/>
    <d v="2017-07-18T00:00:00"/>
    <s v="Pacific Ethanol Stockton, LLC"/>
    <s v="Stockton"/>
    <s v="San Joaquin"/>
    <s v="San Joaquin"/>
    <x v="0"/>
    <s v="Biogas Capture and Production"/>
    <n v="5932500"/>
    <n v="499516.5"/>
    <n v="0"/>
    <n v="0"/>
    <n v="0"/>
    <n v="273362"/>
    <n v="693533"/>
    <n v="467378"/>
    <n v="31"/>
    <n v="5"/>
    <s v="Inactive"/>
  </r>
  <r>
    <n v="143"/>
    <s v="17-SM013"/>
    <n v="2017"/>
    <d v="2017-09-19T00:00:00"/>
    <s v="PolyPeptide Laboratories, Inc."/>
    <s v="Torrance"/>
    <s v="Los Angeles"/>
    <s v="Los Angeles"/>
    <x v="2"/>
    <s v="Peptide Pharmaceutical Manufacturing"/>
    <n v="12750000"/>
    <n v="1073550"/>
    <n v="1067112.58"/>
    <n v="12749833.199999999"/>
    <n v="0.99998691764705872"/>
    <s v="N/A"/>
    <n v="1026253"/>
    <n v="-47297"/>
    <n v="240"/>
    <n v="7"/>
    <s v="Complete"/>
  </r>
  <r>
    <n v="144"/>
    <s v="17-SM060"/>
    <n v="2017"/>
    <d v="2017-10-17T00:00:00"/>
    <s v="QuantumScape Corporation"/>
    <s v="San Jose"/>
    <s v="Santa Clara"/>
    <s v="Santa Clara"/>
    <x v="2"/>
    <s v="Electric Vehicle Battery Manufacturing "/>
    <n v="18243000.000000004"/>
    <n v="1536060.6000000003"/>
    <n v="1525072.01"/>
    <n v="18242488.199999999"/>
    <n v="0.99997194540371626"/>
    <s v="N/A"/>
    <n v="1213783"/>
    <n v="-322277"/>
    <n v="135"/>
    <n v="12"/>
    <s v="Complete"/>
  </r>
  <r>
    <n v="145"/>
    <s v="17-SM053"/>
    <n v="2017"/>
    <d v="2017-07-18T00:00:00"/>
    <s v="Recology San Francisco"/>
    <s v="San Francisco"/>
    <s v="San Francisco"/>
    <s v="San Francisco"/>
    <x v="3"/>
    <s v="Mixed Recycling"/>
    <n v="3633145"/>
    <n v="305911"/>
    <n v="259121.01"/>
    <n v="3091815.34"/>
    <n v="0.85100246205422569"/>
    <n v="6194"/>
    <n v="359894"/>
    <n v="60177"/>
    <n v="119"/>
    <n v="3"/>
    <s v="Complete"/>
  </r>
  <r>
    <n v="146"/>
    <s v="17-SM052"/>
    <n v="2017"/>
    <d v="2017-07-18T00:00:00"/>
    <s v="Sanitation Districts of Los Angeles County"/>
    <s v="Whittier; Carson"/>
    <s v="Los Angeles"/>
    <s v="Los Angeles"/>
    <x v="0"/>
    <s v="Biomass Processing and Fuel Production"/>
    <n v="11928310"/>
    <n v="1004363.7019999999"/>
    <n v="997563.08"/>
    <n v="11911750.460000001"/>
    <n v="0.99861174466458369"/>
    <n v="95175"/>
    <n v="2099961"/>
    <n v="1190772"/>
    <n v="41"/>
    <n v="4"/>
    <s v="Complete"/>
  </r>
  <r>
    <n v="147"/>
    <s v="17-SM051"/>
    <n v="2017"/>
    <d v="2017-06-20T00:00:00"/>
    <s v="Schlosser Forge Company"/>
    <s v="Rancho Cucamonga"/>
    <s v="San Bernardino"/>
    <s v="San Bernardino"/>
    <x v="2"/>
    <s v="Aero Engine Ring Forging"/>
    <n v="53568357"/>
    <n v="4510455.6594000002"/>
    <n v="0"/>
    <n v="0"/>
    <n v="0"/>
    <s v="N/A"/>
    <n v="4530814"/>
    <n v="20359"/>
    <n v="263"/>
    <n v="17"/>
    <s v="Inactive"/>
  </r>
  <r>
    <n v="148"/>
    <s v="17-SM065"/>
    <n v="2017"/>
    <d v="2017-12-19T00:00:00"/>
    <s v="Sila Nanotechnologies, Inc."/>
    <s v="Alameda"/>
    <s v="Alameda"/>
    <s v="Alameda"/>
    <x v="2"/>
    <s v="Silicon Anode Powder Manufacturing"/>
    <n v="11018845"/>
    <n v="927787"/>
    <n v="912254.2"/>
    <n v="10912131.6"/>
    <n v="0.99031537334448394"/>
    <s v="N/A"/>
    <n v="916086"/>
    <n v="-11701"/>
    <n v="123"/>
    <n v="10"/>
    <s v="Complete"/>
  </r>
  <r>
    <n v="149"/>
    <s v="17-SM022"/>
    <n v="2017"/>
    <d v="2017-05-16T00:00:00"/>
    <s v="SJV Biodiesel, LLC"/>
    <s v="Pixley"/>
    <s v="Tulare"/>
    <s v="Tulare"/>
    <x v="0"/>
    <s v="Biodiesel Production"/>
    <n v="6680600"/>
    <n v="562506.52"/>
    <n v="560241.38"/>
    <n v="6680072.3799999999"/>
    <n v="0.99992102206388644"/>
    <n v="287262"/>
    <n v="2711381"/>
    <n v="2436136"/>
    <n v="20"/>
    <n v="2"/>
    <s v="Complete"/>
  </r>
  <r>
    <n v="150"/>
    <s v="17-SM044"/>
    <n v="2017"/>
    <d v="2017-06-20T00:00:00"/>
    <s v="Sunergy California LLC"/>
    <s v="McClellan"/>
    <s v="Sacramento"/>
    <s v="Sacramento"/>
    <x v="0"/>
    <s v="Solar Photovoltaic Manufacturing"/>
    <n v="7823286"/>
    <n v="658720.68119999999"/>
    <n v="378700.22"/>
    <n v="4526931.17"/>
    <n v="0.57864830328330064"/>
    <n v="2877987"/>
    <n v="3761032"/>
    <n v="5980298"/>
    <n v="195"/>
    <n v="12"/>
    <s v="Inactive"/>
  </r>
  <r>
    <n v="151"/>
    <s v="17-SM058"/>
    <n v="2017"/>
    <d v="2017-10-17T00:00:00"/>
    <s v="SunLine Transit Agency"/>
    <s v="Thousand Palms"/>
    <s v="Riverside"/>
    <s v="Riverside"/>
    <x v="0"/>
    <s v="Renewable Hydrogen"/>
    <n v="7000000"/>
    <n v="589400"/>
    <n v="585206"/>
    <n v="7000000"/>
    <n v="1"/>
    <n v="23820.682418820961"/>
    <n v="720765.26688556524"/>
    <n v="155185.94930438616"/>
    <n v="4"/>
    <n v="1"/>
    <s v="Complete"/>
  </r>
  <r>
    <n v="152"/>
    <s v="17-SM056"/>
    <n v="2017"/>
    <d v="2017-12-19T00:00:00"/>
    <s v="TBC - The Boring Company"/>
    <s v="Hawthorne"/>
    <s v="Los Angeles"/>
    <s v="Los Angeles"/>
    <x v="2"/>
    <s v="Specialized Concrete Ring Manufacturing"/>
    <n v="3160000"/>
    <n v="266072"/>
    <n v="264176"/>
    <n v="3160000"/>
    <n v="1"/>
    <s v="N/A"/>
    <n v="2385590"/>
    <n v="2119518"/>
    <n v="24"/>
    <n v="1"/>
    <s v="Complete"/>
  </r>
  <r>
    <n v="153"/>
    <s v="17-SM003"/>
    <n v="2017"/>
    <d v="2017-01-17T00:00:00"/>
    <s v="Tesla, Inc."/>
    <s v="Fremont"/>
    <s v="Alameda"/>
    <s v="Alameda"/>
    <x v="1"/>
    <s v="Electric Vehicle Manufacturing"/>
    <n v="287322328"/>
    <n v="24192540.0176"/>
    <n v="24113805.219999999"/>
    <n v="287322316.11000001"/>
    <n v="0.99999995861790458"/>
    <n v="2796551.0786607736"/>
    <n v="20997522.659827646"/>
    <n v="-398466.52484164003"/>
    <n v="1010.6877299009629"/>
    <n v="43.002760207310608"/>
    <s v="Complete"/>
  </r>
  <r>
    <n v="154"/>
    <s v="17-SM048"/>
    <n v="2017"/>
    <d v="2017-06-20T00:00:00"/>
    <s v="Tracy Renewable Energy, LLC"/>
    <s v="Tracy"/>
    <s v="San Joaquin"/>
    <s v="San Joaquin"/>
    <x v="0"/>
    <s v="Ethanol Production"/>
    <n v="52246456"/>
    <n v="4399151.5951999994"/>
    <n v="0"/>
    <n v="0"/>
    <n v="0"/>
    <n v="1620925"/>
    <n v="15913811"/>
    <n v="13135585"/>
    <n v="97"/>
    <n v="10"/>
    <s v="Inactive"/>
  </r>
  <r>
    <n v="155"/>
    <s v="17-SM062"/>
    <n v="2017"/>
    <d v="2017-11-14T00:00:00"/>
    <s v="Trademark Brewing, LLC"/>
    <s v="Long Beach"/>
    <s v="Los Angeles"/>
    <s v="Los Angeles"/>
    <x v="2"/>
    <s v="Beverage Production"/>
    <n v="1854741"/>
    <n v="156169.19219999999"/>
    <n v="97886.48"/>
    <n v="1169520.07"/>
    <n v="0.63055708047646553"/>
    <s v="N/A"/>
    <n v="808675"/>
    <n v="652506"/>
    <n v="50"/>
    <n v="4"/>
    <s v="Active"/>
  </r>
  <r>
    <n v="156"/>
    <s v="17-SM045"/>
    <n v="2017"/>
    <d v="2017-06-20T00:00:00"/>
    <s v="U.S. Corrugated of Los Angeles, Inc."/>
    <s v="Cerritos "/>
    <s v="Los Angeles"/>
    <s v="Los Angeles"/>
    <x v="2"/>
    <s v="Corrugated Packaging Manufacturing"/>
    <n v="5834792"/>
    <n v="491289"/>
    <n v="488981.93"/>
    <n v="5834792"/>
    <n v="1"/>
    <s v="N/A"/>
    <n v="2325511"/>
    <n v="1834222"/>
    <n v="95"/>
    <n v="9"/>
    <s v="Complete"/>
  </r>
  <r>
    <n v="157"/>
    <s v="17-SM010"/>
    <n v="2017"/>
    <d v="2017-08-15T00:00:00"/>
    <s v="Verdeco Recylcing, Inc."/>
    <s v="South Gate"/>
    <s v="Los Angeles"/>
    <s v="Los Angeles"/>
    <x v="2"/>
    <s v="Recycled Food Packaging Manufacturing"/>
    <n v="4940350"/>
    <n v="415977"/>
    <n v="0"/>
    <n v="0"/>
    <n v="0"/>
    <s v="N/A"/>
    <n v="1699834"/>
    <n v="1283856"/>
    <n v="8"/>
    <n v="1"/>
    <s v="Inactive"/>
  </r>
  <r>
    <n v="158"/>
    <s v="17-SM064"/>
    <n v="2017"/>
    <d v="2017-12-19T00:00:00"/>
    <s v="WIE-AGRON Bioenergy, LLC"/>
    <s v="Watsonville"/>
    <s v="Santa Cruz"/>
    <s v="Santa Cruz"/>
    <x v="0"/>
    <s v="Biodiesel Production"/>
    <n v="3500000"/>
    <n v="294700"/>
    <n v="171129.67"/>
    <n v="2047005.61"/>
    <n v="0.58485874571428575"/>
    <n v="116974"/>
    <n v="909611"/>
    <n v="731885"/>
    <n v="18"/>
    <n v="1"/>
    <s v="Inactive"/>
  </r>
  <r>
    <n v="159"/>
    <s v="18-SM037"/>
    <n v="2018"/>
    <d v="2018-12-18T00:00:00"/>
    <s v="Aemetis Advanced Products Keyes, Inc."/>
    <s v="Riverbank"/>
    <s v="Stanislaus"/>
    <s v="Stanislaus"/>
    <x v="0"/>
    <s v="Biomass Processing and Fuel Production"/>
    <n v="153076838"/>
    <n v="12797224"/>
    <n v="207328"/>
    <n v="2480000"/>
    <n v="1.6201014029307296E-2"/>
    <n v="1371022"/>
    <n v="17565901"/>
    <n v="6139699"/>
    <n v="622"/>
    <n v="72"/>
    <s v="Inactive"/>
  </r>
  <r>
    <n v="160"/>
    <s v="18-SM003"/>
    <n v="2018"/>
    <d v="2018-02-20T00:00:00"/>
    <s v="Best Express Foods, Inc."/>
    <s v="Stockton"/>
    <s v="San Joaquin"/>
    <s v="San Joaquin"/>
    <x v="2"/>
    <s v="Advanced Food Production"/>
    <n v="4293330"/>
    <n v="358922"/>
    <n v="358903.67"/>
    <n v="4293106"/>
    <n v="0.99994782604644883"/>
    <s v="N/A"/>
    <n v="1766397"/>
    <n v="1407475"/>
    <n v="35"/>
    <n v="2"/>
    <s v="Complete"/>
  </r>
  <r>
    <n v="161"/>
    <s v="18-SM027"/>
    <n v="2018"/>
    <d v="2018-10-16T00:00:00"/>
    <s v="CalBioGas Hanford LLC"/>
    <s v="Hanford"/>
    <s v="Kings"/>
    <s v="Kings"/>
    <x v="0"/>
    <s v="Dairy Biogas"/>
    <n v="20422826"/>
    <n v="1707348"/>
    <n v="1711506.15"/>
    <n v="20422826"/>
    <n v="1"/>
    <n v="208263"/>
    <n v="3690904"/>
    <n v="2191818"/>
    <n v="67"/>
    <n v="6"/>
    <s v="Complete"/>
  </r>
  <r>
    <n v="162"/>
    <s v="18-SM026"/>
    <n v="2018"/>
    <d v="2018-10-16T00:00:00"/>
    <s v="CalBioGas Kern LLC"/>
    <s v="Bakersfield"/>
    <s v="Kern"/>
    <s v="Kern"/>
    <x v="0"/>
    <s v="Dairy Biogas"/>
    <n v="31909025"/>
    <n v="2667595"/>
    <n v="1621801.62"/>
    <n v="19371223.77"/>
    <n v="0.60707664273665518"/>
    <n v="359810"/>
    <n v="6333623"/>
    <n v="4025838"/>
    <n v="100"/>
    <n v="8"/>
    <s v="Active"/>
  </r>
  <r>
    <n v="163"/>
    <s v="18-SM028"/>
    <n v="2018"/>
    <d v="2018-10-16T00:00:00"/>
    <s v="CalBioGas West Visalia LLC"/>
    <s v="Tulare"/>
    <s v="Tulare"/>
    <s v="Tulare"/>
    <x v="0"/>
    <s v="Dairy Biogas"/>
    <n v="22172277"/>
    <n v="1853602"/>
    <n v="1034699.39"/>
    <n v="12361826.73"/>
    <n v="0.55753528291207977"/>
    <n v="202638"/>
    <n v="3655350"/>
    <n v="2004386"/>
    <n v="71"/>
    <n v="6"/>
    <s v="Active"/>
  </r>
  <r>
    <n v="164"/>
    <s v="18-SM012"/>
    <n v="2018"/>
    <d v="2018-06-19T00:00:00"/>
    <s v="Chanje Energy, Inc."/>
    <s v="Hawthorne"/>
    <s v="Los Angeles"/>
    <s v="Los Angeles"/>
    <x v="1"/>
    <s v="Electric Vehicle Manufacturing"/>
    <n v="22329400"/>
    <n v="1866738"/>
    <n v="0"/>
    <n v="0"/>
    <n v="0"/>
    <n v="15578624"/>
    <n v="71861266"/>
    <n v="85573152"/>
    <n v="260"/>
    <n v="15"/>
    <s v="Inactive"/>
  </r>
  <r>
    <n v="165"/>
    <s v="18-SM030"/>
    <n v="2018"/>
    <d v="2018-11-13T00:00:00"/>
    <s v="Clerprem USA Corp."/>
    <s v="Sacramento"/>
    <s v="Sacramento"/>
    <s v="Sacramento"/>
    <x v="2"/>
    <s v="Passenger Seating System Manufacturing"/>
    <n v="876493"/>
    <n v="73275"/>
    <n v="73252.87"/>
    <n v="876230.46"/>
    <n v="0.99970046537736179"/>
    <s v="N/A"/>
    <n v="231095"/>
    <n v="157820"/>
    <n v="10"/>
    <n v="1"/>
    <s v="Complete"/>
  </r>
  <r>
    <n v="166"/>
    <s v="18-SM038"/>
    <n v="2018"/>
    <d v="2018-12-18T00:00:00"/>
    <s v="Drink, Inc."/>
    <s v="Richmond"/>
    <s v="Contra Costa"/>
    <s v="Contra Costa"/>
    <x v="2"/>
    <s v="Beverage Bottling Manufacturing"/>
    <n v="3636029"/>
    <n v="303972"/>
    <n v="90125.9"/>
    <n v="1078061"/>
    <n v="0.29649405986585914"/>
    <s v="N/A"/>
    <n v="1897358"/>
    <n v="1593386"/>
    <n v="62"/>
    <n v="4"/>
    <s v="Inactive"/>
  </r>
  <r>
    <n v="167"/>
    <s v="18-SM025"/>
    <n v="2018"/>
    <d v="2018-10-16T00:00:00"/>
    <s v="EDCO Disposal Corporation"/>
    <s v="Lemon Grove"/>
    <s v="San Diego"/>
    <s v="San Diego"/>
    <x v="3"/>
    <s v="Mixed Recycling"/>
    <n v="3750505"/>
    <n v="313542"/>
    <n v="313542"/>
    <n v="3750500"/>
    <n v="0.99999866684619809"/>
    <n v="18776"/>
    <n v="700109"/>
    <n v="405343"/>
    <n v="24"/>
    <n v="1"/>
    <s v="Complete"/>
  </r>
  <r>
    <n v="168"/>
    <s v="18-SM019"/>
    <n v="2018"/>
    <d v="2018-08-21T00:00:00"/>
    <s v="Eurostampa California, LLC"/>
    <s v="Napa"/>
    <s v="Napa"/>
    <s v="Napa"/>
    <x v="2"/>
    <s v="Advanced Packaging Label Production"/>
    <n v="2852000"/>
    <n v="238427"/>
    <n v="238578.14"/>
    <n v="2852000"/>
    <n v="1"/>
    <s v="N/A"/>
    <n v="433975"/>
    <n v="195548"/>
    <n v="58"/>
    <n v="3"/>
    <s v="Complete"/>
  </r>
  <r>
    <n v="169"/>
    <s v="18-SM008"/>
    <n v="2018"/>
    <d v="2018-04-17T00:00:00"/>
    <s v="Faraday&amp;Future Inc."/>
    <s v="Hanford; Compton; Gardena"/>
    <s v="Kings"/>
    <s v="Kings; Los Angeles; Los Angeles"/>
    <x v="1"/>
    <s v="Electric Vehicle Manufacturing"/>
    <n v="239234449"/>
    <n v="20000000"/>
    <n v="20032707.02"/>
    <n v="238980980.30000001"/>
    <n v="0.9989405008306308"/>
    <n v="1008206"/>
    <n v="38031362"/>
    <n v="19039568"/>
    <n v="1244"/>
    <n v="85"/>
    <s v="Complete"/>
  </r>
  <r>
    <n v="170"/>
    <s v="18-SM014"/>
    <n v="2018"/>
    <d v="2018-12-18T00:00:00"/>
    <s v="FirstElement Fuel Inc."/>
    <s v="Oakland"/>
    <s v="Alameda"/>
    <s v="Alameda"/>
    <x v="2"/>
    <s v="Fuel Grade Hydrogen Production"/>
    <n v="2050000"/>
    <n v="171380"/>
    <n v="171380"/>
    <n v="2050000"/>
    <n v="1"/>
    <s v="N/A"/>
    <n v="429910"/>
    <n v="258530"/>
    <n v="23"/>
    <n v="2"/>
    <s v="Complete"/>
  </r>
  <r>
    <n v="171"/>
    <s v="18-SM010"/>
    <n v="2018"/>
    <d v="2018-05-15T00:00:00"/>
    <s v="GB CNC Services, LLC"/>
    <s v="Fountain Valley"/>
    <s v="Orange"/>
    <s v="Orange"/>
    <x v="2"/>
    <s v="Turned Part Manufacturing"/>
    <n v="7680000"/>
    <n v="642048"/>
    <n v="23441.17"/>
    <n v="280396.79999999999"/>
    <n v="3.6510000000000001E-2"/>
    <s v="N/A"/>
    <n v="1164200"/>
    <n v="522152"/>
    <n v="37"/>
    <n v="2"/>
    <s v="Inactive"/>
  </r>
  <r>
    <n v="172"/>
    <s v="18-SM013"/>
    <n v="2018"/>
    <d v="2018-05-15T00:00:00"/>
    <s v="GreenWaste Recovery, Inc."/>
    <s v="San Jose"/>
    <s v="Santa Clara"/>
    <s v="Santa Clara"/>
    <x v="3"/>
    <s v="Mixed Recycling and Organics"/>
    <n v="11999548"/>
    <n v="1003162"/>
    <n v="786499.03"/>
    <n v="9407883.0800000001"/>
    <n v="0.78401978807868433"/>
    <n v="46114"/>
    <n v="2430654"/>
    <n v="1473605"/>
    <n v="86"/>
    <n v="5"/>
    <s v="Complete"/>
  </r>
  <r>
    <n v="173"/>
    <s v="18-SM002"/>
    <n v="2018"/>
    <d v="2018-01-16T00:00:00"/>
    <s v="IF CoPack, LLC, dba Initiative Foods"/>
    <s v="Sanger"/>
    <s v="Fresno"/>
    <s v="Fresno"/>
    <x v="2"/>
    <s v="Advanced Food Production"/>
    <n v="17115645"/>
    <n v="1430868"/>
    <n v="853545.26"/>
    <n v="10197265.800000001"/>
    <n v="0.59578624118460044"/>
    <s v="N/A"/>
    <n v="3266279"/>
    <n v="1835411"/>
    <n v="113"/>
    <n v="11"/>
    <s v="Complete"/>
  </r>
  <r>
    <n v="174"/>
    <s v="18-SM023"/>
    <n v="2018"/>
    <d v="2018-09-18T00:00:00"/>
    <s v="Katerra Construction LLC"/>
    <s v="Tracy"/>
    <s v="San Joaquin"/>
    <s v="San Joaquin"/>
    <x v="2"/>
    <s v="Multifamily Unit Building Component Manufacturing"/>
    <n v="71608261"/>
    <n v="5986451"/>
    <n v="4231673.5999999996"/>
    <n v="50611919.780000001"/>
    <n v="0.70678884074562298"/>
    <s v="N/A"/>
    <n v="15745595"/>
    <n v="9759144"/>
    <n v="680"/>
    <n v="50"/>
    <s v="Inactive"/>
  </r>
  <r>
    <n v="175"/>
    <s v="18-SM001"/>
    <n v="2018"/>
    <d v="2018-01-16T00:00:00"/>
    <s v="Mid-Valley Recycling, LLC"/>
    <s v="Kerman"/>
    <s v="Fresno"/>
    <s v="Fresno"/>
    <x v="3"/>
    <s v="Mixed Organics"/>
    <n v="1970000"/>
    <n v="164692"/>
    <n v="165721.24"/>
    <n v="1970000"/>
    <n v="1"/>
    <n v="16507"/>
    <n v="144811"/>
    <n v="-3374"/>
    <n v="12"/>
    <n v="2"/>
    <s v="Complete"/>
  </r>
  <r>
    <n v="176"/>
    <s v="18-SM029"/>
    <n v="2018"/>
    <d v="2018-11-13T00:00:00"/>
    <s v="MSB Investors, LLC"/>
    <s v="Santa Barbara"/>
    <s v="Santa Barbara"/>
    <s v="Santa Barbara"/>
    <x v="3"/>
    <s v="Mixed Recycling"/>
    <n v="44661209"/>
    <n v="3733677"/>
    <n v="1422296.26"/>
    <n v="16996604"/>
    <n v="0.38056748530923112"/>
    <n v="115040"/>
    <n v="3630121"/>
    <n v="11484"/>
    <n v="74"/>
    <n v="10"/>
    <s v="Complete"/>
  </r>
  <r>
    <n v="177"/>
    <s v="18-SM033"/>
    <n v="2018"/>
    <d v="2018-11-13T00:00:00"/>
    <s v="Nate's Fine Foods LLC"/>
    <s v="Roseville"/>
    <s v="Placer"/>
    <s v="Placer"/>
    <x v="2"/>
    <s v="Advanced Food Production"/>
    <n v="5886000"/>
    <n v="492070"/>
    <n v="37793.519999999997"/>
    <n v="452075.52000000002"/>
    <n v="7.6805219164118255E-2"/>
    <s v="N/A"/>
    <n v="1312727"/>
    <n v="820658"/>
    <n v="79"/>
    <n v="5"/>
    <s v="Inactive"/>
  </r>
  <r>
    <n v="178"/>
    <s v="18-SM031"/>
    <n v="2018"/>
    <d v="2018-11-13T00:00:00"/>
    <s v="Niagara Bottling, LLC"/>
    <s v="Rialto"/>
    <s v="San Bernardino"/>
    <s v="San Bernardino"/>
    <x v="2"/>
    <s v="Water Bottling"/>
    <n v="70220748"/>
    <n v="5870455"/>
    <n v="5214887.8499999996"/>
    <n v="62379041.219999999"/>
    <n v="0.88832778055853234"/>
    <s v="N/A"/>
    <n v="6595424"/>
    <n v="724970"/>
    <n v="189"/>
    <n v="14"/>
    <s v="Complete"/>
  </r>
  <r>
    <n v="179"/>
    <s v="18-SM011"/>
    <n v="2018"/>
    <d v="2018-05-15T00:00:00"/>
    <s v="Peninsula Plastics Recycling, Inc."/>
    <s v="Turlock"/>
    <s v="Stanislaus"/>
    <s v="Stanislaus"/>
    <x v="3"/>
    <s v="Plastic and Mixed Recycling"/>
    <n v="3800000"/>
    <n v="317680"/>
    <n v="317561.59000000003"/>
    <n v="3798583.65"/>
    <n v="0.9996272763157894"/>
    <n v="7488"/>
    <n v="1692646"/>
    <n v="1382454"/>
    <n v="16"/>
    <n v="2"/>
    <s v="Complete"/>
  </r>
  <r>
    <n v="180"/>
    <s v="18-SM007"/>
    <n v="2018"/>
    <d v="2018-03-20T00:00:00"/>
    <s v="Sierra Institute for Community and Environment"/>
    <s v="Quincy"/>
    <s v="Plumas"/>
    <s v="Plumas"/>
    <x v="0"/>
    <s v="Biomass Processing and Fuel Production"/>
    <n v="516286"/>
    <n v="43162"/>
    <n v="41121.870000000003"/>
    <n v="491888.37"/>
    <n v="0.95274396361706493"/>
    <n v="4940"/>
    <n v="31347"/>
    <n v="-6874"/>
    <n v="8"/>
    <n v="2"/>
    <s v="Complete"/>
  </r>
  <r>
    <n v="181"/>
    <s v="18-SM006"/>
    <n v="2018"/>
    <d v="2018-04-17T00:00:00"/>
    <s v="Siva Power, Inc."/>
    <s v="Santa Clara"/>
    <s v="Santa Clara"/>
    <s v="Santa Clara"/>
    <x v="0"/>
    <s v="Solar Photovoltaic Manufacturing"/>
    <n v="6746508"/>
    <n v="564008"/>
    <n v="564004.56000000006"/>
    <n v="6746466.0800000001"/>
    <n v="0.99999378641513503"/>
    <n v="339550"/>
    <n v="729070"/>
    <n v="504612"/>
    <n v="62"/>
    <n v="6"/>
    <s v="Complete"/>
  </r>
  <r>
    <n v="182"/>
    <s v="18-SM015"/>
    <n v="2018"/>
    <d v="2018-06-19T00:00:00"/>
    <s v="Space Exploration Technologies Corp."/>
    <s v="Hawthorne; Los Angeles; Irvine"/>
    <s v="Los Angeles"/>
    <s v="Los Angeles; Los Angeles; Orange"/>
    <x v="2"/>
    <s v="Aerospace Manufacturing"/>
    <n v="142708000"/>
    <n v="11930389"/>
    <n v="11857947.140000001"/>
    <n v="141605297.83000001"/>
    <n v="0.99227301784062572"/>
    <s v="N/A"/>
    <n v="15139753"/>
    <n v="3209365"/>
    <n v="7023"/>
    <n v="118"/>
    <s v="Complete"/>
  </r>
  <r>
    <n v="183"/>
    <s v="18-SM034"/>
    <n v="2018"/>
    <d v="2018-11-13T00:00:00"/>
    <s v="Star Manu LLC"/>
    <s v="San Diego"/>
    <s v="San Bernardino"/>
    <s v="San Diego"/>
    <x v="2"/>
    <s v="Health and Beauty Products"/>
    <n v="2821986"/>
    <n v="235918"/>
    <n v="207179.74"/>
    <n v="2478226.64"/>
    <n v="0.87818530637643144"/>
    <s v="N/A"/>
    <n v="534834"/>
    <n v="298916"/>
    <n v="65"/>
    <n v="3.39"/>
    <s v="Complete"/>
  </r>
  <r>
    <n v="184"/>
    <s v="18-SM009"/>
    <n v="2018"/>
    <d v="2018-05-15T00:00:00"/>
    <s v="Tahoe Asphalt, Inc."/>
    <s v="South Lake Tahoe"/>
    <s v="El Dorado"/>
    <s v="El Dorado"/>
    <x v="3"/>
    <s v="Asphalt Recycling"/>
    <n v="511000"/>
    <n v="42720"/>
    <n v="42719.6"/>
    <n v="511000"/>
    <n v="1"/>
    <n v="3484"/>
    <n v="85695"/>
    <n v="46549"/>
    <n v="2"/>
    <n v="1"/>
    <s v="Complete"/>
  </r>
  <r>
    <n v="185"/>
    <s v="18-SM004"/>
    <n v="2018"/>
    <d v="2018-03-20T00:00:00"/>
    <s v="Tesla, Inc."/>
    <s v="Fremont"/>
    <s v="Alameda"/>
    <s v="Alameda"/>
    <x v="1"/>
    <s v="Electric Vehicle Manufacturing"/>
    <n v="239234449"/>
    <n v="20000000"/>
    <n v="19999999.93"/>
    <n v="239234448.40000001"/>
    <n v="0.99999999749199997"/>
    <n v="2581524.4900000002"/>
    <n v="19018168.719999999"/>
    <n v="1599693.27"/>
    <n v="842"/>
    <n v="36"/>
    <s v="Complete"/>
  </r>
  <r>
    <n v="186"/>
    <s v="18-SM021"/>
    <n v="2018"/>
    <d v="2018-08-21T00:00:00"/>
    <s v="The Almond Company"/>
    <s v="Madera; Chowchilla"/>
    <s v="Madera"/>
    <s v="Madera"/>
    <x v="2"/>
    <s v="Advanced Food Production"/>
    <n v="3750000"/>
    <n v="313500"/>
    <n v="266793.34000000003"/>
    <n v="3182742.02"/>
    <n v="0.84873120533333335"/>
    <s v="N/A"/>
    <n v="1448619"/>
    <n v="1135119"/>
    <n v="25"/>
    <n v="2"/>
    <s v="Complete"/>
  </r>
  <r>
    <n v="187"/>
    <s v="18-SM005"/>
    <n v="2018"/>
    <d v="2018-03-20T00:00:00"/>
    <s v="Thermal Technology, LLC"/>
    <s v="Santa Rosa"/>
    <s v="Sonoma"/>
    <s v="Sonoma"/>
    <x v="2"/>
    <s v="Additive Manufacturing"/>
    <n v="8726448"/>
    <n v="729531"/>
    <n v="0"/>
    <n v="0"/>
    <n v="0"/>
    <s v="N/A"/>
    <n v="799519"/>
    <n v="69988"/>
    <n v="21"/>
    <n v="2"/>
    <s v="Inactive"/>
  </r>
  <r>
    <n v="188"/>
    <s v="18-SM035"/>
    <n v="2018"/>
    <d v="2018-12-18T00:00:00"/>
    <s v="UTCRAS, LLC"/>
    <s v="Bakersfield"/>
    <s v="Kern"/>
    <s v="Kern"/>
    <x v="2"/>
    <s v="Rail Transportation Manufacturing"/>
    <n v="3174400"/>
    <n v="265380"/>
    <n v="109114.9"/>
    <n v="1305202.1000000001"/>
    <n v="0.41116497605846775"/>
    <s v="N/A"/>
    <n v="599624"/>
    <n v="334244"/>
    <n v="41"/>
    <n v="3"/>
    <s v="Inactive"/>
  </r>
  <r>
    <n v="189"/>
    <s v="18-SM032"/>
    <n v="2018"/>
    <d v="2018-11-13T00:00:00"/>
    <s v="Vivotein, LLC"/>
    <s v="Ontario"/>
    <s v="San Bernardino"/>
    <s v="San Bernardino"/>
    <x v="2"/>
    <s v="Animal Feed and Organic Fertilizer"/>
    <n v="7895770"/>
    <n v="660086"/>
    <n v="129822.08"/>
    <n v="1552018.55"/>
    <n v="0.19656329275042206"/>
    <s v="N/A"/>
    <n v="564872"/>
    <n v="-95214"/>
    <n v="36"/>
    <n v="5"/>
    <s v="Complete"/>
  </r>
  <r>
    <n v="190"/>
    <s v="18-SM018"/>
    <n v="2018"/>
    <d v="2018-06-19T00:00:00"/>
    <s v="WET"/>
    <s v="Sun Valley"/>
    <s v="Los Angeles"/>
    <s v="Los Angeles"/>
    <x v="2"/>
    <s v="Water Feature Manufacturing"/>
    <n v="4927301"/>
    <n v="411922"/>
    <n v="348941.67"/>
    <n v="4155982.96"/>
    <n v="0.8434603366021276"/>
    <s v="N/A"/>
    <n v="873330"/>
    <n v="461408"/>
    <n v="280"/>
    <n v="5"/>
    <s v="Active"/>
  </r>
  <r>
    <n v="191"/>
    <s v="18-SM020"/>
    <n v="2018"/>
    <d v="2018-08-21T00:00:00"/>
    <s v="WIE-AGRON Bioenergy, LLC"/>
    <s v="Watsonville"/>
    <s v="Santa Cruz"/>
    <s v="Santa Cruz"/>
    <x v="0"/>
    <s v="Biodiesel Production"/>
    <n v="7685000"/>
    <n v="642466"/>
    <n v="0"/>
    <n v="0"/>
    <n v="0"/>
    <n v="73544"/>
    <n v="1216403"/>
    <n v="647480"/>
    <n v="45"/>
    <n v="7"/>
    <s v="Inactive"/>
  </r>
  <r>
    <n v="192"/>
    <s v="18-SM016"/>
    <n v="2018"/>
    <d v="2018-06-19T00:00:00"/>
    <s v="Zanker Road Resource Management, Ltd."/>
    <s v="San Jose"/>
    <s v="Santa Clara"/>
    <s v="Santa Clara"/>
    <x v="3"/>
    <s v="Mixed Recycling"/>
    <n v="11132857"/>
    <n v="930707"/>
    <n v="919886.63"/>
    <n v="11003428.57"/>
    <n v="0.98837419451269337"/>
    <n v="154295"/>
    <n v="1438809"/>
    <n v="662398"/>
    <n v="57"/>
    <n v="5"/>
    <s v="Complete"/>
  </r>
  <r>
    <n v="193"/>
    <s v="19-SM033"/>
    <n v="2019"/>
    <d v="2019-07-16T00:00:00"/>
    <s v="Allogene Therapeutics, Inc."/>
    <s v="Newark"/>
    <s v="Alameda"/>
    <s v="Alameda"/>
    <x v="2"/>
    <s v="Biopharmaceutical Manufacturing"/>
    <n v="36351130"/>
    <n v="3038954"/>
    <n v="2197319.5499999998"/>
    <n v="26170107.469999999"/>
    <n v="0.71992555582178597"/>
    <s v="N/A"/>
    <n v="6892248"/>
    <n v="3853294"/>
    <n v="206"/>
    <n v="12"/>
    <s v="Complete"/>
  </r>
  <r>
    <n v="194"/>
    <s v="19-SM001"/>
    <n v="2019"/>
    <d v="2019-02-19T00:00:00"/>
    <s v="Biogas Energy, Inc."/>
    <s v="Roseville"/>
    <s v="Placer"/>
    <s v="Placer"/>
    <x v="0"/>
    <s v="Biomass Processing and Fuel Production"/>
    <n v="3867000"/>
    <n v="323281"/>
    <n v="276242.49"/>
    <n v="3301019"/>
    <n v="0.85363822084303076"/>
    <n v="75504"/>
    <n v="359170"/>
    <n v="111392"/>
    <n v="8"/>
    <n v="1"/>
    <s v="Inactive"/>
  </r>
  <r>
    <n v="195"/>
    <s v="19-SM005"/>
    <n v="2019"/>
    <d v="2019-02-19T00:00:00"/>
    <s v="CR&amp;R Incorporated"/>
    <s v="Perris; Lakeview"/>
    <s v="Riverside"/>
    <s v="Riverside"/>
    <x v="3"/>
    <s v="Mixed Paper and Mixed Organics"/>
    <n v="5130235"/>
    <n v="428880"/>
    <n v="239926.72"/>
    <n v="2869936.85"/>
    <n v="0.55941625481093948"/>
    <n v="99915"/>
    <n v="334778"/>
    <n v="5805"/>
    <n v="54"/>
    <n v="2"/>
    <s v="Complete"/>
  </r>
  <r>
    <n v="196"/>
    <s v="19-SM029"/>
    <n v="2019"/>
    <d v="2019-06-18T00:00:00"/>
    <s v="Edwards Lifesciences LLC"/>
    <s v="Irvine"/>
    <s v="Orange"/>
    <s v="Orange"/>
    <x v="2"/>
    <s v="Cardiovascular Technology Manufacturing"/>
    <n v="239234449"/>
    <n v="20000000"/>
    <n v="20204906.949999999"/>
    <n v="239234448.61000001"/>
    <n v="0.99999999836980002"/>
    <s v="N/A"/>
    <n v="20979059"/>
    <n v="979059"/>
    <n v="1064"/>
    <n v="48"/>
    <s v="Complete"/>
  </r>
  <r>
    <n v="197"/>
    <s v="19-SM031"/>
    <n v="2019"/>
    <d v="2019-06-18T00:00:00"/>
    <s v="Entekra, LLC"/>
    <s v="Modesto"/>
    <s v="Stanislaus"/>
    <s v="Stanislaus"/>
    <x v="2"/>
    <s v="Pre-Engineered Structural Shell Production"/>
    <n v="20750000"/>
    <n v="1734700"/>
    <n v="1067541.21"/>
    <n v="12764279.41"/>
    <n v="0.6151459956626506"/>
    <s v="N/A"/>
    <n v="13737134"/>
    <n v="12002434"/>
    <n v="268"/>
    <n v="17"/>
    <s v="Complete"/>
  </r>
  <r>
    <n v="198"/>
    <s v="19-SM025"/>
    <n v="2019"/>
    <d v="2019-05-21T00:00:00"/>
    <s v="Fortis Solution Group West, LLC"/>
    <s v="Napa"/>
    <s v="Napa"/>
    <s v="Napa"/>
    <x v="2"/>
    <s v="Advanced Packaging Label Production"/>
    <n v="7045460"/>
    <n v="589000"/>
    <n v="359016.14"/>
    <n v="4294451.46"/>
    <n v="0.60953457403774913"/>
    <s v="N/A"/>
    <n v="1071413"/>
    <n v="482413"/>
    <n v="59"/>
    <n v="4"/>
    <s v="Inactive"/>
  </r>
  <r>
    <n v="199"/>
    <s v="19-SM007"/>
    <n v="2019"/>
    <d v="2019-03-19T00:00:00"/>
    <s v="Graham Packaging PET Tehcnologies, Inc."/>
    <s v="Modesto"/>
    <s v="Stanislaus"/>
    <s v="Stanislaus"/>
    <x v="2"/>
    <s v="Plastic Bottle Manufacturing"/>
    <n v="10347274"/>
    <n v="865032"/>
    <n v="864922.8"/>
    <n v="10345966.550000001"/>
    <n v="0.99987364304840098"/>
    <s v="N/A"/>
    <n v="3727188"/>
    <n v="2862156"/>
    <n v="17"/>
    <n v="1"/>
    <s v="Complete"/>
  </r>
  <r>
    <n v="200"/>
    <s v="19-SM006"/>
    <n v="2019"/>
    <d v="2019-02-19T00:00:00"/>
    <s v="Intuitive Surgical, Inc. and its Subsidiary, Intuitive Surgical Operations, Inc."/>
    <s v="Sunnyvale"/>
    <s v="Santa Clara"/>
    <s v="Santa Clara"/>
    <x v="2"/>
    <s v="Advanced Robotic Surgical Systems and Tools"/>
    <n v="96875430"/>
    <n v="8098786"/>
    <n v="8116165.2699999996"/>
    <n v="96874820.200000003"/>
    <n v="0.99999370531826293"/>
    <s v="N/A"/>
    <n v="13591326"/>
    <n v="5492540"/>
    <n v="1272"/>
    <n v="33"/>
    <s v="Complete"/>
  </r>
  <r>
    <n v="201"/>
    <s v="19-SM027"/>
    <n v="2019"/>
    <d v="2019-06-18T00:00:00"/>
    <s v="Joby Aero, Inc."/>
    <s v="Marina"/>
    <s v="Monterey"/>
    <s v="Monterey"/>
    <x v="1"/>
    <s v="Electric Vertical Take-Off and Landing (eVTOL) Aircraft Manufacturing"/>
    <n v="73473675"/>
    <n v="6142399"/>
    <n v="6196856.5499999998"/>
    <n v="73473675"/>
    <n v="1"/>
    <n v="151181"/>
    <n v="31297045"/>
    <n v="25305827"/>
    <n v="1457"/>
    <n v="85"/>
    <s v="Complete"/>
  </r>
  <r>
    <n v="202"/>
    <s v="19-SM034"/>
    <n v="2019"/>
    <d v="2019-07-16T00:00:00"/>
    <s v="Lakeside Pipeline LLC"/>
    <s v="Hanford"/>
    <s v="Kings"/>
    <s v="Kings"/>
    <x v="0"/>
    <s v="Dairy Biogas"/>
    <n v="16508315"/>
    <n v="1380095"/>
    <n v="1037798.29"/>
    <n v="12362918.210000001"/>
    <n v="0.74889037494135535"/>
    <n v="451076"/>
    <n v="7864837"/>
    <n v="6935818"/>
    <n v="31"/>
    <n v="2"/>
    <s v="Complete"/>
  </r>
  <r>
    <n v="203"/>
    <s v="19-SM009"/>
    <n v="2019"/>
    <d v="2019-04-16T00:00:00"/>
    <s v="Northrop Grumman Systems Corporation"/>
    <s v="Palmdale"/>
    <s v="Los Angeles"/>
    <s v="Los Angeles"/>
    <x v="2"/>
    <s v="Aerospace Manufacturing"/>
    <n v="211964787"/>
    <n v="17720256"/>
    <n v="17734411.34"/>
    <n v="211964787"/>
    <n v="1"/>
    <s v="N/A"/>
    <n v="26906447"/>
    <n v="9186191"/>
    <n v="4886"/>
    <n v="232"/>
    <s v="Complete"/>
  </r>
  <r>
    <n v="204"/>
    <s v="19-SM011"/>
    <n v="2019"/>
    <d v="2019-05-21T00:00:00"/>
    <s v="Quantitative BioSciences, Inc"/>
    <s v="Modesto"/>
    <s v="Stanislaus"/>
    <s v="Stanislaus"/>
    <x v="0"/>
    <s v="Biogas Capture and Production "/>
    <n v="875511"/>
    <n v="73193"/>
    <n v="72566.25"/>
    <n v="868017.37"/>
    <n v="0.99144084997218762"/>
    <n v="17580"/>
    <n v="93692"/>
    <n v="38079"/>
    <n v="2"/>
    <n v="0"/>
    <s v="Complete"/>
  </r>
  <r>
    <n v="205"/>
    <s v="19-SM012"/>
    <n v="2019"/>
    <d v="2019-05-21T00:00:00"/>
    <s v="SANCO Services, L.P."/>
    <s v="Escondido"/>
    <s v="San Diego"/>
    <s v="San Diego"/>
    <x v="0"/>
    <s v="Biogas Capture and Production "/>
    <n v="15216783"/>
    <n v="1272131"/>
    <n v="1259668.4099999999"/>
    <n v="15037783"/>
    <n v="0.98823667262653347"/>
    <n v="192942"/>
    <n v="2749888"/>
    <n v="1670707"/>
    <n v="127"/>
    <n v="12"/>
    <s v="Complete"/>
  </r>
  <r>
    <n v="206"/>
    <s v="19-SM004"/>
    <n v="2019"/>
    <d v="2019-02-19T00:00:00"/>
    <s v="Sanitation Districts of Los Angeles County"/>
    <s v="Whittier"/>
    <s v="Los Angeles"/>
    <s v="Los Angeles"/>
    <x v="3"/>
    <s v="Mixed Recycling"/>
    <n v="15212303"/>
    <n v="1271749"/>
    <n v="1008382.06"/>
    <n v="12040668.02"/>
    <n v="0.79150855856605007"/>
    <n v="39199"/>
    <n v="2747895"/>
    <n v="1515345"/>
    <n v="65"/>
    <n v="4"/>
    <s v="Complete"/>
  </r>
  <r>
    <n v="207"/>
    <s v="19-SM030"/>
    <n v="2019"/>
    <d v="2019-06-18T00:00:00"/>
    <s v="Sioneer Stockton, LLC"/>
    <s v="Stockton"/>
    <s v="San Joaquin"/>
    <s v="San Joaquin"/>
    <x v="3"/>
    <s v="Glass Recycling "/>
    <n v="15370837"/>
    <n v="1285002"/>
    <n v="358616.21"/>
    <n v="4278594.16"/>
    <n v="0.27835791635810075"/>
    <n v="231501"/>
    <n v="1672361"/>
    <n v="618859"/>
    <n v="28"/>
    <n v="4"/>
    <s v="Active"/>
  </r>
  <r>
    <n v="208"/>
    <s v="19-SM032"/>
    <n v="2019"/>
    <d v="2019-07-16T00:00:00"/>
    <s v="South Bayside Waste Management Authority"/>
    <s v="San Carlos"/>
    <s v="San Mateo"/>
    <s v="San Mateo"/>
    <x v="0"/>
    <s v="Organics and Municipal Solid Waste"/>
    <n v="11260000"/>
    <n v="941336"/>
    <n v="87675.24"/>
    <n v="1048746.8899999999"/>
    <n v="9.3139155417406735E-2"/>
    <n v="69820"/>
    <n v="1932190"/>
    <n v="1060674"/>
    <n v="22"/>
    <n v="2"/>
    <s v="Inactive "/>
  </r>
  <r>
    <n v="209"/>
    <s v="19-SM026"/>
    <n v="2019"/>
    <d v="2019-05-21T00:00:00"/>
    <s v="Taft Ammonia Company, LLC"/>
    <s v="Taft"/>
    <s v="Kern"/>
    <s v="Kern"/>
    <x v="2"/>
    <s v="Fertilizer Production "/>
    <n v="239234449"/>
    <n v="20000000"/>
    <n v="0"/>
    <n v="0"/>
    <n v="0"/>
    <s v="N/A"/>
    <n v="41686059"/>
    <n v="21686059"/>
    <n v="120"/>
    <n v="17"/>
    <s v="Inactive"/>
  </r>
  <r>
    <n v="210"/>
    <s v="19-SM008"/>
    <n v="2019"/>
    <d v="2019-04-16T00:00:00"/>
    <s v="Tesla, Inc."/>
    <s v="Fremont"/>
    <s v="Alameda"/>
    <s v="Alameda"/>
    <x v="1"/>
    <s v="Electric Vehicle Manufacturing"/>
    <n v="81906653"/>
    <n v="6847398"/>
    <n v="6847387.8799999999"/>
    <n v="81906553.640000001"/>
    <n v="0.99999878691172983"/>
    <n v="924621"/>
    <n v="6382653"/>
    <n v="460584"/>
    <n v="288"/>
    <n v="10"/>
    <s v="Complete"/>
  </r>
  <r>
    <n v="211"/>
    <s v="19-SM028"/>
    <n v="2019"/>
    <d v="2019-06-18T00:00:00"/>
    <s v="Touchstone Pistachio Company, LLC"/>
    <s v="Cantua Creek"/>
    <s v="Fresno"/>
    <s v="Fresno"/>
    <x v="2"/>
    <s v="Pistachio Processing and Production"/>
    <n v="79196100"/>
    <n v="6620794"/>
    <n v="6642097.2800000003"/>
    <n v="79159969.810000002"/>
    <n v="0.99954378826735157"/>
    <s v="N/A"/>
    <n v="15571185"/>
    <n v="8950391"/>
    <n v="192"/>
    <n v="14"/>
    <s v="Complete"/>
  </r>
  <r>
    <n v="212"/>
    <s v="19-SM002"/>
    <n v="2019"/>
    <d v="2019-06-18T00:00:00"/>
    <s v="Verdeco Recycling, Inc."/>
    <s v="South Gate"/>
    <s v="Los Angeles"/>
    <s v="Los Angeles"/>
    <x v="2"/>
    <s v="Recycled Food Packaging Manufacturing"/>
    <n v="13118950"/>
    <n v="1096744"/>
    <n v="395927.34"/>
    <n v="4735973"/>
    <n v="0.3610024430308828"/>
    <s v="N/A"/>
    <n v="4906568"/>
    <n v="3809824"/>
    <n v="22"/>
    <n v="3"/>
    <s v="Inactive"/>
  </r>
  <r>
    <n v="213"/>
    <s v="19-SM003"/>
    <n v="2019"/>
    <d v="2019-02-19T00:00:00"/>
    <s v="Watonga RNG 1, LLC"/>
    <s v="San Diego"/>
    <s v="San Diego"/>
    <s v="San Diego"/>
    <x v="0"/>
    <s v="Biogas Capture and Production"/>
    <n v="5500000"/>
    <n v="459800"/>
    <n v="449917.85"/>
    <n v="5377931.5"/>
    <n v="0.9778057272727273"/>
    <n v="80989"/>
    <n v="1000104"/>
    <n v="621293"/>
    <n v="0"/>
    <n v="0"/>
    <s v="Complete"/>
  </r>
  <r>
    <n v="214"/>
    <s v="20-SM017"/>
    <n v="2020"/>
    <d v="2020-03-17T00:00:00"/>
    <s v="ACC Renewable Resources, LLC"/>
    <s v="Williams"/>
    <s v="Colusa "/>
    <s v="Colusa "/>
    <x v="0"/>
    <s v="Biomass Processing and Fuel Production"/>
    <n v="12680000"/>
    <n v="1060048"/>
    <n v="1075613.03"/>
    <n v="12680000"/>
    <n v="1"/>
    <n v="897448"/>
    <n v="2045500"/>
    <n v="1882900"/>
    <n v="15"/>
    <n v="2"/>
    <s v="Complete"/>
  </r>
  <r>
    <n v="215"/>
    <s v="20-SM007"/>
    <n v="2020"/>
    <d v="2020-01-21T00:00:00"/>
    <s v="Aemetis Biogas LLC"/>
    <s v="Ceres"/>
    <s v="Stanislaus"/>
    <s v="Stanislaus"/>
    <x v="0"/>
    <s v="Dairy Biogas"/>
    <n v="8772605"/>
    <n v="733390"/>
    <n v="736748.37"/>
    <n v="8772594.1401000004"/>
    <n v="0.99999876206668381"/>
    <n v="86121"/>
    <n v="2157797"/>
    <n v="1510529"/>
    <n v="29"/>
    <n v="2"/>
    <s v="Complete"/>
  </r>
  <r>
    <n v="216"/>
    <s v="20-SM004"/>
    <n v="2020"/>
    <d v="2020-01-21T00:00:00"/>
    <s v="AltAir Paramount, LLC"/>
    <s v="Paramount"/>
    <s v="Los Angeles"/>
    <s v="Los Angeles"/>
    <x v="0"/>
    <s v="Renewable Diesel"/>
    <n v="119617224"/>
    <n v="10000000"/>
    <n v="0"/>
    <n v="0"/>
    <n v="0"/>
    <n v="5644576"/>
    <n v="69745006"/>
    <n v="65389582"/>
    <n v="532"/>
    <n v="28"/>
    <s v="Inactive"/>
  </r>
  <r>
    <n v="217"/>
    <s v="20-SM008"/>
    <n v="2020"/>
    <d v="2020-03-17T00:00:00"/>
    <s v="Applied Materials, Inc."/>
    <s v="Santa Clara; Sunnyvale"/>
    <s v="Santa Clara"/>
    <s v="Santa Clara"/>
    <x v="2"/>
    <s v="Semiconductor Fabrication Equipment Manufacturing"/>
    <n v="118692224"/>
    <n v="9922670"/>
    <n v="10073647.91"/>
    <n v="118692146.93000001"/>
    <n v="0.99999935067355383"/>
    <s v="N/A"/>
    <n v="20897003"/>
    <n v="10974333"/>
    <n v="3199"/>
    <n v="67"/>
    <s v="Complete"/>
  </r>
  <r>
    <n v="218"/>
    <s v="20-SM020"/>
    <n v="2020"/>
    <d v="2020-03-17T00:00:00"/>
    <s v="Bar 20 Dairy Biogas, LLC"/>
    <s v="Kerman"/>
    <s v="Fresno"/>
    <s v="Fresno"/>
    <x v="0"/>
    <s v="Dairy Biogas"/>
    <n v="9573170"/>
    <n v="800317"/>
    <n v="543989.18000000005"/>
    <n v="6444107.8600000003"/>
    <n v="0.67314252854592582"/>
    <n v="94401"/>
    <n v="1358931"/>
    <n v="653015"/>
    <n v="70"/>
    <n v="7"/>
    <s v="Active"/>
  </r>
  <r>
    <n v="219"/>
    <s v="20-SM001"/>
    <n v="2020"/>
    <d v="2020-01-21T00:00:00"/>
    <s v="Best Express Foods, Inc."/>
    <s v="Stockton"/>
    <s v="San Joaquin"/>
    <s v="San Joaquin"/>
    <x v="2"/>
    <s v="Advanced Food Production"/>
    <n v="5568292"/>
    <n v="465509"/>
    <n v="470748.57"/>
    <n v="5568233"/>
    <n v="0.9999894042912979"/>
    <s v="N/A"/>
    <n v="2711411"/>
    <n v="2245902"/>
    <n v="61"/>
    <n v="4"/>
    <s v="Complete"/>
  </r>
  <r>
    <n v="220"/>
    <s v="20-SM024"/>
    <n v="2020"/>
    <d v="2020-03-17T00:00:00"/>
    <s v="CalBioGas Buttonwillow LLC"/>
    <s v="Buttonwillow"/>
    <s v="Kern"/>
    <s v="Kern"/>
    <x v="0"/>
    <s v="Dairy Biogas"/>
    <n v="21123032"/>
    <n v="1765885"/>
    <n v="823575.39"/>
    <n v="9718791.6799999997"/>
    <n v="0.46010400779585048"/>
    <n v="191126"/>
    <n v="4508054"/>
    <n v="2933294"/>
    <n v="110"/>
    <n v="9"/>
    <s v="Active"/>
  </r>
  <r>
    <n v="221"/>
    <s v="20-SM023"/>
    <n v="2020"/>
    <d v="2020-03-17T00:00:00"/>
    <s v="CalBioGas North Visalia LLC"/>
    <s v="Visalia"/>
    <s v="Tulare"/>
    <s v="Tulare"/>
    <x v="0"/>
    <s v="Dairy Biogas"/>
    <n v="37529013"/>
    <n v="3137425"/>
    <n v="1646138.4"/>
    <n v="19583821.649999999"/>
    <n v="0.52183151339471678"/>
    <n v="340070"/>
    <n v="8030185"/>
    <n v="5232829"/>
    <n v="184"/>
    <n v="16"/>
    <s v="Active"/>
  </r>
  <r>
    <n v="222"/>
    <s v="20-SM022"/>
    <n v="2020"/>
    <d v="2020-03-17T00:00:00"/>
    <s v="CalBioGas South Tulare LLC"/>
    <s v="Tulare"/>
    <s v="Tulare"/>
    <s v="Tulare"/>
    <x v="0"/>
    <s v="Dairy Biogas"/>
    <n v="52471257"/>
    <n v="4386597"/>
    <n v="2460883.09"/>
    <n v="29306495.190000001"/>
    <n v="0.55852474031639843"/>
    <n v="585588"/>
    <n v="13489899"/>
    <n v="9688890"/>
    <n v="243"/>
    <n v="20"/>
    <s v="Active"/>
  </r>
  <r>
    <n v="223"/>
    <s v="20-SM003"/>
    <n v="2020"/>
    <d v="2020-01-21T00:00:00"/>
    <s v="East Valley Water District"/>
    <s v="Highland"/>
    <s v="San Bernardino"/>
    <s v="San Bernardino"/>
    <x v="0"/>
    <s v="Biogas Capture and Production"/>
    <n v="60328000"/>
    <n v="5043421"/>
    <n v="4856895.8099999996"/>
    <n v="57813096.509999998"/>
    <n v="0.95831283168677894"/>
    <n v="729069"/>
    <n v="7918079"/>
    <n v="3603727"/>
    <n v="79"/>
    <n v="12"/>
    <s v="Complete"/>
  </r>
  <r>
    <n v="224"/>
    <s v="20-SM006"/>
    <n v="2020"/>
    <d v="2020-01-21T00:00:00"/>
    <s v="Five Points Pipeline LLC"/>
    <s v="Riverdale"/>
    <s v="Fresno"/>
    <s v="Fresno"/>
    <x v="0"/>
    <s v="Dairy Biogas"/>
    <n v="15017114"/>
    <n v="1255431"/>
    <n v="1263998.6499999999"/>
    <n v="15017114"/>
    <n v="1"/>
    <n v="213374"/>
    <n v="3816474"/>
    <n v="2774417"/>
    <n v="33"/>
    <n v="2"/>
    <s v="Complete"/>
  </r>
  <r>
    <n v="225"/>
    <s v="20-SM009"/>
    <n v="2020"/>
    <d v="2020-03-17T00:00:00"/>
    <s v="GCE Holdings Acquisitions, LLC"/>
    <s v="Bakersfield"/>
    <s v="Kern"/>
    <s v="Kern"/>
    <x v="0"/>
    <s v="Renewable Diesel"/>
    <n v="119617224"/>
    <n v="10000000"/>
    <n v="10134093.359999999"/>
    <n v="119617224"/>
    <n v="1"/>
    <n v="3361461"/>
    <n v="17223213"/>
    <n v="10584674"/>
    <n v="161"/>
    <n v="12"/>
    <s v="Complete"/>
  </r>
  <r>
    <n v="226"/>
    <s v="20-SM026"/>
    <n v="2020"/>
    <d v="2020-03-17T00:00:00"/>
    <s v="Hadco Metal Trading Co., LLC"/>
    <s v="Bakersfield"/>
    <s v="Kern"/>
    <s v="Kern"/>
    <x v="2"/>
    <s v="Metal Products Manufacturing"/>
    <n v="9400000"/>
    <n v="785839.99999999988"/>
    <n v="786354.26"/>
    <n v="9387468.5500000007"/>
    <n v="0.99866686702127672"/>
    <s v="N/A"/>
    <n v="868564"/>
    <n v="82724"/>
    <n v="64"/>
    <n v="5"/>
    <s v="Complete"/>
  </r>
  <r>
    <n v="227"/>
    <s v="20-SM018"/>
    <n v="2020"/>
    <d v="2020-03-17T00:00:00"/>
    <s v="Hat Creek Bioenergy, LLC"/>
    <s v="Burney"/>
    <s v="Shasta"/>
    <s v="Shasta"/>
    <x v="0"/>
    <s v="Biomass Processing and Fuel Production"/>
    <n v="12680000"/>
    <n v="1060048"/>
    <n v="1065755.3999999999"/>
    <n v="12680000"/>
    <n v="1"/>
    <n v="897448"/>
    <n v="2061725"/>
    <n v="1899124"/>
    <n v="15"/>
    <n v="2"/>
    <s v="Complete"/>
  </r>
  <r>
    <n v="228"/>
    <s v="20-SM016"/>
    <n v="2020"/>
    <d v="2020-03-17T00:00:00"/>
    <s v="Inland Empire Utilities Agency"/>
    <s v="Chino"/>
    <s v="San Bernardino"/>
    <s v="San Bernardino"/>
    <x v="0"/>
    <s v="Wastewater and Food Waste Biogas Capture "/>
    <n v="76377224"/>
    <n v="6385136"/>
    <n v="5213030.47"/>
    <n v="62012110.590000004"/>
    <n v="0.811918885530587"/>
    <n v="127703"/>
    <n v="9416157"/>
    <n v="3158724"/>
    <n v="323"/>
    <n v="57"/>
    <s v="Active"/>
  </r>
  <r>
    <n v="229"/>
    <s v="20-SM027"/>
    <n v="2020"/>
    <d v="2020-03-17T00:00:00"/>
    <s v="Intuitive Surgical, Inc. and its Subsidiary, Intuitive Surgical Operations, Inc."/>
    <s v="Sunnyvale"/>
    <s v="Santa Clara"/>
    <s v="Santa Clara"/>
    <x v="2"/>
    <s v="Advanced Robotic Surgical Systems and Tools"/>
    <n v="82500000"/>
    <n v="6897000"/>
    <n v="6953139.0700000003"/>
    <n v="82499589.129999995"/>
    <n v="0.99999501975757565"/>
    <s v="N/A"/>
    <n v="20416918"/>
    <n v="13519918"/>
    <n v="2064"/>
    <n v="56"/>
    <s v="Complete"/>
  </r>
  <r>
    <n v="230"/>
    <s v="20-SM014"/>
    <n v="2020"/>
    <d v="2020-03-17T00:00:00"/>
    <s v="Lam Research Corporation"/>
    <s v="Fremont; Livermore"/>
    <s v="Alameda"/>
    <s v="Alameda"/>
    <x v="2"/>
    <s v="Semiconductor Fabrication Equipment Manufacturing"/>
    <n v="119617224"/>
    <n v="10000000"/>
    <n v="10071138"/>
    <n v="119617223.04000001"/>
    <n v="0.99999999197440004"/>
    <s v="N/A"/>
    <n v="23229619"/>
    <n v="13229619"/>
    <n v="2685"/>
    <n v="68"/>
    <s v="Complete"/>
  </r>
  <r>
    <n v="231"/>
    <s v="20-SM015"/>
    <n v="2020"/>
    <d v="2020-03-17T00:00:00"/>
    <s v="Lockheed Martin Corporation"/>
    <s v="Palmdale"/>
    <s v="Los Angeles"/>
    <s v="Los Angeles"/>
    <x v="2"/>
    <s v="Aerospace Manufacturing"/>
    <n v="119617224"/>
    <n v="10000000"/>
    <n v="7866530.5"/>
    <n v="93235805.040000007"/>
    <n v="0.77945133587116189"/>
    <s v="N/A"/>
    <n v="20464377"/>
    <n v="10464377"/>
    <n v="2830"/>
    <n v="80"/>
    <s v="Active"/>
  </r>
  <r>
    <n v="232"/>
    <s v="20-SM005"/>
    <n v="2020"/>
    <d v="2020-01-21T00:00:00"/>
    <s v="Merced Pipeline LLC"/>
    <s v="Merced"/>
    <s v="Merced"/>
    <s v="Merced"/>
    <x v="0"/>
    <s v="Dairy Biogas"/>
    <n v="31922542"/>
    <n v="2668725"/>
    <n v="2635060.8199999998"/>
    <n v="31331335.359999999"/>
    <n v="0.98147996359437795"/>
    <n v="437234"/>
    <n v="7835465"/>
    <n v="5603974"/>
    <n v="73"/>
    <n v="5"/>
    <s v="Complete"/>
  </r>
  <r>
    <n v="233"/>
    <s v="20-SM021"/>
    <n v="2020"/>
    <d v="2020-03-17T00:00:00"/>
    <s v="Southpoint Biogas LLC"/>
    <s v="Madera"/>
    <s v="Madera"/>
    <s v="Madera"/>
    <x v="0"/>
    <s v="Dairy Biogas"/>
    <n v="8432257"/>
    <n v="704937"/>
    <n v="0"/>
    <n v="0"/>
    <n v="0"/>
    <n v="87376"/>
    <n v="1196391"/>
    <n v="578830"/>
    <n v="70"/>
    <n v="7"/>
    <s v="Inactive"/>
  </r>
  <r>
    <n v="234"/>
    <s v="20-SM010"/>
    <n v="2020"/>
    <d v="2020-03-17T00:00:00"/>
    <s v="Tandem Diabetes Care, Inc."/>
    <s v="San Diego"/>
    <s v="San Diego"/>
    <s v="San Diego"/>
    <x v="2"/>
    <s v="Insulin Pumps and Related Products Manufacturing"/>
    <n v="60000000"/>
    <n v="5016000"/>
    <n v="1880367.95"/>
    <n v="22280926.960000001"/>
    <n v="0.37134878266666665"/>
    <s v="N/A"/>
    <n v="5767662"/>
    <n v="751662"/>
    <n v="676"/>
    <n v="34"/>
    <s v="Active"/>
  </r>
  <r>
    <n v="235"/>
    <s v="20-SM025"/>
    <n v="2020"/>
    <d v="2020-03-17T00:00:00"/>
    <s v="Tesla, Inc."/>
    <s v="Fremont"/>
    <s v="Alameda"/>
    <s v="Alameda"/>
    <x v="1"/>
    <s v="Electric Vehicle Manufacturing"/>
    <n v="119617224"/>
    <n v="10000000"/>
    <n v="10050754.68"/>
    <n v="119607839.37"/>
    <n v="0.9999215444926226"/>
    <n v="5346992"/>
    <n v="49321388"/>
    <n v="44668380"/>
    <n v="3224"/>
    <n v="57"/>
    <s v="Complete"/>
  </r>
  <r>
    <n v="236"/>
    <s v="20-SM012"/>
    <n v="2020"/>
    <d v="2020-03-17T00:00:00"/>
    <s v="Virgin Orbit, LLC"/>
    <s v="Long Beach"/>
    <s v="Los Angeles"/>
    <s v="Los Angeles"/>
    <x v="2"/>
    <s v="Aerospace Manufacturing"/>
    <n v="18001109"/>
    <n v="1504893"/>
    <n v="669584.11"/>
    <n v="7907746.4500000002"/>
    <n v="0.43929218194279029"/>
    <s v="N/A"/>
    <n v="5301512"/>
    <n v="3796619"/>
    <n v="707"/>
    <n v="16"/>
    <s v="Inactive "/>
  </r>
  <r>
    <n v="237"/>
    <s v="20-SM013"/>
    <n v="2020"/>
    <d v="2020-03-17T00:00:00"/>
    <s v="Zanker Road Resource Management, LLC"/>
    <s v="Gilroy"/>
    <s v="Santa Clara"/>
    <s v="Santa Clara"/>
    <x v="3"/>
    <s v="Mixed Organics"/>
    <n v="24395182"/>
    <n v="2039437"/>
    <n v="0"/>
    <n v="0"/>
    <n v="0"/>
    <n v="64373"/>
    <n v="7133532"/>
    <n v="5158468"/>
    <n v="70"/>
    <n v="6"/>
    <s v="Active"/>
  </r>
  <r>
    <n v="238"/>
    <s v="21-SM008"/>
    <n v="2021"/>
    <d v="2021-03-16T00:00:00"/>
    <s v="Aemetis Biogas, LLC"/>
    <s v="Crows Landing"/>
    <s v="Stanislaus"/>
    <s v="Stanislaus"/>
    <x v="0"/>
    <s v="Dairy Biogas"/>
    <n v="13561890"/>
    <n v="1152761"/>
    <n v="1124518.82"/>
    <n v="13310153.369999999"/>
    <n v="0.98143793895983522"/>
    <n v="1237725"/>
    <n v="6228632"/>
    <n v="6313597"/>
    <n v="31"/>
    <n v="2"/>
    <s v="Complete"/>
  </r>
  <r>
    <n v="239"/>
    <s v="21-SM022"/>
    <n v="2021"/>
    <d v="2021-03-16T00:00:00"/>
    <s v="Ameresco Chiquita RNG, LLC"/>
    <s v="Castaic"/>
    <s v="Los Angeles"/>
    <s v="Los Angeles"/>
    <x v="0"/>
    <s v="Landfill Gas to Renewable Natural Gas "/>
    <n v="27722495"/>
    <n v="2356412"/>
    <n v="0"/>
    <n v="0"/>
    <n v="0"/>
    <n v="3244711"/>
    <n v="6300673"/>
    <n v="7188972"/>
    <n v="31"/>
    <n v="3"/>
    <s v="Active"/>
  </r>
  <r>
    <n v="240"/>
    <s v="21-SM020"/>
    <n v="2021"/>
    <d v="2021-03-16T00:00:00"/>
    <s v="Ameresco Forward RNG, LLC"/>
    <s v="Manteca"/>
    <s v="San Joaquin"/>
    <s v="San Joaquin"/>
    <x v="0"/>
    <s v="Landfill Gas to Renewable Natural Gas "/>
    <n v="26374850"/>
    <n v="2241862"/>
    <n v="2216809.02"/>
    <n v="26374850"/>
    <n v="1"/>
    <n v="3084347"/>
    <n v="6041020"/>
    <n v="6883505"/>
    <n v="31"/>
    <n v="3"/>
    <s v="Active"/>
  </r>
  <r>
    <n v="241"/>
    <s v="21-SM021"/>
    <n v="2021"/>
    <d v="2021-03-16T00:00:00"/>
    <s v="Ameresco Keller Canyon RNG, LLC"/>
    <s v="Pittsburg"/>
    <s v="Contra Costa"/>
    <s v="Contra Costa"/>
    <x v="0"/>
    <s v="Landfill Gas to Renewable Natural Gas "/>
    <n v="27722495"/>
    <n v="2356412"/>
    <n v="2356296.98"/>
    <n v="27721140.920000002"/>
    <n v="0.99995115591147199"/>
    <n v="3231711"/>
    <n v="6286445"/>
    <n v="7161744"/>
    <n v="31"/>
    <n v="3"/>
    <s v="Complete"/>
  </r>
  <r>
    <n v="242"/>
    <s v="21-SM013"/>
    <n v="2021"/>
    <d v="2021-03-16T00:00:00"/>
    <s v="Applied Materials, Inc."/>
    <s v="Santa Clara; Sunnyvale"/>
    <s v="Santa Clara"/>
    <s v="Santa Clara"/>
    <x v="2"/>
    <s v="Semiconductor Fabrication Equipment Manufacturing"/>
    <n v="23225000"/>
    <n v="1974125"/>
    <n v="1972360.31"/>
    <n v="23224114.379999999"/>
    <n v="0.99996186781485463"/>
    <s v="N/A"/>
    <n v="6657625"/>
    <n v="4683500"/>
    <n v="3599"/>
    <n v="22"/>
    <s v="Active"/>
  </r>
  <r>
    <n v="243"/>
    <s v="21-SM025"/>
    <n v="2021"/>
    <d v="2021-03-16T00:00:00"/>
    <s v="Applied Medical Resources Corporation and its subsidiary, Applied Manufacturing LLC"/>
    <s v="Rancho Santa Margarita"/>
    <s v="Orange"/>
    <s v="Orange"/>
    <x v="2"/>
    <s v="Medical Device Manufacturing"/>
    <n v="150547889"/>
    <n v="12796571"/>
    <n v="12627575.08"/>
    <n v="149033867.62"/>
    <n v="0.98994325732458466"/>
    <s v="N/A"/>
    <n v="29076792"/>
    <n v="16280222"/>
    <n v="5608"/>
    <n v="300"/>
    <s v="Active"/>
  </r>
  <r>
    <n v="244"/>
    <s v="21-SM004"/>
    <n v="2021"/>
    <d v="2021-03-16T00:00:00"/>
    <s v="Blue Line Transfer, Inc."/>
    <s v="South San Francisco"/>
    <s v="San Mateo"/>
    <s v="San Mateo"/>
    <x v="3"/>
    <s v="Mixed Recycling"/>
    <n v="5500000"/>
    <n v="467500"/>
    <n v="425304.6"/>
    <n v="5022023.55"/>
    <n v="0.91309519090909086"/>
    <n v="61252"/>
    <n v="1894035"/>
    <n v="1487787"/>
    <n v="36"/>
    <n v="4"/>
    <s v="Active"/>
  </r>
  <r>
    <n v="245"/>
    <s v="21-SM028"/>
    <n v="2021"/>
    <d v="2021-03-16T00:00:00"/>
    <s v="Brightmark Vlot RNG LLC"/>
    <s v="Chowchilla"/>
    <s v="Madera"/>
    <s v="Madera"/>
    <x v="0"/>
    <s v="Dairy Biogas"/>
    <n v="29698976"/>
    <n v="2524413"/>
    <n v="2396374.83"/>
    <n v="28227413.809999999"/>
    <n v="0.9504507431502015"/>
    <n v="1496092"/>
    <n v="6589610"/>
    <n v="5561289"/>
    <n v="96"/>
    <n v="9"/>
    <s v="Active"/>
  </r>
  <r>
    <n v="246"/>
    <s v="21-SM026"/>
    <n v="2021"/>
    <d v="2021-03-16T00:00:00"/>
    <s v="Cepheid"/>
    <s v="Lodi; Sunnyvale; Newark"/>
    <s v="San Joaquin"/>
    <s v="San Joaquin; Santa Clara; Alameda"/>
    <x v="2"/>
    <s v="Medical Device Manufacturing"/>
    <n v="209750000"/>
    <n v="17828750"/>
    <n v="9829387.3900000006"/>
    <n v="116243153.31"/>
    <n v="0.55419858550655543"/>
    <s v="N/A"/>
    <n v="20528309"/>
    <n v="2699559"/>
    <n v="3435"/>
    <n v="182"/>
    <s v="Active"/>
  </r>
  <r>
    <n v="247"/>
    <s v="21-SM032"/>
    <n v="2021"/>
    <d v="2021-05-18T00:00:00"/>
    <s v="CertainTeed, LLC"/>
    <s v="Chowchilla"/>
    <s v="Madera"/>
    <s v="Madera"/>
    <x v="2"/>
    <s v="Residential Insulation Manufacturing"/>
    <n v="22300000"/>
    <n v="1895500"/>
    <n v="1854787.19"/>
    <n v="21821025.68"/>
    <n v="0.97852133094170402"/>
    <s v="N/A"/>
    <n v="3721318"/>
    <n v="1825818"/>
    <n v="227"/>
    <n v="4"/>
    <s v="Complete"/>
  </r>
  <r>
    <n v="248"/>
    <s v="21-SM017"/>
    <n v="2021"/>
    <d v="2021-03-16T00:00:00"/>
    <s v="Circulus Holdings, PBLLC"/>
    <s v="Modesto"/>
    <s v="Stanislaus"/>
    <s v="Stanislaus"/>
    <x v="2"/>
    <s v="Plastic Recycling"/>
    <n v="17747169"/>
    <n v="1508509"/>
    <n v="1490434.03"/>
    <n v="17534518"/>
    <n v="0.98801775088747956"/>
    <s v="N/A"/>
    <n v="3522497"/>
    <n v="2013988"/>
    <n v="53"/>
    <n v="5"/>
    <s v="Inactive"/>
  </r>
  <r>
    <n v="249"/>
    <s v="21-SM029"/>
    <n v="2021"/>
    <d v="2021-03-16T00:00:00"/>
    <s v="DexCom, Inc."/>
    <s v="San Diego"/>
    <s v="San Diego"/>
    <s v="San Diego"/>
    <x v="2"/>
    <s v="Medical Device Manufacturing"/>
    <n v="69450000"/>
    <n v="5903250"/>
    <n v="1159059.1000000001"/>
    <n v="13635989.41"/>
    <n v="0.19634254010079194"/>
    <s v="N/A"/>
    <n v="20125937"/>
    <n v="14222687"/>
    <n v="2815"/>
    <n v="123"/>
    <s v="Complete"/>
  </r>
  <r>
    <n v="250"/>
    <s v="21-SM002"/>
    <n v="2021"/>
    <d v="2021-03-16T00:00:00"/>
    <s v="EDCO Disposal Corporation"/>
    <s v="Lemon Grove"/>
    <s v="San Diego"/>
    <s v="San Diego"/>
    <x v="3"/>
    <s v="Mixed Recycling"/>
    <n v="14659474"/>
    <n v="1246055"/>
    <n v="1193331.1399999999"/>
    <n v="14274295.91"/>
    <n v="0.97372497198739871"/>
    <n v="303927"/>
    <n v="2113570"/>
    <n v="1171442"/>
    <n v="104"/>
    <n v="9"/>
    <s v="Complete"/>
  </r>
  <r>
    <n v="251"/>
    <s v="21-SM033"/>
    <n v="2021"/>
    <d v="2021-05-18T00:00:00"/>
    <s v="Enovix Corporation"/>
    <s v="Fremont"/>
    <s v="Alameda"/>
    <s v="Alameda"/>
    <x v="2"/>
    <s v="Lithium-Ion Battery Manufacturing"/>
    <n v="49075888"/>
    <n v="4171450"/>
    <n v="3712437.57"/>
    <n v="43710685.780000001"/>
    <n v="0.89067539195622913"/>
    <s v="N/A"/>
    <n v="6749817"/>
    <n v="2578366"/>
    <n v="169"/>
    <n v="13"/>
    <s v="Complete"/>
  </r>
  <r>
    <n v="252"/>
    <s v="21-SM006"/>
    <n v="2021"/>
    <d v="2021-03-16T00:00:00"/>
    <s v="ENV-FOUR, LLC"/>
    <s v="Hanford"/>
    <s v="Kings"/>
    <s v="Kings"/>
    <x v="0"/>
    <s v="Dairy Biogas"/>
    <n v="8216553"/>
    <n v="698407"/>
    <n v="2702.6"/>
    <n v="31795.33"/>
    <n v="3.8696677304947708E-3"/>
    <n v="163244"/>
    <n v="849582"/>
    <n v="314419"/>
    <n v="47"/>
    <n v="5"/>
    <s v="Inactive"/>
  </r>
  <r>
    <n v="253"/>
    <s v="21-SM007"/>
    <n v="2021"/>
    <d v="2021-03-16T00:00:00"/>
    <s v="ENV-THREE, LLC"/>
    <s v="Corcoran"/>
    <s v="Kings"/>
    <s v="Kings"/>
    <x v="0"/>
    <s v="Dairy Biogas"/>
    <n v="8784628"/>
    <n v="746693"/>
    <n v="12750"/>
    <n v="150000"/>
    <n v="1.7075281958439218E-2"/>
    <n v="169593"/>
    <n v="887199"/>
    <n v="310098"/>
    <n v="47"/>
    <n v="6"/>
    <s v="Inactive"/>
  </r>
  <r>
    <n v="254"/>
    <s v="21-SM005"/>
    <n v="2021"/>
    <d v="2021-03-16T00:00:00"/>
    <s v="ENV-TWO, LLC"/>
    <s v="Hanford"/>
    <s v="Kings"/>
    <s v="Kings"/>
    <x v="0"/>
    <s v="Dairy Biogas"/>
    <n v="7983153"/>
    <n v="678568"/>
    <n v="12178.15"/>
    <n v="143272.39000000001"/>
    <n v="1.794684255706987E-2"/>
    <n v="143388"/>
    <n v="761158"/>
    <n v="225978"/>
    <n v="47"/>
    <n v="5"/>
    <s v="Inactive"/>
  </r>
  <r>
    <n v="255"/>
    <s v="21-SM001"/>
    <n v="2021"/>
    <d v="2021-03-16T00:00:00"/>
    <s v="Garaventa Enterprises, Inc."/>
    <s v="Pittsburg"/>
    <s v="Contra Costa"/>
    <s v="Contra Costa"/>
    <x v="3"/>
    <s v="Mixed Recycling"/>
    <n v="11600000"/>
    <n v="986000"/>
    <n v="974443.4"/>
    <n v="11464040"/>
    <n v="0.98827931034482763"/>
    <n v="311144"/>
    <n v="2304863"/>
    <n v="1630007"/>
    <n v="120"/>
    <n v="10"/>
    <s v="Complete"/>
  </r>
  <r>
    <n v="256"/>
    <s v="21-SM014"/>
    <n v="2021"/>
    <d v="2021-03-16T00:00:00"/>
    <s v="Green Impact Manufacturing, LLC"/>
    <s v="Vernon"/>
    <s v="Los Angeles"/>
    <s v="Los Angeles"/>
    <x v="2"/>
    <s v="Plastic Recycling and Thermoform Product Manufacturing"/>
    <n v="16008067"/>
    <n v="1360686"/>
    <n v="0"/>
    <n v="0"/>
    <n v="0"/>
    <s v="N/A"/>
    <n v="5246166"/>
    <n v="3885481"/>
    <n v="32"/>
    <n v="2"/>
    <s v="Inactive"/>
  </r>
  <r>
    <n v="257"/>
    <s v="21-SM023"/>
    <n v="2021"/>
    <d v="2021-03-16T00:00:00"/>
    <s v="HZI Lancaster, LLC"/>
    <s v="Lancaster"/>
    <s v="Los Angeles"/>
    <s v="Los Angeles"/>
    <x v="0"/>
    <s v="Biogas Capture and Production"/>
    <n v="27231400"/>
    <n v="2314669"/>
    <n v="0"/>
    <n v="0"/>
    <n v="0"/>
    <n v="1678109"/>
    <n v="5215414"/>
    <n v="4578854"/>
    <n v="63"/>
    <n v="6"/>
    <s v="Inactive"/>
  </r>
  <r>
    <n v="258"/>
    <s v="21-SM012"/>
    <n v="2021"/>
    <d v="2021-03-16T00:00:00"/>
    <s v="Lam Research Corporation"/>
    <s v="Fremont; Livermore"/>
    <s v="Alameda"/>
    <s v="Alameda"/>
    <x v="2"/>
    <s v="Semiconductor Fabrication Equipment Manufacturing"/>
    <n v="22900000"/>
    <n v="1946500"/>
    <n v="1946499.97"/>
    <n v="22899999.59"/>
    <n v="0.99999998209606988"/>
    <s v="N/A"/>
    <n v="6790103"/>
    <n v="4843603"/>
    <n v="2909"/>
    <n v="24"/>
    <s v="Complete"/>
  </r>
  <r>
    <n v="259"/>
    <s v="21-SM018"/>
    <n v="2021"/>
    <d v="2021-03-16T00:00:00"/>
    <s v="MP Materials Corp."/>
    <s v="San Bernardino"/>
    <s v="San Bernardino"/>
    <s v="San Bernardino"/>
    <x v="2"/>
    <s v="Rare Earth Materials Production"/>
    <n v="23527500"/>
    <n v="1999838"/>
    <n v="1999837.5"/>
    <n v="23527500"/>
    <n v="1"/>
    <s v="N/A"/>
    <n v="4996721"/>
    <n v="2996883"/>
    <n v="670"/>
    <n v="8"/>
    <s v="Complete"/>
  </r>
  <r>
    <n v="260"/>
    <s v="21-SM009"/>
    <n v="2021"/>
    <d v="2021-03-16T00:00:00"/>
    <s v="MSBG Partners, LLC"/>
    <s v="Goleta"/>
    <s v="Santa Barbara"/>
    <s v="Santa Barbara"/>
    <x v="0"/>
    <s v="Landfill Gas to Renewable Natural Gas "/>
    <n v="11252500"/>
    <n v="956463"/>
    <n v="0"/>
    <n v="0"/>
    <n v="0"/>
    <n v="736177"/>
    <n v="2189741"/>
    <n v="1969455"/>
    <n v="12"/>
    <n v="1"/>
    <s v="Inactive"/>
  </r>
  <r>
    <n v="261"/>
    <s v="21-SM027"/>
    <n v="2021"/>
    <d v="2021-03-16T00:00:00"/>
    <s v="Pacesetter, Inc"/>
    <s v="Sylmar"/>
    <s v="Los Angeles"/>
    <s v="Los Angeles"/>
    <x v="2"/>
    <s v="Medical Device Manufacturing"/>
    <n v="34950000"/>
    <n v="2970750"/>
    <n v="940871.43"/>
    <n v="11110284.91"/>
    <n v="0.31789084148783975"/>
    <s v="N/A"/>
    <n v="2656610"/>
    <n v="-314140"/>
    <n v="1063"/>
    <n v="30"/>
    <s v="Active"/>
  </r>
  <r>
    <n v="262"/>
    <s v="21-SM016"/>
    <n v="2021"/>
    <d v="2021-03-16T00:00:00"/>
    <s v="Paradigm Packaging West, LLC"/>
    <s v="Rancho Cucamonga"/>
    <s v="San Bernardino"/>
    <s v="San Bernardino"/>
    <x v="2"/>
    <s v="Medical Device Manufacturing"/>
    <n v="23528330"/>
    <n v="1999908"/>
    <n v="1999908.05"/>
    <n v="23528330"/>
    <n v="1"/>
    <s v="N/A"/>
    <n v="2623298"/>
    <n v="623690"/>
    <n v="357"/>
    <n v="21"/>
    <s v="Complete"/>
  </r>
  <r>
    <n v="263"/>
    <s v="21-SM010"/>
    <n v="2021"/>
    <d v="2021-03-16T00:00:00"/>
    <s v="QuantumScape Corporation"/>
    <s v="San Jose"/>
    <s v="Santa Clara"/>
    <s v="Santa Clara"/>
    <x v="2"/>
    <s v="Electric Vehicle Battery Manufacturing"/>
    <n v="19999333"/>
    <n v="1699943"/>
    <n v="1699943.31"/>
    <n v="19999333"/>
    <n v="1"/>
    <s v="N/A"/>
    <n v="2040086"/>
    <n v="340143"/>
    <n v="474"/>
    <n v="39"/>
    <s v="Complete"/>
  </r>
  <r>
    <n v="264"/>
    <s v="21-SM003"/>
    <n v="2021"/>
    <d v="2021-03-16T00:00:00"/>
    <s v="Recology Sonoma Marin"/>
    <s v="Santa Rosa"/>
    <s v="Sonoma"/>
    <s v="Sonoma"/>
    <x v="3"/>
    <s v="Mixed Recycling"/>
    <n v="15266032"/>
    <n v="1297613"/>
    <n v="1297150.98"/>
    <n v="15266014.6"/>
    <n v="0.99999886021462547"/>
    <n v="140202"/>
    <n v="1514673"/>
    <n v="357263"/>
    <n v="77"/>
    <n v="9"/>
    <s v="Complete"/>
  </r>
  <r>
    <n v="265"/>
    <s v="21-SM019"/>
    <n v="2021"/>
    <d v="2021-03-16T00:00:00"/>
    <s v="Rialto Bioenergy Facility, LLC"/>
    <s v="Bloomington"/>
    <s v="San Bernardino"/>
    <s v="San Bernardino"/>
    <x v="0"/>
    <s v="Biogas Capture and Production"/>
    <n v="38259725"/>
    <n v="3252077"/>
    <n v="3250180.95"/>
    <n v="38237423.020000003"/>
    <n v="0.99941708990328615"/>
    <n v="4876767"/>
    <n v="5647833"/>
    <n v="7272523"/>
    <n v="19"/>
    <n v="3"/>
    <s v="Complete"/>
  </r>
  <r>
    <n v="266"/>
    <s v="21-SM030"/>
    <n v="2021"/>
    <d v="2021-05-18T00:00:00"/>
    <s v="RNG Moovers, LLC"/>
    <s v="Chowchilla; Madera; Pixley"/>
    <s v="Madera"/>
    <s v="Madera; Tulare"/>
    <x v="0"/>
    <s v="Dairy Biogas"/>
    <n v="29475049"/>
    <n v="2505379"/>
    <n v="2505379.17"/>
    <n v="29475049"/>
    <n v="1"/>
    <n v="1322255"/>
    <n v="5965660"/>
    <n v="4782536"/>
    <n v="60"/>
    <n v="5"/>
    <s v="Complete"/>
  </r>
  <r>
    <n v="267"/>
    <s v="21-SM011"/>
    <n v="2021"/>
    <d v="2021-03-16T00:00:00"/>
    <s v="Rocket Lab USA, Inc."/>
    <s v="Long Beach"/>
    <s v="Los Angeles"/>
    <s v="Los Angeles"/>
    <x v="2"/>
    <s v="Aerospace Manufacturing"/>
    <n v="6443921"/>
    <n v="547733"/>
    <n v="493409.86"/>
    <n v="5865614.0599999996"/>
    <n v="0.91025542678130278"/>
    <s v="N/A"/>
    <n v="2213498"/>
    <n v="1665765"/>
    <n v="55"/>
    <n v="3"/>
    <s v="Active"/>
  </r>
  <r>
    <n v="268"/>
    <s v="21-SM024"/>
    <n v="2021"/>
    <d v="2021-03-16T00:00:00"/>
    <s v="Tesoro Refining &amp; Marketing Company, LLC"/>
    <s v="Martinez"/>
    <s v="Contra Costa"/>
    <s v="Contra Costa"/>
    <x v="0"/>
    <s v="Renewable Diesel and Propane Production"/>
    <n v="127223954"/>
    <n v="10814036"/>
    <n v="10814036.09"/>
    <n v="127223954"/>
    <n v="1"/>
    <n v="22217044"/>
    <n v="54645815"/>
    <n v="66048823"/>
    <n v="745"/>
    <n v="16"/>
    <s v="Complete"/>
  </r>
  <r>
    <n v="269"/>
    <s v="22-SM023"/>
    <n v="2022"/>
    <d v="2022-06-21T00:00:00"/>
    <s v="Aemetis Advanced Fuels Keyes, Inc."/>
    <s v="Ceres"/>
    <s v="Stanislaus"/>
    <s v="Stanislaus"/>
    <x v="0"/>
    <s v="Ethanol Production"/>
    <n v="22703169"/>
    <n v="1929769"/>
    <n v="780909.88"/>
    <n v="9248458.8800000008"/>
    <n v="0.40736422655357057"/>
    <n v="2539767"/>
    <n v="12866848"/>
    <n v="13476845"/>
    <n v="36"/>
    <n v="1"/>
    <s v="Active"/>
  </r>
  <r>
    <n v="270"/>
    <s v="22-SM032"/>
    <n v="2022"/>
    <d v="2022-06-21T00:00:00"/>
    <s v="Ampaire, Inc."/>
    <s v="Hawthorne; Camarillo"/>
    <s v="Los Angeles"/>
    <s v="Los Angeles; Ventura"/>
    <x v="1"/>
    <s v="Aircraft Hybrid Electric Powertrain Production"/>
    <n v="29889143"/>
    <n v="2540577"/>
    <n v="70090.77"/>
    <n v="836290.02"/>
    <n v="2.7979725614749141E-2"/>
    <n v="13497790"/>
    <n v="4413720"/>
    <n v="15370933"/>
    <n v="112"/>
    <n v="6"/>
    <s v="Active"/>
  </r>
  <r>
    <n v="271"/>
    <s v="22-SM044"/>
    <n v="2022"/>
    <d v="2022-06-21T00:00:00"/>
    <s v="Archer Aviation, Inc."/>
    <s v="Palo Alto"/>
    <s v="Santa Clara"/>
    <s v="Santa Clara"/>
    <x v="1"/>
    <s v="Electric Vertical Take-Off and Landing (eVTOL) Aircraft Manufacturing"/>
    <n v="44360877"/>
    <n v="3770675"/>
    <n v="3720607.18"/>
    <n v="44360778.710000001"/>
    <n v="0.99999778430890807"/>
    <n v="2973327"/>
    <n v="22165537"/>
    <n v="21368189"/>
    <n v="557"/>
    <n v="33"/>
    <s v="Complete"/>
  </r>
  <r>
    <n v="272"/>
    <s v="22-SM003"/>
    <n v="2022"/>
    <d v="2022-06-21T00:00:00"/>
    <s v="Best Express Foods, Inc."/>
    <s v="Stockton"/>
    <s v="San Joaquin"/>
    <s v="San Joaquin"/>
    <x v="2"/>
    <s v="Advanced Food Production"/>
    <n v="6795730"/>
    <n v="577637"/>
    <n v="574370.04"/>
    <n v="6791925.5"/>
    <n v="0.99944016316127926"/>
    <s v="N/A"/>
    <n v="4096277"/>
    <n v="3518640"/>
    <n v="75"/>
    <n v="5"/>
    <s v="Active"/>
  </r>
  <r>
    <n v="273"/>
    <s v="22-SM019"/>
    <n v="2022"/>
    <d v="2022-06-21T00:00:00"/>
    <s v="BHE Renewables, LLC, and its subsidiaries Magma Power Company; CE Generation, LLC; and Black Rock Geothermal, LLC"/>
    <s v="Calipatria"/>
    <s v="Imperial"/>
    <s v="Imperial"/>
    <x v="0"/>
    <s v="Geothermal Brine "/>
    <n v="188422290"/>
    <n v="16015895"/>
    <n v="0"/>
    <n v="0"/>
    <n v="0"/>
    <n v="9631034"/>
    <n v="21719219"/>
    <n v="15334358"/>
    <n v="602"/>
    <n v="77"/>
    <s v="Active"/>
  </r>
  <r>
    <n v="274"/>
    <s v="22-SM020"/>
    <n v="2022"/>
    <d v="2022-06-21T00:00:00"/>
    <s v="BHE Renewables, LLC, Magma Power Company; BHER Minerals, LLC; CE Generation, LLC; TerraLithium, LLC; TL BHER Holdings, LLC; and BHER TL Tech, LLC"/>
    <s v="Calipatria"/>
    <s v="Imperial"/>
    <s v="Imperial"/>
    <x v="1"/>
    <s v="Lithium Recovery and Processing"/>
    <n v="21434530"/>
    <n v="1821935"/>
    <n v="314069.34999999998"/>
    <n v="3742766.42"/>
    <n v="0.17461387863414779"/>
    <n v="138939"/>
    <n v="1836944"/>
    <n v="153948"/>
    <n v="47"/>
    <n v="6"/>
    <s v="Active"/>
  </r>
  <r>
    <n v="275"/>
    <s v="22-SM001"/>
    <n v="2022"/>
    <d v="2022-06-21T00:00:00"/>
    <s v="Blue Mountain Electric Company LLC"/>
    <s v="Wilseyville"/>
    <s v="Calaveras"/>
    <s v="Calaveras"/>
    <x v="0"/>
    <s v="Biomass Processing and Fuel Production"/>
    <n v="17030696"/>
    <n v="1447609"/>
    <n v="2018.43"/>
    <n v="23915"/>
    <n v="1.4042291636231425E-3"/>
    <n v="2938804"/>
    <n v="1719760"/>
    <n v="3210955"/>
    <n v="38"/>
    <n v="6"/>
    <s v="Active"/>
  </r>
  <r>
    <n v="276"/>
    <s v="22-SM035"/>
    <n v="2022"/>
    <d v="2022-06-21T00:00:00"/>
    <s v="Califia Farms, LLC"/>
    <s v="Bakersfield"/>
    <s v="Kern"/>
    <s v="Kern"/>
    <x v="2"/>
    <s v="Plant-Based Dairy Free Beverage Manufacturing"/>
    <n v="23500000"/>
    <n v="1997500"/>
    <n v="823949.14"/>
    <n v="9732228.5199999996"/>
    <n v="0.41413738382978721"/>
    <s v="N/A"/>
    <n v="5920554"/>
    <n v="3923054"/>
    <n v="298"/>
    <n v="10"/>
    <s v="Active"/>
  </r>
  <r>
    <n v="277"/>
    <s v="22-SM029"/>
    <n v="2022"/>
    <d v="2022-06-21T00:00:00"/>
    <s v="California Safe Soil, LLC"/>
    <s v="McClellan"/>
    <s v="Sacramento"/>
    <s v="Sacramento"/>
    <x v="3"/>
    <s v="Mixed Organics"/>
    <n v="23089719"/>
    <n v="1962626"/>
    <n v="61080.29"/>
    <n v="728542.17"/>
    <n v="3.1552665062749355E-2"/>
    <n v="48106"/>
    <n v="3333560"/>
    <n v="1419039"/>
    <n v="54"/>
    <n v="5"/>
    <s v="Inactive"/>
  </r>
  <r>
    <n v="278"/>
    <s v="22-SM038"/>
    <n v="2022"/>
    <d v="2022-06-21T00:00:00"/>
    <s v="CASS, Inc."/>
    <s v="Oakland"/>
    <s v="Alameda"/>
    <s v="Alameda"/>
    <x v="3"/>
    <s v="Mixed Metals Recycling"/>
    <n v="23750000"/>
    <n v="2018750"/>
    <n v="588872.15"/>
    <n v="7000924.0800000001"/>
    <n v="0.29477575073684209"/>
    <n v="341858"/>
    <n v="4185039"/>
    <n v="2508147"/>
    <n v="171"/>
    <n v="15"/>
    <s v="Active"/>
  </r>
  <r>
    <n v="279"/>
    <s v="22-SM016"/>
    <n v="2022"/>
    <d v="2022-12-13T00:00:00"/>
    <s v="EnergySource Minerals LLC and its subsidiary, ESM ATLiS LLC"/>
    <s v="Calipatria"/>
    <s v="Imperial"/>
    <s v="Imperial"/>
    <x v="2"/>
    <s v="Lithium Recovery and Processing"/>
    <n v="176740588.24000001"/>
    <n v="15000000"/>
    <n v="0"/>
    <n v="0"/>
    <n v="0"/>
    <s v="N/A"/>
    <n v="24395897"/>
    <n v="9395897"/>
    <n v="332"/>
    <n v="61"/>
    <s v="Active"/>
  </r>
  <r>
    <n v="280"/>
    <s v="22-SM026"/>
    <n v="2022"/>
    <d v="2022-06-21T00:00:00"/>
    <s v="Heraeus Precious Metals North America LLC"/>
    <s v="Santa Fe Springs"/>
    <s v="Los Angeles"/>
    <s v="Los Angeles"/>
    <x v="2"/>
    <s v="Precious Metals Recycling"/>
    <n v="15900000"/>
    <n v="1351500"/>
    <n v="1013123.23"/>
    <n v="11983836.789999999"/>
    <n v="0.75370042704402507"/>
    <s v="N/A"/>
    <n v="2363186"/>
    <n v="1011686"/>
    <n v="194"/>
    <n v="7"/>
    <s v="Active"/>
  </r>
  <r>
    <n v="281"/>
    <s v="22-SM041"/>
    <n v="2022"/>
    <d v="2022-06-21T00:00:00"/>
    <s v="Lam Research Corporation"/>
    <s v="Fremont; Livermore"/>
    <s v="Alameda"/>
    <s v="Alameda"/>
    <x v="2"/>
    <s v="Semiconductor Fabrication Equipment Manufacturing"/>
    <n v="23500000"/>
    <n v="1997500"/>
    <n v="1995988.76"/>
    <n v="23499788.190000001"/>
    <n v="0.99999098680851073"/>
    <s v="N/A"/>
    <n v="14353254"/>
    <n v="12355754"/>
    <n v="3461"/>
    <n v="45"/>
    <s v="Complete"/>
  </r>
  <r>
    <n v="282"/>
    <s v="22-SM027"/>
    <n v="2022"/>
    <d v="2022-06-21T00:00:00"/>
    <s v="Mitra Future Technologies, Inc."/>
    <s v="Mountain View"/>
    <s v="Santa Clara"/>
    <s v="Santa Clara"/>
    <x v="1"/>
    <s v="Iron-Based Cathode Production"/>
    <n v="5484877"/>
    <n v="466215"/>
    <n v="119464.11"/>
    <n v="1418800.22"/>
    <n v="0.25867493838056899"/>
    <n v="708757.82885314256"/>
    <n v="457792"/>
    <n v="700335.07552803785"/>
    <n v="80"/>
    <n v="7"/>
    <s v="Complete"/>
  </r>
  <r>
    <n v="283"/>
    <s v="22-SM030"/>
    <n v="2022"/>
    <d v="2022-06-21T00:00:00"/>
    <s v="National Carbon Technologies California, LLC"/>
    <s v="Williams"/>
    <s v="Colusa"/>
    <s v="Colusa"/>
    <x v="0"/>
    <s v="Biocarbon Pellets Production "/>
    <n v="123720000"/>
    <n v="10516200"/>
    <n v="4306030.79"/>
    <n v="51090361.68"/>
    <n v="0.41295151697381183"/>
    <n v="16365146"/>
    <n v="8953287"/>
    <n v="14802234"/>
    <n v="307"/>
    <n v="37"/>
    <s v="Active"/>
  </r>
  <r>
    <n v="284"/>
    <s v="22-SM006"/>
    <n v="2022"/>
    <d v="2022-06-21T00:00:00"/>
    <s v="Paradigm Packaging West, LLC"/>
    <s v="Rancho Cucamonga"/>
    <s v="San Bernardino"/>
    <s v="San Bernardino"/>
    <x v="2"/>
    <s v="Medical Device Manufacturing"/>
    <n v="8354110"/>
    <n v="710099"/>
    <n v="0"/>
    <n v="0"/>
    <n v="0"/>
    <s v="N/A"/>
    <n v="861039"/>
    <n v="150939"/>
    <n v="321"/>
    <n v="31"/>
    <s v="Complete"/>
  </r>
  <r>
    <n v="285"/>
    <s v="22-SM031"/>
    <n v="2022"/>
    <d v="2022-06-21T00:00:00"/>
    <s v="Phillips 66 Company"/>
    <s v="Rodeo"/>
    <s v="Contra Costa"/>
    <s v="Contra Costa"/>
    <x v="0"/>
    <s v="Renewable Diesel"/>
    <n v="195834944.69999999"/>
    <n v="16645970"/>
    <n v="16530986.689999999"/>
    <n v="195834944.69999999"/>
    <n v="1"/>
    <n v="53648295"/>
    <n v="37500207"/>
    <n v="74502532"/>
    <n v="677"/>
    <n v="42"/>
    <s v="Complete"/>
  </r>
  <r>
    <n v="286"/>
    <s v="22-SM010"/>
    <n v="2022"/>
    <d v="2022-06-21T00:00:00"/>
    <s v="QuantumScape Battery, Inc."/>
    <s v="San Jose"/>
    <s v="Santa Clara"/>
    <s v="Santa Clara"/>
    <x v="2"/>
    <s v="Lithium Battery Cell Manufacturing"/>
    <n v="114844599"/>
    <n v="9761791"/>
    <n v="4312565"/>
    <n v="51220902.359999999"/>
    <n v="0.44600183905905755"/>
    <s v="N/A"/>
    <n v="59767963"/>
    <n v="50006172"/>
    <n v="610"/>
    <n v="596"/>
    <s v="Active"/>
  </r>
  <r>
    <n v="287"/>
    <s v="22-SM036"/>
    <n v="2022"/>
    <d v="2022-06-21T00:00:00"/>
    <s v="Quidel Corporation "/>
    <s v="Carlsbad; San Diego"/>
    <s v="San Diego"/>
    <s v="San Diego"/>
    <x v="2"/>
    <s v="Medical Diagnostic Test Production"/>
    <n v="23150000"/>
    <n v="1967750"/>
    <n v="1302396.52"/>
    <n v="15486512.35"/>
    <n v="0.66896381641468683"/>
    <s v="N/A"/>
    <n v="7036749"/>
    <n v="5068999"/>
    <n v="1411"/>
    <n v="42"/>
    <s v="Active"/>
  </r>
  <r>
    <n v="288"/>
    <s v="22-SM014"/>
    <n v="2022"/>
    <d v="2022-06-21T00:00:00"/>
    <s v="Sugar Valley Energy, LLC"/>
    <s v="Brawley"/>
    <s v="Imperial"/>
    <s v="Imperial"/>
    <x v="2"/>
    <s v="Biomass Processing and Fuel Production"/>
    <n v="117647058.81999999"/>
    <n v="10000000"/>
    <n v="15192"/>
    <n v="180000"/>
    <n v="1.5300000000459E-3"/>
    <s v="N/A"/>
    <n v="35469579"/>
    <n v="25469579"/>
    <n v="421"/>
    <n v="39"/>
    <s v="Active"/>
  </r>
  <r>
    <n v="289"/>
    <s v="22-SM021"/>
    <n v="2022"/>
    <d v="2022-06-21T00:00:00"/>
    <s v="Swift Solar, Inc."/>
    <s v="San Carlos"/>
    <s v="San Mateo"/>
    <s v="San Mateo"/>
    <x v="2"/>
    <s v="Solar Photovoltaic Manufacturing"/>
    <n v="8490000"/>
    <n v="721650"/>
    <n v="119992.26"/>
    <n v="1420990.52"/>
    <n v="0.16737226383981155"/>
    <s v="N/A"/>
    <n v="671440"/>
    <n v="-50210"/>
    <n v="72"/>
    <n v="6"/>
    <s v="Active"/>
  </r>
  <r>
    <n v="290"/>
    <s v="22-SM051"/>
    <n v="2022"/>
    <d v="2022-06-21T00:00:00"/>
    <s v="Terray Therapeutics, Inc."/>
    <s v="Monrovia"/>
    <s v="Los Angeles"/>
    <s v="Los Angeles"/>
    <x v="2"/>
    <s v="Biopharmaceutical Manufacturing"/>
    <n v="16417363"/>
    <n v="1395476"/>
    <n v="988806.27"/>
    <n v="11746016.43"/>
    <n v="0.71546303934438193"/>
    <s v="N/A"/>
    <n v="8137460"/>
    <n v="6741984"/>
    <n v="108"/>
    <n v="5"/>
    <s v="Active"/>
  </r>
  <r>
    <n v="291"/>
    <s v="22-SM039"/>
    <n v="2022"/>
    <d v="2022-06-21T00:00:00"/>
    <s v="Touchstone Pistachio Company, LLC"/>
    <s v="Terra Bella"/>
    <s v="Tulare"/>
    <s v="Tulare"/>
    <x v="2"/>
    <s v="Pistachio Processing and Production"/>
    <n v="23400000"/>
    <n v="1989000"/>
    <n v="854751.62"/>
    <n v="10070594.789999999"/>
    <n v="0.43036729871794865"/>
    <s v="N/A"/>
    <n v="9596583"/>
    <n v="7607583"/>
    <n v="278"/>
    <n v="8"/>
    <s v="Active"/>
  </r>
  <r>
    <n v="292"/>
    <s v="22-SM028"/>
    <n v="2022"/>
    <d v="2022-06-21T00:00:00"/>
    <s v="Trojan Battery Company, LLC"/>
    <s v="Santa Fe Springs"/>
    <s v="Los Angeles"/>
    <s v="Los Angeles"/>
    <x v="2"/>
    <s v="Lithium-Ion Battery Manufacturing"/>
    <n v="36566109"/>
    <n v="3108119"/>
    <n v="1688573.3"/>
    <n v="20039409.52"/>
    <n v="0.54803231921668227"/>
    <s v="N/A"/>
    <n v="14315313"/>
    <n v="11207193"/>
    <n v="509"/>
    <n v="23"/>
    <s v="Active"/>
  </r>
  <r>
    <n v="293"/>
    <s v="22-SM013"/>
    <n v="2022"/>
    <d v="2022-08-16T00:00:00"/>
    <s v="West Coast Waste Co., Inc."/>
    <s v="Fresno"/>
    <s v="Fresno"/>
    <s v="Fresno"/>
    <x v="0"/>
    <s v="Biomass Processing and Fuel Production"/>
    <n v="72555098.319999993"/>
    <n v="6167183"/>
    <n v="985421.91"/>
    <n v="11707084.66"/>
    <n v="0.16135440418489397"/>
    <n v="11854892"/>
    <n v="7674817"/>
    <n v="13362525"/>
    <n v="132"/>
    <n v="19"/>
    <s v="Active"/>
  </r>
  <r>
    <n v="294"/>
    <s v="23-SM013"/>
    <n v="2023"/>
    <d v="2023-07-18T00:00:00"/>
    <s v="Aemetis Biogas, LLC "/>
    <s v="Turlock; Crows Landing"/>
    <s v="Stanislaus"/>
    <s v="Stanislaus; Stanislaus"/>
    <x v="0"/>
    <s v="Dairy Biogas"/>
    <n v="17366750"/>
    <n v="1451860.2999999998"/>
    <n v="661599.88"/>
    <n v="7852548.3200000003"/>
    <n v="0.45215992168943531"/>
    <n v="903173"/>
    <n v="4505428"/>
    <n v="3956740"/>
    <n v="29"/>
    <n v="2"/>
    <s v="Active"/>
  </r>
  <r>
    <n v="295"/>
    <s v="23-SM042"/>
    <n v="2023"/>
    <d v="2023-09-19T00:00:00"/>
    <s v="Anaergia Technologies, LLC"/>
    <s v="Marina"/>
    <s v="Monterey"/>
    <s v="Monterey"/>
    <x v="0"/>
    <s v="Biomass Processing and Fuel Production "/>
    <n v="5212500"/>
    <n v="435764.99999999994"/>
    <n v="269249.83"/>
    <n v="3220645"/>
    <n v="0.61786954436450836"/>
    <n v="109196"/>
    <n v="656482"/>
    <n v="329912"/>
    <n v="72"/>
    <n v="1"/>
    <s v="Active"/>
  </r>
  <r>
    <n v="296"/>
    <s v="23-SM033"/>
    <n v="2023"/>
    <d v="2023-07-18T00:00:00"/>
    <s v="Applied Materials, Inc."/>
    <s v="Santa Clara"/>
    <s v="Santa Clara "/>
    <s v="Santa Clara "/>
    <x v="2"/>
    <s v="Semiconductor Fabrication Equipment Manufacturing"/>
    <n v="23750000"/>
    <n v="1985499.9999999998"/>
    <n v="848555.64"/>
    <n v="10114784.32"/>
    <n v="0.42588565557894736"/>
    <s v="N/A"/>
    <n v="8580466"/>
    <n v="6594966"/>
    <n v="3764"/>
    <n v="42"/>
    <s v="Active"/>
  </r>
  <r>
    <n v="297"/>
    <s v="23-SM034"/>
    <n v="2023"/>
    <d v="2023-07-18T00:00:00"/>
    <s v="Applied Materials, Inc. "/>
    <s v=" Santa Clara; Sunnyvale"/>
    <s v="Santa Clara "/>
    <s v=" Santa Clara; Santa Clara"/>
    <x v="1"/>
    <s v="Lithium Anodes for Electric Vehicle Batteries"/>
    <n v="86000000"/>
    <n v="7189599.9999999991"/>
    <n v="316174.69"/>
    <n v="3755360.85"/>
    <n v="4.3666986627906981E-2"/>
    <n v="3594759"/>
    <n v="4156457"/>
    <n v="561616"/>
    <n v="77"/>
    <n v="12"/>
    <s v="Active"/>
  </r>
  <r>
    <n v="298"/>
    <s v="23-SM012"/>
    <n v="2023"/>
    <d v="2023-07-18T00:00:00"/>
    <s v="Aptera Motors Corp. "/>
    <s v="Carlsbad; Vista"/>
    <s v="San Diego"/>
    <s v="San Diego; San Diego"/>
    <x v="1"/>
    <s v="Solar Electric Vehicle and Related Components Manufacturing"/>
    <n v="81180644"/>
    <n v="6786701.8383999998"/>
    <n v="6157.27"/>
    <n v="72953.42"/>
    <n v="8.98655349420485E-4"/>
    <n v="1815971"/>
    <n v="6934479"/>
    <n v="1963748"/>
    <n v="609"/>
    <n v="48"/>
    <s v="Active"/>
  </r>
  <r>
    <n v="299"/>
    <s v="23-SM008"/>
    <n v="2023"/>
    <d v="2023-07-18T00:00:00"/>
    <s v="BHE Renewables, LLC and its subsidiaries, Magma Power Company and Elmore North Geothermal LLC"/>
    <s v="Calipatria"/>
    <s v="Imperial"/>
    <s v="Imperial"/>
    <x v="0"/>
    <s v="Geothermal Brine "/>
    <n v="239233728"/>
    <n v="19999939.660799999"/>
    <n v="0"/>
    <n v="0"/>
    <n v="0"/>
    <n v="12700092"/>
    <n v="26042499"/>
    <n v="18742651"/>
    <n v="529"/>
    <n v="78"/>
    <s v="Active"/>
  </r>
  <r>
    <n v="300"/>
    <s v="23-SM024"/>
    <n v="2023"/>
    <d v="2023-07-18T00:00:00"/>
    <s v="Biggs Bioenergy LLC"/>
    <s v="Biggs"/>
    <s v=" Butte "/>
    <s v=" Butte "/>
    <x v="0"/>
    <s v="Biomass Processing and Fuel Production"/>
    <n v="16490000"/>
    <n v="1378564"/>
    <n v="0"/>
    <n v="0"/>
    <n v="0"/>
    <n v="3298333"/>
    <n v="1693539"/>
    <n v="3613308"/>
    <n v="15"/>
    <n v="2"/>
    <s v="Active"/>
  </r>
  <r>
    <n v="301"/>
    <s v="23-SM027"/>
    <n v="2023"/>
    <d v="2023-09-19T00:00:00"/>
    <s v="Biofuels San Bernadino Biogas, LLC"/>
    <s v="Rialto"/>
    <s v="San Bernardino"/>
    <s v="San Bernardino"/>
    <x v="0"/>
    <s v="Landfill Gas Capture and Production"/>
    <n v="30783686"/>
    <n v="2573516.1495999997"/>
    <n v="446395.07"/>
    <n v="5339654"/>
    <n v="0.17345726564388683"/>
    <n v="2880025"/>
    <n v="5485863"/>
    <n v="5792372"/>
    <n v="85"/>
    <n v="12"/>
    <s v="Active"/>
  </r>
  <r>
    <n v="302"/>
    <s v="23-SM015"/>
    <n v="2023"/>
    <d v="2023-07-18T00:00:00"/>
    <s v="CalBioGas Gustine LLC"/>
    <s v="Gustine"/>
    <s v="Merced"/>
    <s v="Merced"/>
    <x v="0"/>
    <s v="Dairy Biogas"/>
    <n v="44990798"/>
    <n v="3761230.7127999999"/>
    <n v="111300"/>
    <n v="1331234"/>
    <n v="2.9589028405319684E-2"/>
    <n v="1739961"/>
    <n v="6575568"/>
    <n v="4554298"/>
    <n v="170"/>
    <n v="21"/>
    <s v="Active"/>
  </r>
  <r>
    <n v="303"/>
    <s v="23-SM017"/>
    <n v="2023"/>
    <d v="2023-07-18T00:00:00"/>
    <s v="CalBioGas Hanford LLC"/>
    <s v="Hanford"/>
    <s v="Kings"/>
    <s v="Kings"/>
    <x v="0"/>
    <s v="Dairy Biogas"/>
    <n v="4025000"/>
    <n v="336490"/>
    <n v="300420.71000000002"/>
    <n v="3589767.3"/>
    <n v="0.89186765217391295"/>
    <n v="91412"/>
    <n v="618863"/>
    <n v="373785"/>
    <n v="34"/>
    <n v="3"/>
    <s v="Active"/>
  </r>
  <r>
    <n v="304"/>
    <s v="23-SM003"/>
    <n v="2023"/>
    <d v="2023-07-18T00:00:00"/>
    <s v="CalBioGas Hilmar LLC"/>
    <s v="Himar"/>
    <s v="Merced"/>
    <s v="Merced"/>
    <x v="0"/>
    <s v="Dairy Biogas"/>
    <n v="26373228"/>
    <n v="2204801.8607999999"/>
    <n v="985713.5"/>
    <n v="11750145.08"/>
    <n v="0.44553306406026599"/>
    <n v="1299562"/>
    <n v="4677066"/>
    <n v="3771826"/>
    <n v="179"/>
    <n v="18"/>
    <s v="Active"/>
  </r>
  <r>
    <n v="305"/>
    <s v="23-SM007"/>
    <n v="2023"/>
    <d v="2023-07-18T00:00:00"/>
    <s v="CalBioGas PB LLC"/>
    <s v="Bakersfield"/>
    <s v="Kern"/>
    <s v="Kern"/>
    <x v="0"/>
    <s v="Dairy Biogas"/>
    <n v="16189464"/>
    <n v="1353439.1904"/>
    <n v="1133353.3400000001"/>
    <n v="13432298.76"/>
    <n v="0.82969385274274676"/>
    <n v="704162"/>
    <n v="2729829"/>
    <n v="2080552"/>
    <n v="73"/>
    <n v="9"/>
    <s v="Active"/>
  </r>
  <r>
    <n v="306"/>
    <s v="23-SM004"/>
    <n v="2023"/>
    <d v="2023-07-18T00:00:00"/>
    <s v="CalBioGas South Tulare III LLC"/>
    <s v="Tulare"/>
    <s v="Tulare"/>
    <s v="Tulare"/>
    <x v="0"/>
    <s v="Dairy Biogas"/>
    <n v="31115681"/>
    <n v="2601270.9315999998"/>
    <n v="799992.88"/>
    <n v="9504119.3000000007"/>
    <n v="0.30544468237735184"/>
    <n v="2264604"/>
    <n v="7772457"/>
    <n v="7435790"/>
    <n v="349"/>
    <n v="28"/>
    <s v="Active"/>
  </r>
  <r>
    <n v="307"/>
    <s v="23-SM005"/>
    <n v="2023"/>
    <d v="2023-07-18T00:00:00"/>
    <s v="De Groot South Biogas LLC"/>
    <s v="Hanford"/>
    <s v="Kings"/>
    <s v="Kings"/>
    <x v="0"/>
    <s v="Dairy Biogas"/>
    <n v="5364667"/>
    <n v="448486.16119999997"/>
    <n v="224407.89"/>
    <n v="2680797.1"/>
    <n v="0.49971360757340577"/>
    <n v="179083"/>
    <n v="467126"/>
    <n v="197723"/>
    <n v="36"/>
    <n v="5"/>
    <s v="Active"/>
  </r>
  <r>
    <n v="308"/>
    <s v="23-SM018"/>
    <n v="2023"/>
    <d v="2023-07-18T00:00:00"/>
    <s v="East County Advanced Water Purification Joint Powers Authority"/>
    <s v="Santee"/>
    <s v="San Diego "/>
    <s v="San Diego "/>
    <x v="0"/>
    <s v="Wastewater Treatment and Biogas Capture"/>
    <n v="105101474"/>
    <n v="8786483.2263999991"/>
    <n v="2839090.16"/>
    <n v="33702824.939999998"/>
    <n v="0.320669384142034"/>
    <n v="1448143"/>
    <n v="11722722"/>
    <n v="4384381"/>
    <n v="282"/>
    <n v="42"/>
    <s v="Active"/>
  </r>
  <r>
    <n v="309"/>
    <s v="23-SM037"/>
    <n v="2023"/>
    <d v="2023-07-18T00:00:00"/>
    <s v="Enovix Corporation"/>
    <s v="Fremont"/>
    <s v="Alameda"/>
    <s v="Alameda"/>
    <x v="2"/>
    <s v="Lithium-Ion Battery Manufacturing"/>
    <n v="30382973"/>
    <n v="2540016.5427999999"/>
    <n v="0"/>
    <n v="0"/>
    <n v="0"/>
    <n v="0"/>
    <n v="1914806"/>
    <n v="-625210"/>
    <n v="425"/>
    <n v="13"/>
    <s v="Inactive"/>
  </r>
  <r>
    <n v="310"/>
    <s v="23-SM029"/>
    <n v="2023"/>
    <d v="2023-07-18T00:00:00"/>
    <s v="EUV Tech, Inc."/>
    <s v="Martinez"/>
    <s v="Contra Costa "/>
    <s v="Contra Costa "/>
    <x v="2"/>
    <s v="Semiconductor Metrology Equipment Manufacturing"/>
    <n v="9632985"/>
    <n v="805317.54599999997"/>
    <n v="312941.63"/>
    <n v="3718319.77"/>
    <n v="0.38599870860382324"/>
    <s v="N/A"/>
    <n v="2048800"/>
    <n v="1243482"/>
    <n v="100"/>
    <n v="5"/>
    <s v="Active"/>
  </r>
  <r>
    <n v="311"/>
    <s v="23-SM031"/>
    <n v="2023"/>
    <d v="2023-07-18T00:00:00"/>
    <s v="HC (Contra Costa), LLC"/>
    <s v="Pittsburg"/>
    <s v="Contra Costa"/>
    <s v="Contra Costa"/>
    <x v="0"/>
    <s v="Renewable Hydrogen"/>
    <n v="119617224.88"/>
    <n v="9999999.9999679998"/>
    <n v="0"/>
    <n v="0"/>
    <n v="0"/>
    <n v="6304113"/>
    <n v="18440965"/>
    <n v="14745078"/>
    <n v="205"/>
    <n v="35"/>
    <s v="Active"/>
  </r>
  <r>
    <n v="312"/>
    <s v="23-SM030"/>
    <n v="2023"/>
    <d v="2023-07-18T00:00:00"/>
    <s v="Heirloom Carbon Technologies, Inc."/>
    <s v="Tracy"/>
    <s v="San Joaquin"/>
    <s v="San Joaquin"/>
    <x v="2"/>
    <s v="Sequestered Carbon Manufacturing"/>
    <n v="5232013"/>
    <n v="437396.28679999994"/>
    <n v="284617.34999999998"/>
    <n v="3397408.81"/>
    <n v="0.64935022332704451"/>
    <n v="0"/>
    <n v="404682"/>
    <n v="-32714"/>
    <n v="67"/>
    <n v="23"/>
    <s v="Active"/>
  </r>
  <r>
    <n v="313"/>
    <s v="23-SM035"/>
    <n v="2023"/>
    <d v="2023-07-18T00:00:00"/>
    <s v="Hell's Kitchen LithiumCo 1 LLC"/>
    <s v="Calipatria"/>
    <s v="Imperial"/>
    <s v="Imperial"/>
    <x v="2"/>
    <s v="Lithium Recovery and Processing"/>
    <n v="179425837.31999999"/>
    <n v="14999999.999951998"/>
    <n v="0"/>
    <n v="0"/>
    <n v="0"/>
    <s v="N/A"/>
    <n v="36117257"/>
    <n v="21117257"/>
    <n v="321"/>
    <n v="27"/>
    <s v="Active"/>
  </r>
  <r>
    <n v="314"/>
    <s v="23-SM028"/>
    <n v="2023"/>
    <d v="2023-07-18T00:00:00"/>
    <s v="Intuitive Surgical, Inc. and its subsidiary, Intuitive Surgical Operations, Inc."/>
    <s v="Santa Clara, Sunnyvale"/>
    <s v="Santa Clara"/>
    <s v=" Santa Clara; Santa Clara"/>
    <x v="2"/>
    <s v="Advanced Robotic Surgical Systems and Tools"/>
    <n v="23400000"/>
    <n v="1956239.9999999998"/>
    <n v="1596586.67"/>
    <n v="18916903.670000002"/>
    <n v="0.80841468675213679"/>
    <s v="N/A"/>
    <n v="13617963"/>
    <n v="11661723"/>
    <n v="3392"/>
    <n v="40"/>
    <s v="Active"/>
  </r>
  <r>
    <n v="315"/>
    <s v="23-SM023"/>
    <n v="2023"/>
    <d v="2023-07-18T00:00:00"/>
    <s v="Mariposa Bioenergy LLC"/>
    <s v="Mariposa"/>
    <s v="Mariposa"/>
    <s v="Mariposa"/>
    <x v="0"/>
    <s v="Biomass Processing and Fuel Production"/>
    <n v="18970000"/>
    <n v="1585891.9999999998"/>
    <n v="0"/>
    <n v="0"/>
    <n v="0"/>
    <n v="3544953"/>
    <n v="1858583"/>
    <n v="3817643"/>
    <n v="15"/>
    <n v="2"/>
    <s v="Active"/>
  </r>
  <r>
    <n v="321"/>
    <s v="23-SM021"/>
    <n v="2023"/>
    <d v="2023-09-19T00:00:00"/>
    <s v="Raven SR S1 LLC"/>
    <s v="Richmond"/>
    <s v="Contra Costa "/>
    <s v="Contra Costa "/>
    <x v="0"/>
    <s v="Renewable Hydrogen"/>
    <n v="29824330"/>
    <n v="2493313.9879999999"/>
    <n v="40983.22"/>
    <n v="490229.85"/>
    <n v="1.6437246033691285E-2"/>
    <n v="988956"/>
    <n v="3942171"/>
    <n v="2437813"/>
    <n v="35"/>
    <n v="4"/>
    <s v="Active"/>
  </r>
  <r>
    <n v="317"/>
    <s v="23-SM009"/>
    <n v="2023"/>
    <d v="2023-07-18T00:00:00"/>
    <s v="Newlight Technologies, Inc."/>
    <s v="Huntington Beach"/>
    <s v="Orange"/>
    <s v="Orange"/>
    <x v="2"/>
    <s v="AirCarbon Manufacturing"/>
    <n v="17949389"/>
    <n v="1500568.9203999999"/>
    <n v="0"/>
    <n v="0"/>
    <n v="0"/>
    <n v="0"/>
    <n v="2631420"/>
    <n v="1130851"/>
    <n v="244"/>
    <n v="16"/>
    <s v="Inactive"/>
  </r>
  <r>
    <n v="318"/>
    <s v="23-SM001"/>
    <n v="2023"/>
    <d v="2023-07-18T00:00:00"/>
    <s v="North Fork Community Power, LLC"/>
    <s v="North Fork"/>
    <s v=" Madera "/>
    <s v=" Madera "/>
    <x v="0"/>
    <s v="Biomass Processing and Fuel Production"/>
    <n v="6277500"/>
    <n v="524799"/>
    <n v="0"/>
    <n v="0"/>
    <n v="0"/>
    <n v="659056"/>
    <n v="394638"/>
    <n v="528895"/>
    <n v="46"/>
    <n v="2"/>
    <s v="Active"/>
  </r>
  <r>
    <n v="319"/>
    <s v="23-SM010"/>
    <n v="2023"/>
    <d v="2023-12-12T00:00:00"/>
    <s v="Northrop Grumman Systems Corporation"/>
    <s v="Palmdale, Manhattan Beach; Redondo Beach; Northridge; Sunnyvale; Woodland Hills "/>
    <s v="Los Angeles"/>
    <s v="Los Angeles; Los Angeles; Los Angeles; Los Angeles; Santa Clara; Los Angeles"/>
    <x v="2"/>
    <s v="Aerospace Manufacturing"/>
    <n v="47184041.920000002"/>
    <n v="3944585.9045119998"/>
    <n v="3620142.49"/>
    <n v="42892683.520000003"/>
    <n v="0.90905064031445315"/>
    <s v="N/A"/>
    <n v="4624364"/>
    <n v="679778"/>
    <n v="1625"/>
    <n v="26"/>
    <s v="Active"/>
  </r>
  <r>
    <n v="320"/>
    <s v="23-SM036"/>
    <n v="2023"/>
    <d v="2023-09-19T00:00:00"/>
    <s v="Pratt &amp; Whitney, a division of RTX Corporation"/>
    <s v="Carlsbad"/>
    <s v="San Diego"/>
    <s v="San Diego"/>
    <x v="1"/>
    <s v="Jet Engine Parts Manufacturing"/>
    <n v="40462000"/>
    <n v="3382623.1999999997"/>
    <n v="1806516.3"/>
    <n v="21555577.940000001"/>
    <n v="0.53273634372991951"/>
    <n v="2869924"/>
    <n v="3579486"/>
    <n v="3066787"/>
    <n v="91"/>
    <n v="8"/>
    <s v="Active"/>
  </r>
  <r>
    <n v="316"/>
    <s v="23-SM038"/>
    <n v="2023"/>
    <d v="2023-07-18T00:00:00"/>
    <s v="Nanoshift LLC"/>
    <s v="Richmond"/>
    <s v="Contra Costa "/>
    <s v="Contra Costa "/>
    <x v="2"/>
    <s v="Semiconductor Manufacturing"/>
    <n v="5300000"/>
    <n v="443079.99999999994"/>
    <n v="0"/>
    <n v="0"/>
    <n v="0"/>
    <s v="N/A"/>
    <n v="375485"/>
    <n v="-67595"/>
    <n v="15"/>
    <n v="2"/>
    <s v="Active"/>
  </r>
  <r>
    <n v="322"/>
    <s v="23-SM006"/>
    <n v="2023"/>
    <d v="2023-07-18T00:00:00"/>
    <s v="Southpoint Biogas LLC"/>
    <s v="Madera"/>
    <s v="Madera"/>
    <s v="Madera"/>
    <x v="0"/>
    <s v="Dairy Biogas"/>
    <n v="7395283"/>
    <n v="618245.65879999998"/>
    <n v="592700.05000000005"/>
    <n v="7073363.75"/>
    <n v="0.95646965099239611"/>
    <n v="506138"/>
    <n v="1349080"/>
    <n v="1236972"/>
    <n v="37"/>
    <n v="4"/>
    <s v="Active"/>
  </r>
  <r>
    <n v="323"/>
    <s v="23-SM026"/>
    <n v="2023"/>
    <d v="2023-07-18T00:00:00"/>
    <s v="Touchstone Pistachio Company, LLC"/>
    <s v="Cantua Creek, Terra Bella"/>
    <s v="Fresno"/>
    <s v="Fresno; Tulare"/>
    <x v="2"/>
    <s v="Pistachio Processing and Production"/>
    <n v="23850000"/>
    <n v="1993859.9999999998"/>
    <n v="60407.01"/>
    <n v="717702.26"/>
    <n v="3.0092337945492664E-2"/>
    <s v="N/A"/>
    <n v="9531440"/>
    <n v="7537580"/>
    <n v="300"/>
    <n v="8"/>
    <s v="Active"/>
  </r>
  <r>
    <n v="324"/>
    <s v="23-SM019"/>
    <n v="2023"/>
    <d v="2023-09-19T00:00:00"/>
    <s v="Universal Waste Systems, Inc. "/>
    <s v="Santa Fe Springs, Los Angeles"/>
    <s v="Los Angeles"/>
    <s v="Los Angeles; Los Angeles"/>
    <x v="3"/>
    <s v="Mixed Organics"/>
    <n v="7881900"/>
    <n v="658926.84"/>
    <n v="350054.25"/>
    <n v="4147562.2"/>
    <n v="0.52621350182062698"/>
    <n v="65105"/>
    <n v="906311"/>
    <n v="312489"/>
    <n v="49"/>
    <n v="2"/>
    <s v="Active"/>
  </r>
  <r>
    <n v="325"/>
    <s v="23-SM044"/>
    <n v="2023"/>
    <d v="2023-09-19T00:00:00"/>
    <s v="Vernon Green Hydrogen"/>
    <s v="Vernon"/>
    <s v="Los Angeles "/>
    <s v="Los Angeles "/>
    <x v="0"/>
    <s v="Renewable Hydrogen"/>
    <n v="15827466"/>
    <n v="1323176.1575999998"/>
    <n v="119676.95"/>
    <n v="1424725.81"/>
    <n v="9.0016039838594505E-2"/>
    <n v="332239"/>
    <n v="3107826"/>
    <n v="2116889"/>
    <n v="46"/>
    <n v="5"/>
    <s v="Active"/>
  </r>
  <r>
    <n v="326"/>
    <s v="23-SM002"/>
    <n v="2023"/>
    <d v="2023-09-19T00:00:00"/>
    <s v="WM Renewable Energy, LLC"/>
    <s v="Simi Valley"/>
    <s v="Ventura "/>
    <s v="Ventura "/>
    <x v="0"/>
    <s v="Landfill Gas Capture and Production"/>
    <n v="53807523"/>
    <n v="4498308.9227999998"/>
    <n v="3980845.17"/>
    <n v="47385881.460000001"/>
    <n v="0.88065532137578606"/>
    <n v="6581039"/>
    <n v="7406912"/>
    <n v="9489642"/>
    <n v="41"/>
    <n v="4"/>
    <s v="Active"/>
  </r>
  <r>
    <n v="327"/>
    <s v="24-SM034"/>
    <n v="2024"/>
    <d v="2024-09-17T00:00:00"/>
    <s v="5E Boron Americas LLC"/>
    <s v="Newberry Springs"/>
    <s v="San Bernardino"/>
    <s v="San Bernardino"/>
    <x v="2"/>
    <s v="Lithium Recovery and Processing"/>
    <n v="11473423"/>
    <n v="968357"/>
    <n v="0"/>
    <n v="0"/>
    <n v="0"/>
    <s v="N/A"/>
    <n v="766533"/>
    <n v="-201823"/>
    <n v="70"/>
    <n v="4"/>
    <s v="Active"/>
  </r>
  <r>
    <n v="328"/>
    <s v="24-SM010"/>
    <n v="2024"/>
    <d v="2024-07-16T00:00:00"/>
    <s v="American Lithium Energy Corporation"/>
    <s v="Carlsbad"/>
    <s v="San Diego"/>
    <s v="San Diego"/>
    <x v="2"/>
    <s v="Lithium-Ion Battery Manufacturing"/>
    <n v="5750934"/>
    <n v="485379"/>
    <n v="93768.55"/>
    <n v="1111001.83"/>
    <n v="0.19318632938580066"/>
    <s v="N/A"/>
    <n v="429774"/>
    <n v="-55605"/>
    <n v="100"/>
    <n v="5.55"/>
    <s v="Active"/>
  </r>
  <r>
    <n v="329"/>
    <s v="24-SM031"/>
    <n v="2024"/>
    <d v="2024-07-16T00:00:00"/>
    <s v="Antora Energy Inc (Sunnyvale)"/>
    <s v="Sunnyvale"/>
    <s v="Santa Clara"/>
    <s v="Santa Clara"/>
    <x v="2"/>
    <s v="Semiconductor Device Manufacturing"/>
    <n v="6533799.9900000002"/>
    <n v="551453"/>
    <n v="51192.13"/>
    <n v="606541.84"/>
    <n v="9.283140606206404E-2"/>
    <s v="N/A"/>
    <n v="1291067"/>
    <n v="739614"/>
    <n v="77"/>
    <n v="5"/>
    <s v="Active"/>
  </r>
  <r>
    <n v="330"/>
    <s v="24-SM024"/>
    <n v="2024"/>
    <d v="2024-07-16T00:00:00"/>
    <s v="Antora Energy, Inc. (San Jose) "/>
    <s v="San Jose"/>
    <s v="Santa Clara"/>
    <s v="Santa Clara"/>
    <x v="0"/>
    <s v="Thermal Battery Modules"/>
    <n v="2721775"/>
    <n v="229718"/>
    <n v="131774.01999999999"/>
    <n v="1561303.57"/>
    <n v="0.57363432686390314"/>
    <n v="19887222"/>
    <n v="1257979"/>
    <n v="20915483"/>
    <n v="104"/>
    <n v="5"/>
    <s v="Active"/>
  </r>
  <r>
    <n v="331"/>
    <s v="24-SM025"/>
    <n v="2024"/>
    <d v="2024-07-16T00:00:00"/>
    <s v="Archer Aviation, Inc. and Archer Air LLC"/>
    <s v="San Jose"/>
    <s v="Santa Clara"/>
    <s v="Santa Clara"/>
    <x v="1"/>
    <s v="Electric Vertical Take-Off and Landing (eVTOL) Aircraft Manufacturing"/>
    <n v="117250000"/>
    <n v="9895900"/>
    <n v="2146453.9"/>
    <n v="25431918.280000001"/>
    <n v="0.21690335420042645"/>
    <n v="4571872"/>
    <n v="48752604"/>
    <n v="43428576"/>
    <n v="744"/>
    <n v="38"/>
    <s v="Active"/>
  </r>
  <r>
    <n v="332"/>
    <s v="24-SM029"/>
    <n v="2024"/>
    <d v="2024-07-16T00:00:00"/>
    <s v="Bakersfield Renewable Fuels, LLC"/>
    <s v="Bakersfield"/>
    <s v="Kern"/>
    <s v="Kern"/>
    <x v="0"/>
    <s v="Renewable Diesel"/>
    <n v="23696000"/>
    <n v="1999942"/>
    <n v="233862.18"/>
    <n v="2770878.89"/>
    <n v="0.11693445687035788"/>
    <n v="2444604"/>
    <n v="3528117"/>
    <n v="3972778"/>
    <n v="141"/>
    <n v="2"/>
    <s v="Active"/>
  </r>
  <r>
    <n v="333"/>
    <s v="24-SM003"/>
    <n v="2024"/>
    <d v="2024-07-16T00:00:00"/>
    <s v="BHE Renewables, LLC and its subsidiaries Magma Power Company and Morton Bay Geothermal LLC"/>
    <s v=" Calipatria"/>
    <s v="Imperial"/>
    <s v="Imperial"/>
    <x v="0"/>
    <s v="Geothermal Brine "/>
    <n v="236966824.63999999"/>
    <n v="20000000"/>
    <n v="0"/>
    <n v="0"/>
    <n v="0"/>
    <n v="9829063"/>
    <n v="25971425"/>
    <n v="15800489"/>
    <n v="193"/>
    <n v="21"/>
    <s v="Active"/>
  </r>
  <r>
    <n v="334"/>
    <s v="24-SM011"/>
    <n v="2024"/>
    <d v="2024-07-16T00:00:00"/>
    <s v="Biofuels Coyote Canyon BioGas, LLC"/>
    <s v="Newport Beach"/>
    <s v="Orange "/>
    <s v="Orange "/>
    <x v="0"/>
    <s v="Landfill Gas to Renewable Natural Gas"/>
    <n v="22649688"/>
    <n v="1911634"/>
    <n v="40233.480000000003"/>
    <n v="476700"/>
    <n v="2.1046647529979222E-2"/>
    <n v="1766396"/>
    <n v="3653758"/>
    <n v="3508520"/>
    <n v="85"/>
    <n v="13"/>
    <s v="Active"/>
  </r>
  <r>
    <n v="335"/>
    <s v="24-SM019"/>
    <n v="2024"/>
    <d v="2024-07-16T00:00:00"/>
    <s v="CalBioGas Buttonwillow III LLC"/>
    <s v="Wasco"/>
    <s v="Kern"/>
    <s v="Kern"/>
    <x v="0"/>
    <s v="Dairy Biogas"/>
    <n v="9796303"/>
    <n v="826808"/>
    <n v="17063.32"/>
    <n v="202172"/>
    <n v="2.0637581340634318E-2"/>
    <n v="570947"/>
    <n v="1239519"/>
    <n v="983657"/>
    <n v="75"/>
    <n v="7"/>
    <s v="Active"/>
  </r>
  <r>
    <n v="336"/>
    <s v="24-SM022"/>
    <n v="2024"/>
    <d v="2024-07-16T00:00:00"/>
    <s v="CalBioGas Fresno, LLC"/>
    <s v="Fresno"/>
    <s v="Fresno"/>
    <s v="Fresno"/>
    <x v="0"/>
    <s v="Dairy Biogas"/>
    <n v="21358784"/>
    <n v="1802681"/>
    <n v="0"/>
    <n v="0"/>
    <n v="0"/>
    <n v="983178"/>
    <n v="2896123"/>
    <n v="2076620"/>
    <n v="117"/>
    <n v="13"/>
    <s v="Active"/>
  </r>
  <r>
    <n v="337"/>
    <s v="24-SM021"/>
    <n v="2024"/>
    <d v="2024-07-16T00:00:00"/>
    <s v="CalBioGas Kern III LLC"/>
    <s v="Bakersfield"/>
    <s v="Kern"/>
    <s v="Kern"/>
    <x v="0"/>
    <s v="Dairy Biogas"/>
    <n v="10399748"/>
    <n v="877739"/>
    <n v="133911.45000000001"/>
    <n v="1586628.5"/>
    <n v="0.15256412943852102"/>
    <n v="597157"/>
    <n v="1500969"/>
    <n v="1220388"/>
    <n v="95"/>
    <n v="8"/>
    <s v="Active"/>
  </r>
  <r>
    <n v="338"/>
    <s v="24-SM017"/>
    <n v="2024"/>
    <d v="2024-07-16T00:00:00"/>
    <s v="CalBioGas North Visalia III LLC"/>
    <s v="Visalia"/>
    <s v="Tulare"/>
    <s v="Tulare"/>
    <x v="0"/>
    <s v="Dairy Biogas"/>
    <n v="4785508"/>
    <n v="403897"/>
    <n v="100076.38"/>
    <n v="1185739.1100000001"/>
    <n v="0.24777706149482984"/>
    <n v="250311"/>
    <n v="646617"/>
    <n v="493032"/>
    <n v="42"/>
    <n v="4"/>
    <s v="Active"/>
  </r>
  <r>
    <n v="339"/>
    <s v="24-SM020"/>
    <n v="2024"/>
    <d v="2024-07-16T00:00:00"/>
    <s v="CalBioGas West Visalia III LLC"/>
    <s v="Tulare"/>
    <s v="Tulare"/>
    <s v="Tulare"/>
    <x v="0"/>
    <s v="Dairy Biogas"/>
    <n v="9734028"/>
    <n v="821552"/>
    <n v="199162.53"/>
    <n v="2359745.63"/>
    <n v="0.24242231787292987"/>
    <n v="505312"/>
    <n v="1287729"/>
    <n v="971489"/>
    <n v="64"/>
    <n v="6"/>
    <s v="Active"/>
  </r>
  <r>
    <n v="340"/>
    <s v="24-SM016"/>
    <n v="2024"/>
    <d v="2024-07-16T00:00:00"/>
    <s v="Dairy Ave and Circle H Biogas LLC"/>
    <s v="Corcoran"/>
    <s v="Kings"/>
    <s v="Kings"/>
    <x v="0"/>
    <s v="Dairy Biogas"/>
    <n v="7556035"/>
    <n v="637729"/>
    <n v="637729.35"/>
    <n v="7556035"/>
    <n v="1"/>
    <n v="349395"/>
    <n v="1101993"/>
    <n v="813659"/>
    <n v="37"/>
    <n v="4"/>
    <s v="Complete"/>
  </r>
  <r>
    <n v="341"/>
    <s v="24-SM014"/>
    <n v="2024"/>
    <d v="2024-07-16T00:00:00"/>
    <s v="DeJager North Biogas LLC"/>
    <s v="Chowchilla"/>
    <s v="Madera"/>
    <s v="Madera"/>
    <x v="0"/>
    <s v="Dairy Biogas"/>
    <n v="4100494"/>
    <n v="346082"/>
    <n v="346081.69"/>
    <n v="4100494"/>
    <n v="1"/>
    <n v="171667"/>
    <n v="631940"/>
    <n v="457525"/>
    <n v="37"/>
    <n v="5"/>
    <s v="Complete"/>
  </r>
  <r>
    <n v="342"/>
    <s v="24-SM007"/>
    <n v="2024"/>
    <d v="2024-07-16T00:00:00"/>
    <s v="Element Lancaster 1 LLC "/>
    <s v="Lancaster"/>
    <s v="Los Angeles"/>
    <s v="Los Angeles"/>
    <x v="0"/>
    <s v="Renewable Hydrogen"/>
    <n v="118483412.31999999"/>
    <n v="10000000"/>
    <n v="0"/>
    <n v="0"/>
    <n v="0"/>
    <n v="1793460"/>
    <n v="12730373"/>
    <n v="4523833"/>
    <n v="282"/>
    <n v="15"/>
    <s v="Active"/>
  </r>
  <r>
    <n v="343"/>
    <s v="24-SM009"/>
    <n v="2024"/>
    <d v="2024-07-16T00:00:00"/>
    <s v="H2B2 USA, LLC"/>
    <s v="Kerman"/>
    <s v="Fresno"/>
    <s v="Fresno"/>
    <x v="0"/>
    <s v="Renewable Hydrogen"/>
    <n v="23300000"/>
    <n v="1966520"/>
    <n v="0"/>
    <n v="0"/>
    <n v="0"/>
    <n v="129872"/>
    <n v="2741157"/>
    <n v="904509"/>
    <n v="60"/>
    <n v="5"/>
    <s v="Active"/>
  </r>
  <r>
    <n v="344"/>
    <s v="24-SM013"/>
    <n v="2024"/>
    <d v="2024-07-16T00:00:00"/>
    <s v="Harbinger Motors Inc."/>
    <s v="Garden Grove"/>
    <s v="Orange"/>
    <s v="Orange"/>
    <x v="1"/>
    <s v="Electric Vehicle Manufacturing"/>
    <n v="64153481"/>
    <n v="5414554"/>
    <n v="275108.67"/>
    <n v="3259581.37"/>
    <n v="5.0809111511813367E-2"/>
    <n v="17407799"/>
    <n v="18268371"/>
    <n v="30261616"/>
    <n v="246"/>
    <n v="15"/>
    <s v="Active"/>
  </r>
  <r>
    <n v="345"/>
    <s v="24-SM015"/>
    <n v="2024"/>
    <d v="2024-07-16T00:00:00"/>
    <s v="HD Ranch Biogas LLC"/>
    <s v="Dixon"/>
    <s v="Solano"/>
    <s v="Solano"/>
    <x v="0"/>
    <s v="Dairy Biogas"/>
    <n v="5135087"/>
    <n v="433401"/>
    <n v="75114.649999999994"/>
    <n v="889984"/>
    <n v="0.17331429827771175"/>
    <n v="208021"/>
    <n v="791021"/>
    <n v="565641"/>
    <n v="36"/>
    <n v="4"/>
    <s v="Active"/>
  </r>
  <r>
    <n v="346"/>
    <s v="24-SM026"/>
    <n v="2024"/>
    <d v="2024-07-16T00:00:00"/>
    <s v="Infinera Corporation"/>
    <s v="Sunnyvale; San Jose"/>
    <s v="Santa Clara"/>
    <s v="Santa Clara"/>
    <x v="2"/>
    <s v="Semiconductor Manufacturing"/>
    <n v="23600000"/>
    <n v="1991840"/>
    <n v="654355.9"/>
    <n v="7753032"/>
    <n v="0.32851830508474578"/>
    <s v="N/A"/>
    <n v="4749201"/>
    <n v="2757361"/>
    <n v="389"/>
    <n v="23"/>
    <s v="Active"/>
  </r>
  <r>
    <n v="347"/>
    <s v="24-SM002"/>
    <n v="2024"/>
    <d v="2024-07-16T00:00:00"/>
    <s v="Joby Aero, Inc"/>
    <s v=" Marina; San Carlos"/>
    <s v="Monterey"/>
    <s v="Monterey; San Mateo"/>
    <x v="1"/>
    <s v="Electric Vertical Take-Off and Landing (eVTOL) Aircraft Manufacturing"/>
    <n v="22704008"/>
    <n v="1916218"/>
    <n v="473781.29"/>
    <n v="5613522.3600000003"/>
    <n v="0.24724807884140987"/>
    <n v="82362"/>
    <n v="4238047"/>
    <n v="2404191"/>
    <n v="961"/>
    <n v="22"/>
    <s v="Active"/>
  </r>
  <r>
    <n v="348"/>
    <s v="24-SM032"/>
    <n v="2024"/>
    <d v="2024-07-16T00:00:00"/>
    <s v="Lam Research Corporation"/>
    <s v="Fremont; Livermore"/>
    <s v="Alameda"/>
    <s v="Alameda"/>
    <x v="2"/>
    <s v="Semiconductor Fabrication Equipment Manufacturing"/>
    <n v="23600000"/>
    <n v="1991840"/>
    <n v="1778085.22"/>
    <n v="21067360.460000001"/>
    <n v="0.89268476525423734"/>
    <s v="N/A"/>
    <n v="10585958"/>
    <n v="8594118"/>
    <n v="3412"/>
    <n v="40"/>
    <s v="Active"/>
  </r>
  <r>
    <n v="349"/>
    <s v="24-SM006"/>
    <n v="2024"/>
    <d v="2024-07-16T00:00:00"/>
    <s v="Oberon Fuels, Inc."/>
    <s v="Imperial"/>
    <s v="Imperial"/>
    <s v="Imperial"/>
    <x v="0"/>
    <s v="Renewable Hydrogen"/>
    <n v="5728000"/>
    <n v="483443"/>
    <n v="0"/>
    <n v="0"/>
    <n v="0"/>
    <n v="47641"/>
    <n v="824769"/>
    <n v="388967"/>
    <n v="9"/>
    <n v="1"/>
    <s v="Active"/>
  </r>
  <r>
    <n v="350"/>
    <s v="24-SM023"/>
    <n v="2024"/>
    <d v="2024-07-16T00:00:00"/>
    <s v="PSGM3, LLC (Pacific Steel Group) "/>
    <s v="Mojave"/>
    <s v="Kern"/>
    <s v="Kern"/>
    <x v="3"/>
    <s v="Mixed Metals Recycling"/>
    <n v="118483412.31999999"/>
    <n v="10000000"/>
    <n v="0"/>
    <n v="0"/>
    <n v="0"/>
    <n v="1530504"/>
    <n v="40700153"/>
    <n v="32230657"/>
    <n v="862"/>
    <n v="38"/>
    <s v="Active"/>
  </r>
  <r>
    <n v="351"/>
    <s v="24-SM030"/>
    <n v="2024"/>
    <d v="2024-07-16T00:00:00"/>
    <s v="rPlanet Earth Los Angeles, LLC"/>
    <s v="Vernon"/>
    <s v="Los Angeles"/>
    <s v="Los Angeles"/>
    <x v="3"/>
    <s v="Plastic Recycling"/>
    <n v="42550000"/>
    <n v="3591220"/>
    <n v="162079.41"/>
    <n v="1920372.2"/>
    <n v="4.5132131609870736E-2"/>
    <n v="72472"/>
    <n v="3890756"/>
    <n v="372008"/>
    <n v="249"/>
    <n v="19"/>
    <s v="Active"/>
  </r>
  <r>
    <n v="352"/>
    <s v="24-SM018"/>
    <n v="2024"/>
    <d v="2024-07-16T00:00:00"/>
    <s v="Southpoint Biogas III LLC"/>
    <s v="Madera"/>
    <s v="Madera"/>
    <s v="Madera"/>
    <x v="0"/>
    <s v="Dairy Biogas"/>
    <n v="3875000"/>
    <n v="327050"/>
    <n v="281771.46999999997"/>
    <n v="3338524.54"/>
    <n v="0.86155472"/>
    <n v="216684"/>
    <n v="643973"/>
    <n v="533607"/>
    <n v="15"/>
    <n v="1"/>
    <s v="Active"/>
  </r>
  <r>
    <n v="353"/>
    <s v=" 24-SM001"/>
    <n v="2024"/>
    <d v="2024-07-16T00:00:00"/>
    <s v="Sparkz Inc."/>
    <s v="Sacramento; Livermore"/>
    <s v="Sacramento"/>
    <s v="Sacramento; Alameda"/>
    <x v="1"/>
    <s v="Lithium Battery Material Manufacturing"/>
    <n v="177725118.47999999"/>
    <n v="15000000"/>
    <n v="127592.17"/>
    <n v="1511755.6"/>
    <n v="8.5061448428299848E-3"/>
    <n v="23938074"/>
    <n v="28826267"/>
    <n v="37764341"/>
    <n v="737"/>
    <n v="62"/>
    <s v="Active"/>
  </r>
  <r>
    <n v="354"/>
    <s v="24-SM004"/>
    <n v="2024"/>
    <d v="2024-07-16T00:00:00"/>
    <s v="Toro Energy of California AA, LLC"/>
    <s v="Fresno"/>
    <s v="Fresno"/>
    <s v="Fresno"/>
    <x v="0"/>
    <s v="Landfill Gas to Renewable Natural Gas "/>
    <n v="48500000"/>
    <n v="4093400"/>
    <n v="0"/>
    <n v="0"/>
    <n v="0"/>
    <n v="2965647"/>
    <n v="8341678"/>
    <n v="7213925"/>
    <n v="135"/>
    <n v="22"/>
    <s v="Active"/>
  </r>
  <r>
    <n v="355"/>
    <s v="25-SM001"/>
    <n v="2025"/>
    <d v="2025-06-17T00:00:00"/>
    <s v="ZO Motors North America LLC"/>
    <s v="Fontana"/>
    <s v="San Bernardino "/>
    <s v="San Bernardino "/>
    <x v="1"/>
    <s v="Electric Vehicle Manufacturing"/>
    <n v="3395000"/>
    <n v="287896"/>
    <n v="0"/>
    <n v="0"/>
    <n v="0"/>
    <n v="7436414"/>
    <n v="5214593"/>
    <n v="12363112"/>
    <n v="69"/>
    <n v="4"/>
    <s v="Active"/>
  </r>
  <r>
    <n v="356"/>
    <s v="25-SM002"/>
    <n v="2025"/>
    <d v="2025-06-17T00:00:00"/>
    <s v="Best Express Foods, Inc."/>
    <s v="Stockton"/>
    <s v="San Joaquin "/>
    <s v="San Joaquin "/>
    <x v="2"/>
    <s v="Advanced Food Production"/>
    <n v="8631614"/>
    <n v="731960.86719999998"/>
    <n v="0"/>
    <n v="0"/>
    <n v="0"/>
    <s v="N/A"/>
    <n v="4211608"/>
    <n v="3479647"/>
    <n v="70"/>
    <n v="5"/>
    <s v="Active"/>
  </r>
  <r>
    <n v="357"/>
    <s v="25-SM003"/>
    <n v="2025"/>
    <d v="2025-06-17T00:00:00"/>
    <s v="Robert Bosch Semiconductor LLC"/>
    <s v="Roseville"/>
    <s v="Placer  "/>
    <s v="Placer  "/>
    <x v="1"/>
    <s v="Semiconductor Manufacturing"/>
    <n v="235000000"/>
    <n v="19928000"/>
    <n v="0"/>
    <n v="0"/>
    <n v="0"/>
    <n v="9966015"/>
    <n v="11992636"/>
    <n v="2030650"/>
    <n v="684"/>
    <n v="89"/>
    <s v="Active"/>
  </r>
  <r>
    <n v="358"/>
    <s v="25-SM005"/>
    <n v="2025"/>
    <d v="2025-06-17T00:00:00"/>
    <s v="Tandem PV, Inc."/>
    <s v="Fremont"/>
    <s v="Alameda "/>
    <s v="Alameda "/>
    <x v="0"/>
    <s v="Solar Photovoltaic Manufacturing "/>
    <n v="17500000"/>
    <n v="1484000"/>
    <n v="0"/>
    <n v="0"/>
    <n v="0"/>
    <n v="4382719"/>
    <n v="1101178"/>
    <n v="3999897"/>
    <n v="68"/>
    <n v="8"/>
    <s v="Active"/>
  </r>
  <r>
    <n v="359"/>
    <s v="25-SM006"/>
    <n v="2025"/>
    <d v="2025-06-17T00:00:00"/>
    <s v="Joby Aero, Inc."/>
    <s v="Marina; San Carlos"/>
    <s v="Monterey"/>
    <s v="Monterey; San Mateo "/>
    <x v="4"/>
    <s v="Electric Aircraft Manufacturing"/>
    <n v="100623218"/>
    <n v="8532848.8863999993"/>
    <n v="0"/>
    <n v="0"/>
    <n v="0"/>
    <n v="199044"/>
    <n v="10795057"/>
    <n v="2462158"/>
    <n v="1698"/>
    <n v="112"/>
    <s v="Active"/>
  </r>
  <r>
    <n v="360"/>
    <s v="25-SM007"/>
    <n v="2025"/>
    <d v="2025-06-17T00:00:00"/>
    <s v="Trojan Battery Company, LLC"/>
    <s v="Santa Fe Springs"/>
    <s v="Los Angeles "/>
    <s v="Los Angeles "/>
    <x v="2"/>
    <s v="Battery Manufacturing"/>
    <n v="16500000"/>
    <n v="1399200"/>
    <n v="0"/>
    <n v="0"/>
    <n v="0"/>
    <s v="N/A"/>
    <n v="8306451"/>
    <n v="6907251"/>
    <n v="541"/>
    <n v="13"/>
    <s v="Active"/>
  </r>
  <r>
    <n v="361"/>
    <s v="25-SM008"/>
    <n v="2025"/>
    <d v="2025-06-17T00:00:00"/>
    <s v="Nitricity, Inc. and Nitricity Delhi, LLC"/>
    <s v="Delhi"/>
    <s v="Merced  "/>
    <s v="Merced  "/>
    <x v="3"/>
    <s v="Fertilizer Production"/>
    <n v="8700000"/>
    <n v="737760"/>
    <n v="0"/>
    <n v="0"/>
    <n v="0"/>
    <n v="15928"/>
    <n v="947765"/>
    <n v="225933"/>
    <n v="23"/>
    <n v="3"/>
    <s v="Active"/>
  </r>
  <r>
    <n v="362"/>
    <s v="25-SM009"/>
    <n v="2025"/>
    <d v="2025-06-17T00:00:00"/>
    <s v="Force Energy Corporation"/>
    <s v="Sonora"/>
    <s v="Tuolumne "/>
    <s v="Tuolumne "/>
    <x v="0"/>
    <s v="Biomass Processing and Fuel Production"/>
    <n v="10510900"/>
    <n v="891324.32"/>
    <n v="0"/>
    <n v="0"/>
    <n v="0"/>
    <n v="1576611"/>
    <n v="1657994"/>
    <n v="2343281"/>
    <n v="35"/>
    <n v="4"/>
    <s v="Active"/>
  </r>
  <r>
    <n v="363"/>
    <s v="25-SM011"/>
    <n v="2025"/>
    <d v="2025-06-17T00:00:00"/>
    <s v="SANCO Services, L.P."/>
    <s v="Escondido"/>
    <s v="San Diego"/>
    <s v="San Diego"/>
    <x v="0"/>
    <s v="Biogas Capture and Production"/>
    <n v="13613115"/>
    <n v="1154392.152"/>
    <n v="0"/>
    <n v="0"/>
    <n v="0"/>
    <n v="687215"/>
    <n v="900882"/>
    <n v="433706"/>
    <n v="94"/>
    <n v="7"/>
    <s v="Active"/>
  </r>
  <r>
    <n v="364"/>
    <s v="25-SM012"/>
    <n v="2025"/>
    <d v="2025-06-17T00:00:00"/>
    <s v="Rincell Corporation"/>
    <s v="Sacramento"/>
    <s v="Sacramento "/>
    <s v="Sacramento "/>
    <x v="1"/>
    <s v="Lithium-Ion Battery Manufacturing"/>
    <n v="13209100"/>
    <n v="1120131.68"/>
    <n v="0"/>
    <n v="0"/>
    <n v="0"/>
    <n v="1409436"/>
    <n v="1090947"/>
    <n v="1380251"/>
    <n v="85"/>
    <n v="7"/>
    <s v="Active"/>
  </r>
  <r>
    <n v="365"/>
    <s v="25-SM013"/>
    <n v="2025"/>
    <d v="2025-06-17T00:00:00"/>
    <s v="AEM Americas Inc."/>
    <s v="Carlsbad"/>
    <s v="San Diego"/>
    <s v="San Diego"/>
    <x v="2"/>
    <s v="Ceramic Substrate Heaters &amp; Thermal Subsystems Manufacturing"/>
    <n v="4498100"/>
    <n v="381438.88"/>
    <n v="0"/>
    <n v="0"/>
    <n v="0"/>
    <s v="N/A"/>
    <n v="676110"/>
    <n v="294671"/>
    <n v="31"/>
    <n v="2"/>
    <s v="Active"/>
  </r>
  <r>
    <n v="366"/>
    <s v="25-SM015"/>
    <n v="2025"/>
    <d v="2025-06-17T00:00:00"/>
    <s v="Prose Beauty Inc."/>
    <s v="Commerce"/>
    <s v="Los Angeles "/>
    <s v="Los Angeles "/>
    <x v="2"/>
    <s v="Beauty Products Manufacturing"/>
    <n v="8900000"/>
    <n v="754720"/>
    <n v="0"/>
    <n v="0"/>
    <n v="0"/>
    <s v="N/A"/>
    <n v="1120453"/>
    <n v="365733"/>
    <n v="55"/>
    <n v="3"/>
    <s v="Active"/>
  </r>
  <r>
    <n v="367"/>
    <s v="25-SM016"/>
    <n v="2025"/>
    <d v="2025-06-17T00:00:00"/>
    <s v="Fuse Energy Technologies Corp"/>
    <s v="San Leandro"/>
    <s v="Alameda "/>
    <s v="Alameda "/>
    <x v="2"/>
    <s v="Power Modules Manufacturing "/>
    <n v="1040162"/>
    <n v="88205.737600000008"/>
    <n v="0"/>
    <n v="0"/>
    <n v="0"/>
    <n v="138410"/>
    <s v="N/A"/>
    <n v="50204"/>
    <n v="36"/>
    <n v="2"/>
    <s v="Active"/>
  </r>
  <r>
    <n v="368"/>
    <s v="25-SM018"/>
    <n v="2025"/>
    <d v="2025-06-17T00:00:00"/>
    <s v="Mango Materials, Inc."/>
    <s v="Elmira"/>
    <s v="Solano "/>
    <s v="Solano "/>
    <x v="2"/>
    <s v="Biopolymer Pellets Manufacturing"/>
    <n v="23065760"/>
    <n v="1955976.4480000001"/>
    <n v="0"/>
    <n v="0"/>
    <n v="0"/>
    <s v="N/A"/>
    <n v="4014278"/>
    <n v="2058301"/>
    <n v="78"/>
    <n v="7"/>
    <s v="Active"/>
  </r>
  <r>
    <n v="369"/>
    <s v="25-SM019"/>
    <n v="2025"/>
    <d v="2025-06-17T00:00:00"/>
    <s v="Rivian LLC"/>
    <s v="Sacramento"/>
    <s v="Sacramento "/>
    <s v="Sacramento "/>
    <x v="1"/>
    <s v="Lithium-Ion Battery Manufacturing"/>
    <n v="4872625"/>
    <n v="413198.6"/>
    <n v="0"/>
    <n v="0"/>
    <n v="0"/>
    <n v="254474"/>
    <n v="424161"/>
    <n v="265436"/>
    <n v="39"/>
    <n v="3"/>
    <s v="Active"/>
  </r>
  <r>
    <n v="370"/>
    <s v="25-SM020"/>
    <n v="2025"/>
    <d v="2025-06-17T00:00:00"/>
    <s v="AggrePlex of Modesto LLC"/>
    <s v="Modesto"/>
    <s v="Stanislaus"/>
    <s v="Stanislaus"/>
    <x v="3"/>
    <s v="Glass Recycling "/>
    <n v="26522315"/>
    <n v="2249092.3119999999"/>
    <n v="0"/>
    <n v="0"/>
    <n v="0"/>
    <n v="77407"/>
    <n v="5943174"/>
    <n v="3711488"/>
    <n v="95"/>
    <n v="9"/>
    <s v="Active"/>
  </r>
  <r>
    <n v="371"/>
    <s v="25-SM021"/>
    <n v="2025"/>
    <d v="2025-06-17T00:00:00"/>
    <s v="Sierra View Dairy Biogas LLC"/>
    <s v="Tulare"/>
    <s v="Tulare"/>
    <s v="Tulare"/>
    <x v="5"/>
    <s v="Dairy Biogas"/>
    <n v="2131486"/>
    <n v="180750.0128"/>
    <n v="0"/>
    <n v="0"/>
    <n v="0"/>
    <n v="27220"/>
    <n v="133567"/>
    <n v="-19963"/>
    <n v="36"/>
    <n v="4"/>
    <s v="Active"/>
  </r>
  <r>
    <n v="372"/>
    <s v="25-SM022"/>
    <n v="2025"/>
    <d v="2025-06-17T00:00:00"/>
    <s v="Black Diamond Dairy Biogas LLC."/>
    <s v="Riverdale"/>
    <s v="Fresno"/>
    <s v="Fresno"/>
    <x v="0"/>
    <s v="Dairy Biogas"/>
    <n v="3238839"/>
    <n v="274653.54720000003"/>
    <n v="0"/>
    <n v="0"/>
    <n v="0"/>
    <n v="105199"/>
    <n v="380190"/>
    <n v="210735"/>
    <n v="36"/>
    <n v="4"/>
    <s v="Active"/>
  </r>
  <r>
    <n v="373"/>
    <s v="25-SM023"/>
    <n v="2025"/>
    <d v="2025-06-17T00:00:00"/>
    <s v="Antonio Brasil Dairy Biogas LLC"/>
    <s v="Dos Palos"/>
    <s v="Merced  "/>
    <s v="Merced  "/>
    <x v="5"/>
    <s v="Dairy Biogas"/>
    <n v="2595033"/>
    <n v="220058.7984"/>
    <n v="0"/>
    <n v="0"/>
    <n v="0"/>
    <n v="81305"/>
    <n v="294842"/>
    <n v="156088"/>
    <n v="36"/>
    <n v="4"/>
    <s v="Active"/>
  </r>
  <r>
    <n v="374"/>
    <s v="25-SM024"/>
    <n v="2025"/>
    <d v="2025-06-17T00:00:00"/>
    <s v="6-X Dairy Biogas LLC"/>
    <s v="Modesto"/>
    <s v="Stanislaus "/>
    <s v="Stanislaus "/>
    <x v="5"/>
    <s v="Dairy Biogas"/>
    <n v="6402766"/>
    <n v="542954.55680000002"/>
    <n v="0"/>
    <n v="0"/>
    <n v="0"/>
    <n v="201031"/>
    <n v="749861"/>
    <n v="407937"/>
    <n v="36"/>
    <n v="5"/>
    <s v="Active"/>
  </r>
  <r>
    <n v="375"/>
    <s v="25-SM025"/>
    <n v="2025"/>
    <d v="2025-06-17T00:00:00"/>
    <s v="Vast Space, LLC"/>
    <s v="Long Beach"/>
    <s v="Los Angeles "/>
    <s v="Los Angeles "/>
    <x v="2"/>
    <s v="Space Station Modules Manufacturing "/>
    <n v="8200000"/>
    <n v="695360"/>
    <n v="0"/>
    <n v="0"/>
    <n v="0"/>
    <s v="N/A"/>
    <n v="2242015"/>
    <n v="1546655"/>
    <n v="1284"/>
    <n v="12"/>
    <s v="Active"/>
  </r>
  <r>
    <n v="376"/>
    <s v="25-SM026"/>
    <n v="2025"/>
    <d v="2025-06-17T00:00:00"/>
    <s v="Heirloom Carbon Technologies, Inc."/>
    <s v="Tracy"/>
    <s v="San Joaquin "/>
    <s v="San Joaquin "/>
    <x v="6"/>
    <s v="Sequestered Carbon Manufacturing"/>
    <n v="9827600"/>
    <n v="833380.48"/>
    <n v="0"/>
    <n v="0"/>
    <n v="0"/>
    <s v="N/A"/>
    <n v="1510384"/>
    <n v="677003"/>
    <n v="77"/>
    <n v="55"/>
    <s v="Active"/>
  </r>
  <r>
    <n v="377"/>
    <s v="25-SM028"/>
    <n v="2025"/>
    <d v="2025-06-17T00:00:00"/>
    <s v="HieFo Corporation"/>
    <s v="Alhambra"/>
    <s v="Los Angeles "/>
    <s v="Los Angeles "/>
    <x v="2"/>
    <s v="Semiconductor Manufacturing"/>
    <n v="13500000"/>
    <n v="1144800"/>
    <n v="0"/>
    <n v="0"/>
    <n v="0"/>
    <s v="N/A"/>
    <n v="1424488"/>
    <n v="279688"/>
    <n v="110"/>
    <n v="8"/>
    <s v="Active"/>
  </r>
  <r>
    <n v="378"/>
    <s v="25-SM029"/>
    <n v="2025"/>
    <d v="2025-06-17T00:00:00"/>
    <s v="Lam Research Corp"/>
    <s v="Fremont; Livermore"/>
    <s v="Alameda "/>
    <s v="Alameda; Alameda "/>
    <x v="6"/>
    <s v="Semiconductor Fabrication Equipment Manufacturing"/>
    <n v="137000000"/>
    <n v="11617600"/>
    <n v="0"/>
    <n v="0"/>
    <n v="0"/>
    <s v="N/A"/>
    <n v="19451319"/>
    <n v="7833719"/>
    <n v="3156"/>
    <n v="107"/>
    <s v="Active"/>
  </r>
  <r>
    <n v="379"/>
    <s v="25-SM030"/>
    <n v="2025"/>
    <d v="2025-06-17T00:00:00"/>
    <s v="Archer Aviation, Inc. and Archer Air LLC"/>
    <s v="Salinas; San Jose"/>
    <s v="Monterey"/>
    <s v="Monterey; Santa Clara "/>
    <x v="1"/>
    <s v="Electric Aircraft Manufacturing"/>
    <n v="60000000"/>
    <n v="5088000"/>
    <n v="0"/>
    <n v="0"/>
    <n v="0"/>
    <n v="1162154"/>
    <n v="9246721"/>
    <n v="5320875"/>
    <n v="789"/>
    <n v="15"/>
    <s v="Active"/>
  </r>
  <r>
    <n v="380"/>
    <s v="25-SM031"/>
    <n v="2025"/>
    <d v="2025-06-17T00:00:00"/>
    <s v="Infinera Corporation"/>
    <s v="Sunnyvale; San Jose"/>
    <s v="Santa Clara"/>
    <s v="Santa Clara; Santa Clara "/>
    <x v="2"/>
    <s v="Semiconductor Manufacturing"/>
    <n v="46000000"/>
    <n v="3900800"/>
    <n v="0"/>
    <n v="0"/>
    <n v="0"/>
    <s v="N/A"/>
    <n v="6005615"/>
    <n v="2104815"/>
    <n v="431"/>
    <n v="28"/>
    <s v="Active"/>
  </r>
  <r>
    <n v="381"/>
    <s v="25-SM032"/>
    <n v="2025"/>
    <d v="2025-06-17T00:00:00"/>
    <s v="Applied Materials, Inc. "/>
    <s v="Sunnyvale; Santa Clara"/>
    <s v="Santa Clara"/>
    <s v="Santa Clara; Santa Clara"/>
    <x v="2"/>
    <s v="Semiconductor Manufacturing"/>
    <n v="156000000"/>
    <n v="13228800"/>
    <n v="0"/>
    <n v="0"/>
    <n v="0"/>
    <s v="N/A"/>
    <n v="69976384"/>
    <n v="56747584"/>
    <n v="7243"/>
    <n v="314"/>
    <s v="Active"/>
  </r>
  <r>
    <n v="382"/>
    <s v="25-SM033"/>
    <n v="2025"/>
    <d v="2025-06-17T00:00:00"/>
    <s v="Applied Materials, Inc. "/>
    <s v="Santa Clara; Sunnyvale"/>
    <s v="Santa Clara"/>
    <s v="Santa Clara; Santa Clara"/>
    <x v="2"/>
    <s v="Display Tools and Components Manufacturing"/>
    <n v="23535000"/>
    <n v="1995768"/>
    <n v="0"/>
    <n v="0"/>
    <n v="0"/>
    <s v="N/A"/>
    <n v="3998313"/>
    <n v="2002545"/>
    <n v="193"/>
    <n v="9"/>
    <s v="Active"/>
  </r>
  <r>
    <n v="383"/>
    <s v="25-SM034"/>
    <n v="2025"/>
    <d v="2025-06-17T00:00:00"/>
    <s v="Intuitive Surgical, Inc. and Intuitive Surgical Operations, Inc."/>
    <s v="Sunnyvale; Santa Clara"/>
    <s v="Santa Clara"/>
    <s v="Santa Clara; Santa Clara "/>
    <x v="2"/>
    <s v="Advanced Robotic Surgical Systems and Tools "/>
    <n v="23500000"/>
    <n v="1992800"/>
    <n v="0"/>
    <n v="0"/>
    <n v="0"/>
    <s v="N/A"/>
    <n v="9349951"/>
    <n v="7357151"/>
    <n v="3630"/>
    <n v="43"/>
    <s v="Active"/>
  </r>
  <r>
    <n v="384"/>
    <s v="25-SM035"/>
    <n v="2025"/>
    <d v="2025-06-17T00:00:00"/>
    <s v="All Weather Architectural Aluminum Inc."/>
    <s v="Vacaville"/>
    <s v="Solano "/>
    <s v="Solano "/>
    <x v="7"/>
    <s v="Windows and Doors Manufacturing"/>
    <n v="14700000"/>
    <n v="1246560"/>
    <n v="0"/>
    <n v="0"/>
    <n v="0"/>
    <s v="N/A"/>
    <n v="5719154"/>
    <n v="4472594"/>
    <n v="222"/>
    <n v="13"/>
    <s v="Active"/>
  </r>
  <r>
    <n v="385"/>
    <s v="25-SM036"/>
    <n v="2025"/>
    <d v="2025-06-17T00:00:00"/>
    <s v="Figure AI Inc."/>
    <s v="San Jose"/>
    <s v="Santa Clara "/>
    <s v="Santa Clara "/>
    <x v="2"/>
    <s v="Robotic Manufacturing"/>
    <n v="117771409"/>
    <n v="9987015.4832000006"/>
    <n v="0"/>
    <n v="0"/>
    <n v="0"/>
    <s v="N/A"/>
    <n v="12360519"/>
    <n v="2373504"/>
    <n v="439"/>
    <n v="27"/>
    <s v="Active"/>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E0ADA08-2E5F-4D10-BCC3-4FC8F0A70F43}" name="PivotTable4"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B1:D18" firstHeaderRow="1" firstDataRow="1" firstDataCol="0"/>
  <pivotFields count="21">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4" showAll="0"/>
    <pivotField numFmtId="9" showAll="0"/>
    <pivotField showAll="0"/>
    <pivotField showAll="0"/>
    <pivotField showAll="0"/>
    <pivotField showAll="0"/>
    <pivotField showAll="0"/>
    <pivotField showAll="0"/>
  </pivot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6AAC3EC1-4C3D-4D0D-A843-9DB90D91A019}" name="PivotTable10"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3">
  <location ref="A23:C32" firstHeaderRow="0" firstDataRow="1" firstDataCol="1"/>
  <pivotFields count="21">
    <pivotField showAll="0"/>
    <pivotField showAll="0"/>
    <pivotField showAll="0"/>
    <pivotField showAll="0"/>
    <pivotField showAll="0"/>
    <pivotField showAll="0"/>
    <pivotField showAll="0"/>
    <pivotField showAll="0"/>
    <pivotField axis="axisRow" dataField="1" showAll="0">
      <items count="9">
        <item x="2"/>
        <item x="1"/>
        <item x="0"/>
        <item x="3"/>
        <item x="4"/>
        <item x="5"/>
        <item x="6"/>
        <item x="7"/>
        <item t="default"/>
      </items>
    </pivotField>
    <pivotField showAll="0"/>
    <pivotField showAll="0"/>
    <pivotField dataField="1" showAll="0"/>
    <pivotField showAll="0"/>
    <pivotField numFmtId="4" showAll="0"/>
    <pivotField numFmtId="9" showAll="0"/>
    <pivotField showAll="0"/>
    <pivotField showAll="0"/>
    <pivotField showAll="0"/>
    <pivotField showAll="0"/>
    <pivotField showAll="0"/>
    <pivotField showAll="0"/>
  </pivotFields>
  <rowFields count="1">
    <field x="8"/>
  </rowFields>
  <rowItems count="9">
    <i>
      <x/>
    </i>
    <i>
      <x v="1"/>
    </i>
    <i>
      <x v="2"/>
    </i>
    <i>
      <x v="3"/>
    </i>
    <i>
      <x v="4"/>
    </i>
    <i>
      <x v="5"/>
    </i>
    <i>
      <x v="6"/>
    </i>
    <i>
      <x v="7"/>
    </i>
    <i t="grand">
      <x/>
    </i>
  </rowItems>
  <colFields count="1">
    <field x="-2"/>
  </colFields>
  <colItems count="2">
    <i>
      <x/>
    </i>
    <i i="1">
      <x v="1"/>
    </i>
  </colItems>
  <dataFields count="2">
    <dataField name="Count of Project Type" fld="8" subtotal="count" baseField="0" baseItem="0"/>
    <dataField name="Sum of Estimated STE¹" fld="11" baseField="0" baseItem="0"/>
  </dataFields>
  <formats count="2">
    <format dxfId="15">
      <pivotArea field="8" grandRow="1" outline="0" collapsedLevelsAreSubtotals="1" axis="axisRow" fieldPosition="0">
        <references count="1">
          <reference field="4294967294" count="1" selected="0">
            <x v="1"/>
          </reference>
        </references>
      </pivotArea>
    </format>
    <format dxfId="14">
      <pivotArea collapsedLevelsAreSubtotals="1" fieldPosition="0">
        <references count="2">
          <reference field="4294967294" count="1" selected="0">
            <x v="1"/>
          </reference>
          <reference field="8" count="0"/>
        </references>
      </pivotArea>
    </format>
  </formats>
  <chartFormats count="18">
    <chartFormat chart="5" format="0" series="1">
      <pivotArea type="data" outline="0" fieldPosition="0">
        <references count="1">
          <reference field="4294967294" count="1" selected="0">
            <x v="0"/>
          </reference>
        </references>
      </pivotArea>
    </chartFormat>
    <chartFormat chart="5" format="1" series="1">
      <pivotArea type="data" outline="0" fieldPosition="0">
        <references count="1">
          <reference field="4294967294" count="1" selected="0">
            <x v="1"/>
          </reference>
        </references>
      </pivotArea>
    </chartFormat>
    <chartFormat chart="5" format="2">
      <pivotArea type="data" outline="0" fieldPosition="0">
        <references count="2">
          <reference field="4294967294" count="1" selected="0">
            <x v="0"/>
          </reference>
          <reference field="8" count="1" selected="0">
            <x v="0"/>
          </reference>
        </references>
      </pivotArea>
    </chartFormat>
    <chartFormat chart="5" format="3">
      <pivotArea type="data" outline="0" fieldPosition="0">
        <references count="2">
          <reference field="4294967294" count="1" selected="0">
            <x v="0"/>
          </reference>
          <reference field="8" count="1" selected="0">
            <x v="1"/>
          </reference>
        </references>
      </pivotArea>
    </chartFormat>
    <chartFormat chart="5" format="4">
      <pivotArea type="data" outline="0" fieldPosition="0">
        <references count="2">
          <reference field="4294967294" count="1" selected="0">
            <x v="0"/>
          </reference>
          <reference field="8" count="1" selected="0">
            <x v="2"/>
          </reference>
        </references>
      </pivotArea>
    </chartFormat>
    <chartFormat chart="5" format="5">
      <pivotArea type="data" outline="0" fieldPosition="0">
        <references count="2">
          <reference field="4294967294" count="1" selected="0">
            <x v="0"/>
          </reference>
          <reference field="8" count="1" selected="0">
            <x v="3"/>
          </reference>
        </references>
      </pivotArea>
    </chartFormat>
    <chartFormat chart="5" format="6">
      <pivotArea type="data" outline="0" fieldPosition="0">
        <references count="2">
          <reference field="4294967294" count="1" selected="0">
            <x v="1"/>
          </reference>
          <reference field="8" count="1" selected="0">
            <x v="0"/>
          </reference>
        </references>
      </pivotArea>
    </chartFormat>
    <chartFormat chart="5" format="7">
      <pivotArea type="data" outline="0" fieldPosition="0">
        <references count="2">
          <reference field="4294967294" count="1" selected="0">
            <x v="1"/>
          </reference>
          <reference field="8" count="1" selected="0">
            <x v="1"/>
          </reference>
        </references>
      </pivotArea>
    </chartFormat>
    <chartFormat chart="5" format="8">
      <pivotArea type="data" outline="0" fieldPosition="0">
        <references count="2">
          <reference field="4294967294" count="1" selected="0">
            <x v="1"/>
          </reference>
          <reference field="8" count="1" selected="0">
            <x v="2"/>
          </reference>
        </references>
      </pivotArea>
    </chartFormat>
    <chartFormat chart="5" format="9">
      <pivotArea type="data" outline="0" fieldPosition="0">
        <references count="2">
          <reference field="4294967294" count="1" selected="0">
            <x v="1"/>
          </reference>
          <reference field="8" count="1" selected="0">
            <x v="3"/>
          </reference>
        </references>
      </pivotArea>
    </chartFormat>
    <chartFormat chart="5" format="10">
      <pivotArea type="data" outline="0" fieldPosition="0">
        <references count="2">
          <reference field="4294967294" count="1" selected="0">
            <x v="0"/>
          </reference>
          <reference field="8" count="1" selected="0">
            <x v="4"/>
          </reference>
        </references>
      </pivotArea>
    </chartFormat>
    <chartFormat chart="5" format="11">
      <pivotArea type="data" outline="0" fieldPosition="0">
        <references count="2">
          <reference field="4294967294" count="1" selected="0">
            <x v="0"/>
          </reference>
          <reference field="8" count="1" selected="0">
            <x v="5"/>
          </reference>
        </references>
      </pivotArea>
    </chartFormat>
    <chartFormat chart="5" format="12">
      <pivotArea type="data" outline="0" fieldPosition="0">
        <references count="2">
          <reference field="4294967294" count="1" selected="0">
            <x v="0"/>
          </reference>
          <reference field="8" count="1" selected="0">
            <x v="6"/>
          </reference>
        </references>
      </pivotArea>
    </chartFormat>
    <chartFormat chart="5" format="13">
      <pivotArea type="data" outline="0" fieldPosition="0">
        <references count="2">
          <reference field="4294967294" count="1" selected="0">
            <x v="0"/>
          </reference>
          <reference field="8" count="1" selected="0">
            <x v="7"/>
          </reference>
        </references>
      </pivotArea>
    </chartFormat>
    <chartFormat chart="5" format="14">
      <pivotArea type="data" outline="0" fieldPosition="0">
        <references count="2">
          <reference field="4294967294" count="1" selected="0">
            <x v="1"/>
          </reference>
          <reference field="8" count="1" selected="0">
            <x v="4"/>
          </reference>
        </references>
      </pivotArea>
    </chartFormat>
    <chartFormat chart="5" format="15">
      <pivotArea type="data" outline="0" fieldPosition="0">
        <references count="2">
          <reference field="4294967294" count="1" selected="0">
            <x v="1"/>
          </reference>
          <reference field="8" count="1" selected="0">
            <x v="5"/>
          </reference>
        </references>
      </pivotArea>
    </chartFormat>
    <chartFormat chart="5" format="16">
      <pivotArea type="data" outline="0" fieldPosition="0">
        <references count="2">
          <reference field="4294967294" count="1" selected="0">
            <x v="1"/>
          </reference>
          <reference field="8" count="1" selected="0">
            <x v="6"/>
          </reference>
        </references>
      </pivotArea>
    </chartFormat>
    <chartFormat chart="5" format="17">
      <pivotArea type="data" outline="0" fieldPosition="0">
        <references count="2">
          <reference field="4294967294" count="1" selected="0">
            <x v="1"/>
          </reference>
          <reference field="8" count="1" selected="0">
            <x v="7"/>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00000000-0007-0000-0900-000000000000}" name="PivotTable5" cacheId="0" applyNumberFormats="0" applyBorderFormats="0" applyFontFormats="0" applyPatternFormats="0" applyAlignmentFormats="0" applyWidthHeightFormats="1" dataCaption="Values" updatedVersion="7" minRefreshableVersion="3" useAutoFormatting="1" itemPrintTitles="1" createdVersion="5" indent="0" outline="1" outlineData="1" multipleFieldFilters="0">
  <location ref="A3:C20" firstHeaderRow="1" firstDataRow="1" firstDataCol="0"/>
  <pivotFields count="27">
    <pivotField showAll="0"/>
    <pivotField showAll="0" defaultSubtotal="0"/>
    <pivotField showAll="0" defaultSubtotal="0"/>
    <pivotField numFmtId="168" showAll="0" defaultSubtotal="0"/>
    <pivotField showAll="0"/>
    <pivotField showAll="0"/>
    <pivotField showAll="0"/>
    <pivotField showAll="0"/>
    <pivotField showAll="0"/>
    <pivotField showAll="0"/>
    <pivotField showAll="0" defaultSubtotal="0"/>
    <pivotField showAll="0" defaultSubtotal="0"/>
    <pivotField numFmtId="166" showAll="0" defaultSubtotal="0"/>
    <pivotField numFmtId="166" showAll="0" defaultSubtotal="0"/>
    <pivotField numFmtId="9" showAll="0" defaultSubtotal="0"/>
    <pivotField showAll="0"/>
    <pivotField numFmtId="164" showAll="0"/>
    <pivotField showAll="0"/>
    <pivotField showAll="0" defaultSubtotal="0"/>
    <pivotField showAll="0" defaultSubtotal="0"/>
    <pivotField showAll="0"/>
    <pivotField showAll="0" defaultSubtotal="0"/>
    <pivotField showAll="0" defaultSubtotal="0"/>
    <pivotField showAll="0" defaultSubtotal="0"/>
    <pivotField showAll="0" defaultSubtotal="0"/>
    <pivotField showAll="0"/>
    <pivotField showAll="0"/>
  </pivotFields>
  <formats count="2">
    <format dxfId="4">
      <pivotArea outline="0" collapsedLevelsAreSubtotals="1" fieldPosition="0"/>
    </format>
    <format dxfId="3">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7132FC49-DCC4-4474-A004-671C7F6E4B3B}" name="PivotTable9"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26:C43" firstHeaderRow="1" firstDataRow="1" firstDataCol="0"/>
  <pivotFields count="21">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4" showAll="0"/>
    <pivotField numFmtId="9" showAll="0"/>
    <pivotField showAll="0"/>
    <pivotField showAll="0"/>
    <pivotField showAll="0"/>
    <pivotField showAll="0"/>
    <pivotField showAll="0"/>
    <pivotField showAll="0"/>
  </pivot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02DDC13E-4B0A-4A62-8D26-9CA5C708835A}" name="PivotTable1" cacheId="0" applyNumberFormats="0" applyBorderFormats="0" applyFontFormats="0" applyPatternFormats="0" applyAlignmentFormats="0" applyWidthHeightFormats="1" dataCaption="Values" updatedVersion="7" minRefreshableVersion="3" useAutoFormatting="1" itemPrintTitles="1" createdVersion="5" indent="0" outline="1" outlineData="1" multipleFieldFilters="0" rowHeaderCaption="Assembly District">
  <location ref="A3:J600" firstHeaderRow="0" firstDataRow="1" firstDataCol="1" rowPageCount="1" colPageCount="1"/>
  <pivotFields count="27">
    <pivotField showAll="0"/>
    <pivotField axis="axisRow" showAll="0">
      <items count="27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t="default"/>
      </items>
    </pivotField>
    <pivotField showAll="0"/>
    <pivotField numFmtId="168" showAll="0"/>
    <pivotField axis="axisRow" showAll="0">
      <items count="254">
        <item x="89"/>
        <item x="113"/>
        <item x="114"/>
        <item x="2"/>
        <item x="1"/>
        <item x="53"/>
        <item x="44"/>
        <item x="208"/>
        <item x="131"/>
        <item x="120"/>
        <item x="177"/>
        <item x="201"/>
        <item x="221"/>
        <item x="28"/>
        <item x="196"/>
        <item x="24"/>
        <item x="67"/>
        <item x="17"/>
        <item x="231"/>
        <item x="18"/>
        <item x="19"/>
        <item x="229"/>
        <item x="20"/>
        <item x="230"/>
        <item x="21"/>
        <item x="22"/>
        <item x="36"/>
        <item x="31"/>
        <item x="143"/>
        <item x="69"/>
        <item x="202"/>
        <item x="234"/>
        <item x="134"/>
        <item x="117"/>
        <item x="95"/>
        <item x="210"/>
        <item x="121"/>
        <item x="23"/>
        <item x="179"/>
        <item x="13"/>
        <item x="56"/>
        <item x="135"/>
        <item x="0"/>
        <item m="1" x="244"/>
        <item x="59"/>
        <item x="237"/>
        <item x="50"/>
        <item x="119"/>
        <item x="130"/>
        <item x="214"/>
        <item x="170"/>
        <item x="182"/>
        <item x="213"/>
        <item x="212"/>
        <item x="171"/>
        <item x="128"/>
        <item x="25"/>
        <item x="82"/>
        <item x="100"/>
        <item x="12"/>
        <item x="148"/>
        <item x="34"/>
        <item m="1" x="245"/>
        <item x="55"/>
        <item x="235"/>
        <item x="240"/>
        <item x="163"/>
        <item x="129"/>
        <item m="1" x="242"/>
        <item m="1" x="252"/>
        <item x="139"/>
        <item x="227"/>
        <item x="46"/>
        <item x="49"/>
        <item x="172"/>
        <item x="126"/>
        <item x="118"/>
        <item x="58"/>
        <item x="106"/>
        <item x="238"/>
        <item x="178"/>
        <item x="32"/>
        <item x="64"/>
        <item x="198"/>
        <item x="140"/>
        <item x="109"/>
        <item x="110"/>
        <item x="192"/>
        <item x="81"/>
        <item x="51"/>
        <item x="45"/>
        <item x="60"/>
        <item x="194"/>
        <item x="219"/>
        <item x="220"/>
        <item x="218"/>
        <item x="99"/>
        <item x="112"/>
        <item x="167"/>
        <item x="159"/>
        <item x="3"/>
        <item x="164"/>
        <item x="200"/>
        <item x="127"/>
        <item x="188"/>
        <item x="225"/>
        <item x="4"/>
        <item x="216"/>
        <item x="161"/>
        <item x="203"/>
        <item x="115"/>
        <item x="80"/>
        <item x="184"/>
        <item x="224"/>
        <item x="15"/>
        <item x="108"/>
        <item x="75"/>
        <item x="215"/>
        <item x="92"/>
        <item x="209"/>
        <item x="84"/>
        <item m="1" x="247"/>
        <item x="232"/>
        <item x="123"/>
        <item x="155"/>
        <item x="207"/>
        <item x="183"/>
        <item x="190"/>
        <item x="41"/>
        <item x="86"/>
        <item x="169"/>
        <item x="97"/>
        <item x="197"/>
        <item x="206"/>
        <item x="85"/>
        <item x="26"/>
        <item x="70"/>
        <item x="146"/>
        <item x="91"/>
        <item x="71"/>
        <item x="199"/>
        <item x="27"/>
        <item m="1" x="246"/>
        <item x="107"/>
        <item x="154"/>
        <item x="94"/>
        <item m="1" x="251"/>
        <item x="105"/>
        <item x="228"/>
        <item x="62"/>
        <item x="222"/>
        <item x="30"/>
        <item x="66"/>
        <item x="7"/>
        <item x="174"/>
        <item x="144"/>
        <item x="65"/>
        <item x="116"/>
        <item x="43"/>
        <item x="54"/>
        <item x="185"/>
        <item x="11"/>
        <item x="48"/>
        <item x="150"/>
        <item x="87"/>
        <item m="1" x="248"/>
        <item x="133"/>
        <item x="236"/>
        <item x="73"/>
        <item x="137"/>
        <item x="226"/>
        <item x="162"/>
        <item x="61"/>
        <item x="125"/>
        <item x="186"/>
        <item x="14"/>
        <item x="149"/>
        <item x="63"/>
        <item x="29"/>
        <item x="104"/>
        <item x="217"/>
        <item m="1" x="250"/>
        <item x="42"/>
        <item x="68"/>
        <item x="239"/>
        <item x="223"/>
        <item x="88"/>
        <item x="98"/>
        <item x="187"/>
        <item x="103"/>
        <item x="142"/>
        <item x="141"/>
        <item x="33"/>
        <item x="158"/>
        <item x="153"/>
        <item x="77"/>
        <item x="8"/>
        <item x="193"/>
        <item x="157"/>
        <item x="132"/>
        <item x="40"/>
        <item x="72"/>
        <item x="16"/>
        <item x="35"/>
        <item x="5"/>
        <item x="39"/>
        <item x="195"/>
        <item x="211"/>
        <item x="90"/>
        <item x="93"/>
        <item x="175"/>
        <item x="9"/>
        <item x="57"/>
        <item x="136"/>
        <item x="147"/>
        <item x="10"/>
        <item x="78"/>
        <item x="189"/>
        <item x="160"/>
        <item x="204"/>
        <item x="124"/>
        <item x="145"/>
        <item m="1" x="241"/>
        <item m="1" x="243"/>
        <item x="37"/>
        <item m="1" x="249"/>
        <item x="233"/>
        <item x="168"/>
        <item x="96"/>
        <item x="83"/>
        <item x="6"/>
        <item x="156"/>
        <item x="191"/>
        <item x="138"/>
        <item x="151"/>
        <item x="79"/>
        <item x="176"/>
        <item x="180"/>
        <item x="122"/>
        <item x="205"/>
        <item x="52"/>
        <item x="173"/>
        <item x="101"/>
        <item x="102"/>
        <item x="181"/>
        <item x="76"/>
        <item x="166"/>
        <item x="152"/>
        <item x="74"/>
        <item x="111"/>
        <item x="165"/>
        <item x="38"/>
        <item x="47"/>
        <item t="default"/>
      </items>
    </pivotField>
    <pivotField showAll="0"/>
    <pivotField showAll="0"/>
    <pivotField showAll="0"/>
    <pivotField showAll="0"/>
    <pivotField showAll="0"/>
    <pivotField dataField="1" showAll="0">
      <items count="267">
        <item x="173"/>
        <item x="172"/>
        <item x="20"/>
        <item x="89"/>
        <item x="207"/>
        <item x="189"/>
        <item x="42"/>
        <item x="17"/>
        <item x="1"/>
        <item x="48"/>
        <item x="52"/>
        <item x="4"/>
        <item x="26"/>
        <item x="18"/>
        <item x="138"/>
        <item x="21"/>
        <item x="22"/>
        <item x="163"/>
        <item x="104"/>
        <item x="51"/>
        <item x="166"/>
        <item x="95"/>
        <item x="162"/>
        <item x="78"/>
        <item x="178"/>
        <item x="74"/>
        <item x="19"/>
        <item x="31"/>
        <item x="140"/>
        <item x="120"/>
        <item x="45"/>
        <item x="121"/>
        <item x="193"/>
        <item x="182"/>
        <item x="33"/>
        <item x="157"/>
        <item x="194"/>
        <item x="128"/>
        <item x="64"/>
        <item x="111"/>
        <item x="56"/>
        <item x="107"/>
        <item x="130"/>
        <item x="154"/>
        <item x="196"/>
        <item x="29"/>
        <item x="15"/>
        <item x="113"/>
        <item x="96"/>
        <item x="105"/>
        <item x="185"/>
        <item x="175"/>
        <item x="197"/>
        <item x="44"/>
        <item x="98"/>
        <item x="168"/>
        <item x="115"/>
        <item x="82"/>
        <item x="2"/>
        <item x="76"/>
        <item x="181"/>
        <item x="131"/>
        <item x="57"/>
        <item x="85"/>
        <item x="249"/>
        <item x="155"/>
        <item x="202"/>
        <item x="28"/>
        <item x="199"/>
        <item x="217"/>
        <item x="97"/>
        <item x="46"/>
        <item x="146"/>
        <item x="50"/>
        <item x="192"/>
        <item x="147"/>
        <item x="93"/>
        <item x="23"/>
        <item x="54"/>
        <item x="40"/>
        <item x="245"/>
        <item x="87"/>
        <item x="60"/>
        <item x="141"/>
        <item x="63"/>
        <item x="171"/>
        <item x="124"/>
        <item x="112"/>
        <item x="151"/>
        <item x="159"/>
        <item x="77"/>
        <item x="209"/>
        <item x="132"/>
        <item x="55"/>
        <item x="150"/>
        <item x="174"/>
        <item x="183"/>
        <item x="6"/>
        <item x="145"/>
        <item x="36"/>
        <item x="191"/>
        <item x="109"/>
        <item x="69"/>
        <item x="239"/>
        <item x="10"/>
        <item x="240"/>
        <item x="164"/>
        <item x="119"/>
        <item x="35"/>
        <item x="230"/>
        <item x="101"/>
        <item x="136"/>
        <item x="170"/>
        <item x="92"/>
        <item x="222"/>
        <item x="241"/>
        <item x="14"/>
        <item x="118"/>
        <item x="133"/>
        <item x="0"/>
        <item x="234"/>
        <item x="229"/>
        <item x="16"/>
        <item x="116"/>
        <item x="143"/>
        <item x="32"/>
        <item x="158"/>
        <item x="204"/>
        <item x="117"/>
        <item x="165"/>
        <item x="180"/>
        <item x="243"/>
        <item x="214"/>
        <item x="110"/>
        <item x="236"/>
        <item x="127"/>
        <item x="47"/>
        <item x="153"/>
        <item x="177"/>
        <item x="228"/>
        <item x="134"/>
        <item x="86"/>
        <item x="198"/>
        <item x="25"/>
        <item x="49"/>
        <item x="242"/>
        <item x="102"/>
        <item x="59"/>
        <item x="30"/>
        <item x="237"/>
        <item x="71"/>
        <item x="221"/>
        <item x="201"/>
        <item x="208"/>
        <item x="238"/>
        <item x="212"/>
        <item x="248"/>
        <item x="62"/>
        <item x="91"/>
        <item x="125"/>
        <item x="70"/>
        <item x="53"/>
        <item x="216"/>
        <item x="167"/>
        <item x="38"/>
        <item x="67"/>
        <item x="65"/>
        <item x="251"/>
        <item x="225"/>
        <item x="161"/>
        <item x="72"/>
        <item x="244"/>
        <item x="11"/>
        <item x="137"/>
        <item x="186"/>
        <item x="75"/>
        <item x="213"/>
        <item x="135"/>
        <item x="233"/>
        <item x="148"/>
        <item x="187"/>
        <item x="264"/>
        <item x="176"/>
        <item x="246"/>
        <item x="247"/>
        <item x="252"/>
        <item x="250"/>
        <item x="83"/>
        <item x="108"/>
        <item x="226"/>
        <item x="142"/>
        <item x="43"/>
        <item x="66"/>
        <item x="27"/>
        <item x="254"/>
        <item x="256"/>
        <item x="255"/>
        <item x="263"/>
        <item x="261"/>
        <item x="68"/>
        <item x="200"/>
        <item x="220"/>
        <item x="114"/>
        <item x="260"/>
        <item x="215"/>
        <item x="129"/>
        <item x="13"/>
        <item x="232"/>
        <item x="3"/>
        <item x="90"/>
        <item x="253"/>
        <item x="12"/>
        <item x="88"/>
        <item x="156"/>
        <item x="24"/>
        <item x="8"/>
        <item x="188"/>
        <item x="265"/>
        <item x="123"/>
        <item x="149"/>
        <item x="231"/>
        <item x="152"/>
        <item x="39"/>
        <item x="224"/>
        <item x="218"/>
        <item x="262"/>
        <item x="190"/>
        <item x="184"/>
        <item x="210"/>
        <item x="227"/>
        <item x="106"/>
        <item x="211"/>
        <item x="79"/>
        <item x="205"/>
        <item x="235"/>
        <item x="160"/>
        <item x="203"/>
        <item x="41"/>
        <item x="9"/>
        <item x="81"/>
        <item x="139"/>
        <item x="84"/>
        <item x="223"/>
        <item x="219"/>
        <item x="103"/>
        <item x="257"/>
        <item x="7"/>
        <item x="179"/>
        <item x="258"/>
        <item x="195"/>
        <item x="80"/>
        <item x="34"/>
        <item x="259"/>
        <item x="206"/>
        <item x="144"/>
        <item x="169"/>
        <item x="126"/>
        <item x="37"/>
        <item x="73"/>
        <item x="94"/>
        <item x="5"/>
        <item x="61"/>
        <item x="58"/>
        <item x="99"/>
        <item x="100"/>
        <item x="122"/>
        <item t="default"/>
      </items>
    </pivotField>
    <pivotField dataField="1" numFmtId="166" showAll="0"/>
    <pivotField dataField="1" numFmtId="166" showAll="0"/>
    <pivotField dataField="1" numFmtId="166" showAll="0"/>
    <pivotField numFmtId="9" showAll="0"/>
    <pivotField dataField="1" showAll="0"/>
    <pivotField dataField="1" numFmtId="166" showAll="0"/>
    <pivotField dataField="1" numFmtId="166" showAll="0"/>
    <pivotField dataField="1" showAll="0"/>
    <pivotField dataField="1" showAll="0"/>
    <pivotField axis="axisPage" showAll="0">
      <items count="4">
        <item x="2"/>
        <item x="1"/>
        <item x="0"/>
        <item t="default"/>
      </items>
    </pivotField>
    <pivotField showAll="0"/>
    <pivotField showAll="0"/>
    <pivotField showAll="0"/>
    <pivotField showAll="0"/>
    <pivotField axis="axisRow" showAll="0">
      <items count="69">
        <item x="63"/>
        <item x="56"/>
        <item x="12"/>
        <item x="25"/>
        <item x="36"/>
        <item x="60"/>
        <item x="24"/>
        <item x="47"/>
        <item x="23"/>
        <item x="37"/>
        <item x="32"/>
        <item x="14"/>
        <item x="13"/>
        <item x="65"/>
        <item x="17"/>
        <item x="15"/>
        <item x="49"/>
        <item x="18"/>
        <item x="4"/>
        <item x="3"/>
        <item x="28"/>
        <item x="8"/>
        <item x="2"/>
        <item x="19"/>
        <item x="5"/>
        <item x="57"/>
        <item x="7"/>
        <item x="10"/>
        <item x="21"/>
        <item x="1"/>
        <item x="54"/>
        <item x="29"/>
        <item x="55"/>
        <item x="35"/>
        <item x="31"/>
        <item x="48"/>
        <item x="61"/>
        <item x="11"/>
        <item x="27"/>
        <item x="43"/>
        <item x="30"/>
        <item x="44"/>
        <item x="45"/>
        <item x="58"/>
        <item x="46"/>
        <item x="6"/>
        <item x="39"/>
        <item x="59"/>
        <item x="53"/>
        <item x="41"/>
        <item x="33"/>
        <item x="34"/>
        <item x="50"/>
        <item x="62"/>
        <item x="42"/>
        <item x="0"/>
        <item x="40"/>
        <item x="52"/>
        <item x="20"/>
        <item x="66"/>
        <item x="9"/>
        <item x="26"/>
        <item x="38"/>
        <item x="22"/>
        <item x="16"/>
        <item x="64"/>
        <item x="51"/>
        <item x="67"/>
        <item t="default"/>
      </items>
    </pivotField>
    <pivotField showAll="0"/>
  </pivotFields>
  <rowFields count="3">
    <field x="25"/>
    <field x="4"/>
    <field x="1"/>
  </rowFields>
  <rowItems count="597">
    <i>
      <x/>
    </i>
    <i r="1">
      <x v="119"/>
    </i>
    <i r="2">
      <x v="236"/>
    </i>
    <i r="1">
      <x v="193"/>
    </i>
    <i r="2">
      <x v="173"/>
    </i>
    <i>
      <x v="1"/>
    </i>
    <i r="1">
      <x v="220"/>
    </i>
    <i r="2">
      <x v="133"/>
    </i>
    <i r="1">
      <x v="231"/>
    </i>
    <i r="2">
      <x v="171"/>
    </i>
    <i>
      <x v="2"/>
    </i>
    <i r="1">
      <x v="17"/>
    </i>
    <i r="2">
      <x v="17"/>
    </i>
    <i r="1">
      <x v="60"/>
    </i>
    <i r="2">
      <x v="160"/>
    </i>
    <i r="1">
      <x v="104"/>
    </i>
    <i r="2">
      <x v="211"/>
    </i>
    <i r="1">
      <x v="159"/>
    </i>
    <i r="2">
      <x v="55"/>
    </i>
    <i>
      <x v="3"/>
    </i>
    <i r="1">
      <x v="7"/>
    </i>
    <i r="2">
      <x v="235"/>
    </i>
    <i r="1">
      <x v="73"/>
    </i>
    <i r="2">
      <x v="50"/>
    </i>
    <i r="1">
      <x v="98"/>
    </i>
    <i r="2">
      <x v="184"/>
    </i>
    <i>
      <x v="4"/>
    </i>
    <i r="1">
      <x v="45"/>
    </i>
    <i r="2">
      <x v="272"/>
    </i>
    <i r="1">
      <x v="65"/>
    </i>
    <i r="2">
      <x v="275"/>
    </i>
    <i r="1">
      <x v="138"/>
    </i>
    <i r="2">
      <x v="95"/>
    </i>
    <i r="1">
      <x v="157"/>
    </i>
    <i r="2">
      <x v="124"/>
    </i>
    <i r="1">
      <x v="168"/>
    </i>
    <i r="2">
      <x v="76"/>
    </i>
    <i r="1">
      <x v="207"/>
    </i>
    <i r="2">
      <x v="238"/>
    </i>
    <i r="1">
      <x v="218"/>
    </i>
    <i r="2">
      <x v="175"/>
    </i>
    <i r="1">
      <x v="227"/>
    </i>
    <i r="2">
      <x v="186"/>
    </i>
    <i>
      <x v="5"/>
    </i>
    <i r="1">
      <x v="70"/>
    </i>
    <i r="2">
      <x v="150"/>
    </i>
    <i r="1">
      <x v="105"/>
    </i>
    <i r="2">
      <x v="259"/>
    </i>
    <i r="1">
      <x v="210"/>
    </i>
    <i r="2">
      <x v="196"/>
    </i>
    <i>
      <x v="6"/>
    </i>
    <i r="1">
      <x v="72"/>
    </i>
    <i r="2">
      <x v="47"/>
    </i>
    <i r="1">
      <x v="156"/>
    </i>
    <i r="2">
      <x v="193"/>
    </i>
    <i>
      <x v="7"/>
    </i>
    <i r="1">
      <x v="58"/>
    </i>
    <i r="2">
      <x v="105"/>
    </i>
    <i r="1">
      <x v="213"/>
    </i>
    <i r="2">
      <x v="145"/>
    </i>
    <i r="1">
      <x v="237"/>
    </i>
    <i r="2">
      <x v="201"/>
    </i>
    <i>
      <x v="8"/>
    </i>
    <i r="1">
      <x v="6"/>
    </i>
    <i r="2">
      <x v="45"/>
    </i>
    <i r="1">
      <x v="128"/>
    </i>
    <i r="2">
      <x v="42"/>
    </i>
    <i>
      <x v="9"/>
    </i>
    <i r="1">
      <x v="134"/>
    </i>
    <i r="2">
      <x v="89"/>
    </i>
    <i r="1">
      <x v="180"/>
    </i>
    <i r="2">
      <x v="247"/>
    </i>
    <i r="1">
      <x v="248"/>
    </i>
    <i r="2">
      <x v="78"/>
    </i>
    <i>
      <x v="10"/>
    </i>
    <i r="1">
      <x v="177"/>
    </i>
    <i r="2">
      <x v="66"/>
    </i>
    <i>
      <x v="11"/>
    </i>
    <i r="1">
      <x v="24"/>
    </i>
    <i r="2">
      <x v="21"/>
    </i>
    <i r="1">
      <x v="63"/>
    </i>
    <i r="2">
      <x v="56"/>
    </i>
    <i r="1">
      <x v="71"/>
    </i>
    <i r="2">
      <x v="261"/>
    </i>
    <i r="1">
      <x v="80"/>
    </i>
    <i r="2">
      <x v="199"/>
    </i>
    <i r="1">
      <x v="84"/>
    </i>
    <i r="2">
      <x v="151"/>
    </i>
    <i r="1">
      <x v="171"/>
    </i>
    <i r="2">
      <x v="177"/>
    </i>
    <i>
      <x v="12"/>
    </i>
    <i r="1">
      <x v="20"/>
    </i>
    <i r="2">
      <x v="19"/>
    </i>
    <i r="1">
      <x v="21"/>
    </i>
    <i r="2">
      <x v="264"/>
    </i>
    <i r="1">
      <x v="36"/>
    </i>
    <i r="2">
      <x v="169"/>
    </i>
    <i r="2">
      <x v="221"/>
    </i>
    <i r="1">
      <x v="81"/>
    </i>
    <i r="2">
      <x v="32"/>
    </i>
    <i r="1">
      <x v="90"/>
    </i>
    <i r="2">
      <x v="46"/>
    </i>
    <i r="1">
      <x v="130"/>
    </i>
    <i r="2">
      <x v="187"/>
    </i>
    <i r="1">
      <x v="169"/>
    </i>
    <i r="2">
      <x v="147"/>
    </i>
    <i r="1">
      <x v="197"/>
    </i>
    <i r="2">
      <x v="216"/>
    </i>
    <i r="1">
      <x v="233"/>
    </i>
    <i r="2">
      <x v="149"/>
    </i>
    <i>
      <x v="13"/>
    </i>
    <i r="1">
      <x v="23"/>
    </i>
    <i r="2">
      <x v="265"/>
    </i>
    <i r="1">
      <x v="107"/>
    </i>
    <i r="2">
      <x v="245"/>
    </i>
    <i r="1">
      <x v="226"/>
    </i>
    <i r="2">
      <x v="268"/>
    </i>
    <i>
      <x v="14"/>
    </i>
    <i r="1">
      <x v="13"/>
    </i>
    <i r="2">
      <x v="28"/>
    </i>
    <i r="1">
      <x v="38"/>
    </i>
    <i r="2">
      <x v="200"/>
    </i>
    <i r="1">
      <x v="103"/>
    </i>
    <i r="2">
      <x v="136"/>
    </i>
    <i>
      <x v="15"/>
    </i>
    <i r="1">
      <x v="8"/>
    </i>
    <i r="2">
      <x v="140"/>
    </i>
    <i r="1">
      <x v="25"/>
    </i>
    <i r="2">
      <x v="22"/>
    </i>
    <i>
      <x v="16"/>
    </i>
    <i r="1">
      <x v="179"/>
    </i>
    <i r="2">
      <x v="109"/>
    </i>
    <i>
      <x v="17"/>
    </i>
    <i r="1">
      <x v="101"/>
    </i>
    <i r="2">
      <x v="180"/>
    </i>
    <i r="1">
      <x v="178"/>
    </i>
    <i r="2">
      <x v="29"/>
    </i>
    <i r="1">
      <x v="194"/>
    </i>
    <i r="2">
      <x v="166"/>
    </i>
    <i r="1">
      <x v="242"/>
    </i>
    <i r="2">
      <x v="106"/>
    </i>
    <i>
      <x v="18"/>
    </i>
    <i r="1">
      <x v="41"/>
    </i>
    <i r="2">
      <x v="144"/>
    </i>
    <i r="1">
      <x v="205"/>
    </i>
    <i r="2">
      <x v="39"/>
    </i>
    <i r="1">
      <x v="230"/>
    </i>
    <i r="2">
      <x v="6"/>
    </i>
    <i>
      <x v="19"/>
    </i>
    <i r="1">
      <x v="11"/>
    </i>
    <i r="2">
      <x v="226"/>
    </i>
    <i r="1">
      <x v="12"/>
    </i>
    <i r="2">
      <x v="252"/>
    </i>
    <i r="1">
      <x v="82"/>
    </i>
    <i r="2">
      <x v="67"/>
    </i>
    <i r="1">
      <x v="92"/>
    </i>
    <i r="2">
      <x v="217"/>
    </i>
    <i r="1">
      <x v="106"/>
    </i>
    <i r="2">
      <x v="4"/>
    </i>
    <i r="1">
      <x v="112"/>
    </i>
    <i r="2">
      <x v="206"/>
    </i>
    <i r="1">
      <x v="140"/>
    </i>
    <i r="2">
      <x v="224"/>
    </i>
    <i r="1">
      <x v="174"/>
    </i>
    <i r="2">
      <x v="209"/>
    </i>
    <i>
      <x v="20"/>
    </i>
    <i r="1">
      <x v="40"/>
    </i>
    <i r="2">
      <x v="57"/>
    </i>
    <i r="2">
      <x v="248"/>
    </i>
    <i r="1">
      <x v="44"/>
    </i>
    <i r="2">
      <x v="60"/>
    </i>
    <i r="1">
      <x v="179"/>
    </i>
    <i r="2">
      <x v="154"/>
    </i>
    <i r="1">
      <x v="206"/>
    </i>
    <i r="2">
      <x v="218"/>
    </i>
    <i>
      <x v="21"/>
    </i>
    <i r="1">
      <x v="15"/>
    </i>
    <i r="2">
      <x v="24"/>
    </i>
    <i r="1">
      <x v="34"/>
    </i>
    <i r="2">
      <x v="100"/>
    </i>
    <i r="1">
      <x v="39"/>
    </i>
    <i r="2">
      <x v="13"/>
    </i>
    <i r="1">
      <x v="59"/>
    </i>
    <i r="2">
      <x v="12"/>
    </i>
    <i r="1">
      <x v="126"/>
    </i>
    <i r="2">
      <x v="205"/>
    </i>
    <i r="2">
      <x v="244"/>
    </i>
    <i r="1">
      <x v="141"/>
    </i>
    <i r="2">
      <x v="27"/>
    </i>
    <i>
      <x v="22"/>
    </i>
    <i r="1">
      <x v="14"/>
    </i>
    <i r="2">
      <x v="219"/>
    </i>
    <i r="1">
      <x v="30"/>
    </i>
    <i r="2">
      <x v="227"/>
    </i>
    <i r="2">
      <x v="257"/>
    </i>
    <i r="1">
      <x v="88"/>
    </i>
    <i r="2">
      <x v="85"/>
    </i>
    <i r="1">
      <x v="91"/>
    </i>
    <i r="2">
      <x v="62"/>
    </i>
    <i r="2">
      <x v="276"/>
    </i>
    <i r="1">
      <x v="100"/>
    </i>
    <i r="2">
      <x v="3"/>
    </i>
    <i r="1">
      <x v="115"/>
    </i>
    <i r="2">
      <x v="115"/>
    </i>
    <i r="2">
      <x v="179"/>
    </i>
    <i r="1">
      <x v="133"/>
    </i>
    <i r="2">
      <x v="232"/>
    </i>
    <i r="2">
      <x v="256"/>
    </i>
    <i r="1">
      <x v="135"/>
    </i>
    <i r="2">
      <x v="26"/>
    </i>
    <i r="1">
      <x v="161"/>
    </i>
    <i r="2">
      <x v="11"/>
    </i>
    <i r="1">
      <x v="176"/>
    </i>
    <i r="2">
      <x v="161"/>
    </i>
    <i r="2">
      <x v="254"/>
    </i>
    <i r="1">
      <x v="195"/>
    </i>
    <i r="2">
      <x v="81"/>
    </i>
    <i r="1">
      <x v="198"/>
    </i>
    <i r="2">
      <x v="172"/>
    </i>
    <i r="1">
      <x v="201"/>
    </i>
    <i r="2">
      <x v="75"/>
    </i>
    <i r="1">
      <x v="204"/>
    </i>
    <i r="2">
      <x v="5"/>
    </i>
    <i r="1">
      <x v="215"/>
    </i>
    <i r="2">
      <x v="10"/>
    </i>
    <i r="1">
      <x v="224"/>
    </i>
    <i r="2">
      <x v="37"/>
    </i>
    <i r="2">
      <x v="61"/>
    </i>
    <i r="2">
      <x v="99"/>
    </i>
    <i r="2">
      <x v="122"/>
    </i>
    <i r="2">
      <x v="126"/>
    </i>
    <i r="2">
      <x v="170"/>
    </i>
    <i r="2">
      <x v="207"/>
    </i>
    <i r="2">
      <x v="242"/>
    </i>
    <i r="1">
      <x v="240"/>
    </i>
    <i r="2">
      <x v="53"/>
    </i>
    <i r="1">
      <x v="250"/>
    </i>
    <i r="2">
      <x v="182"/>
    </i>
    <i r="2">
      <x v="231"/>
    </i>
    <i r="1">
      <x v="251"/>
    </i>
    <i r="2">
      <x v="38"/>
    </i>
    <i>
      <x v="23"/>
    </i>
    <i r="1">
      <x v="36"/>
    </i>
    <i r="2">
      <x v="130"/>
    </i>
    <i r="1">
      <x v="52"/>
    </i>
    <i r="2">
      <x v="240"/>
    </i>
    <i r="1">
      <x v="53"/>
    </i>
    <i r="2">
      <x v="239"/>
    </i>
    <i r="1">
      <x v="55"/>
    </i>
    <i r="2">
      <x v="137"/>
    </i>
    <i r="1">
      <x v="75"/>
    </i>
    <i r="2">
      <x v="135"/>
    </i>
    <i r="1">
      <x v="149"/>
    </i>
    <i r="2">
      <x v="191"/>
    </i>
    <i r="1">
      <x v="151"/>
    </i>
    <i r="2">
      <x v="30"/>
    </i>
    <i r="1">
      <x v="172"/>
    </i>
    <i r="2">
      <x v="64"/>
    </i>
    <i r="1">
      <x v="184"/>
    </i>
    <i r="2">
      <x v="274"/>
    </i>
    <i r="1">
      <x v="199"/>
    </i>
    <i r="2">
      <x v="141"/>
    </i>
    <i>
      <x v="24"/>
    </i>
    <i r="1">
      <x v="153"/>
    </i>
    <i r="2">
      <x v="7"/>
    </i>
    <i r="1">
      <x v="203"/>
    </i>
    <i r="2">
      <x v="35"/>
    </i>
    <i r="1">
      <x v="209"/>
    </i>
    <i r="2">
      <x v="97"/>
    </i>
    <i>
      <x v="25"/>
    </i>
    <i r="1">
      <x v="67"/>
    </i>
    <i r="2">
      <x v="138"/>
    </i>
    <i>
      <x v="26"/>
    </i>
    <i r="1">
      <x v="19"/>
    </i>
    <i r="2">
      <x v="18"/>
    </i>
    <i r="1">
      <x v="127"/>
    </i>
    <i r="2">
      <x v="213"/>
    </i>
    <i r="1">
      <x v="147"/>
    </i>
    <i r="2">
      <x v="110"/>
    </i>
    <i r="1">
      <x v="211"/>
    </i>
    <i r="2">
      <x v="9"/>
    </i>
    <i r="2">
      <x v="40"/>
    </i>
    <i r="1">
      <x v="252"/>
    </i>
    <i r="2">
      <x v="48"/>
    </i>
    <i>
      <x v="27"/>
    </i>
    <i r="1">
      <x v="22"/>
    </i>
    <i r="2">
      <x v="20"/>
    </i>
    <i r="1">
      <x v="114"/>
    </i>
    <i r="2">
      <x v="15"/>
    </i>
    <i r="1">
      <x v="158"/>
    </i>
    <i r="2">
      <x v="44"/>
    </i>
    <i r="1">
      <x v="247"/>
    </i>
    <i r="2">
      <x v="165"/>
    </i>
    <i r="2">
      <x v="185"/>
    </i>
    <i>
      <x v="28"/>
    </i>
    <i r="1">
      <x v="18"/>
    </i>
    <i r="2">
      <x v="266"/>
    </i>
    <i r="1">
      <x v="35"/>
    </i>
    <i r="2">
      <x v="237"/>
    </i>
    <i r="1">
      <x v="97"/>
    </i>
    <i r="2">
      <x v="119"/>
    </i>
    <i r="1">
      <x v="102"/>
    </i>
    <i r="2">
      <x v="225"/>
    </i>
    <i r="1">
      <x v="124"/>
    </i>
    <i r="2">
      <x v="168"/>
    </i>
    <i r="1">
      <x v="139"/>
    </i>
    <i r="2">
      <x v="74"/>
    </i>
    <i r="1">
      <x v="143"/>
    </i>
    <i r="2">
      <x v="112"/>
    </i>
    <i r="2">
      <x v="113"/>
    </i>
    <i r="1">
      <x v="144"/>
    </i>
    <i r="2">
      <x v="167"/>
    </i>
    <i r="1">
      <x v="192"/>
    </i>
    <i r="2">
      <x v="33"/>
    </i>
    <i r="1">
      <x v="232"/>
    </i>
    <i r="2">
      <x v="214"/>
    </i>
    <i>
      <x v="29"/>
    </i>
    <i r="1">
      <x/>
    </i>
    <i r="2">
      <x v="93"/>
    </i>
    <i r="1">
      <x v="1"/>
    </i>
    <i r="2">
      <x v="120"/>
    </i>
    <i r="1">
      <x v="2"/>
    </i>
    <i r="2">
      <x v="121"/>
    </i>
    <i r="1">
      <x v="3"/>
    </i>
    <i r="2">
      <x v="2"/>
    </i>
    <i r="1">
      <x v="4"/>
    </i>
    <i r="2">
      <x v="1"/>
    </i>
    <i r="1">
      <x v="5"/>
    </i>
    <i r="2">
      <x v="54"/>
    </i>
    <i r="1">
      <x v="10"/>
    </i>
    <i r="2">
      <x v="198"/>
    </i>
    <i r="1">
      <x v="49"/>
    </i>
    <i r="2">
      <x v="241"/>
    </i>
    <i r="1">
      <x v="50"/>
    </i>
    <i r="2">
      <x v="189"/>
    </i>
    <i r="1">
      <x v="54"/>
    </i>
    <i r="2">
      <x v="190"/>
    </i>
    <i r="1">
      <x v="93"/>
    </i>
    <i r="2">
      <x v="250"/>
    </i>
    <i r="1">
      <x v="94"/>
    </i>
    <i r="2">
      <x v="251"/>
    </i>
    <i r="1">
      <x v="95"/>
    </i>
    <i r="2">
      <x v="249"/>
    </i>
    <i r="1">
      <x v="99"/>
    </i>
    <i r="2">
      <x v="174"/>
    </i>
    <i r="1">
      <x v="118"/>
    </i>
    <i r="2">
      <x v="96"/>
    </i>
    <i r="1">
      <x v="132"/>
    </i>
    <i r="2">
      <x v="220"/>
    </i>
    <i>
      <x v="30"/>
    </i>
    <i r="1">
      <x v="9"/>
    </i>
    <i r="2">
      <x v="129"/>
    </i>
    <i r="1">
      <x v="148"/>
    </i>
    <i r="2">
      <x v="262"/>
    </i>
    <i>
      <x v="31"/>
    </i>
    <i r="1">
      <x v="48"/>
    </i>
    <i r="2">
      <x v="139"/>
    </i>
    <i r="1">
      <x v="77"/>
    </i>
    <i r="2">
      <x v="59"/>
    </i>
    <i r="2">
      <x v="148"/>
    </i>
    <i r="1">
      <x v="109"/>
    </i>
    <i r="2">
      <x v="228"/>
    </i>
    <i r="1">
      <x v="117"/>
    </i>
    <i r="2">
      <x v="243"/>
    </i>
    <i r="1">
      <x v="217"/>
    </i>
    <i r="2">
      <x v="212"/>
    </i>
    <i>
      <x v="32"/>
    </i>
    <i r="1">
      <x v="123"/>
    </i>
    <i r="2">
      <x v="132"/>
    </i>
    <i>
      <x v="33"/>
    </i>
    <i r="1">
      <x v="47"/>
    </i>
    <i r="2">
      <x v="128"/>
    </i>
    <i r="1">
      <x v="122"/>
    </i>
    <i r="2">
      <x v="267"/>
    </i>
    <i r="1">
      <x v="136"/>
    </i>
    <i r="2">
      <x v="73"/>
    </i>
    <i r="2">
      <x v="233"/>
    </i>
    <i r="1">
      <x v="160"/>
    </i>
    <i r="2">
      <x v="208"/>
    </i>
    <i>
      <x v="34"/>
    </i>
    <i r="1">
      <x v="74"/>
    </i>
    <i r="2">
      <x v="192"/>
    </i>
    <i r="1">
      <x v="149"/>
    </i>
    <i r="2">
      <x v="65"/>
    </i>
    <i r="2">
      <x v="114"/>
    </i>
    <i r="1">
      <x v="150"/>
    </i>
    <i r="2">
      <x v="253"/>
    </i>
    <i>
      <x v="35"/>
    </i>
    <i r="1">
      <x v="167"/>
    </i>
    <i r="2">
      <x v="271"/>
    </i>
    <i r="1">
      <x v="243"/>
    </i>
    <i r="2">
      <x v="107"/>
    </i>
    <i r="1">
      <x v="246"/>
    </i>
    <i r="2">
      <x v="183"/>
    </i>
    <i>
      <x v="36"/>
    </i>
    <i r="1">
      <x v="83"/>
    </i>
    <i r="2">
      <x v="222"/>
    </i>
    <i r="1">
      <x v="170"/>
    </i>
    <i r="2">
      <x v="260"/>
    </i>
    <i r="1">
      <x v="191"/>
    </i>
    <i r="2">
      <x v="152"/>
    </i>
    <i>
      <x v="37"/>
    </i>
    <i r="1">
      <x v="56"/>
    </i>
    <i r="2">
      <x v="25"/>
    </i>
    <i r="1">
      <x v="110"/>
    </i>
    <i r="2">
      <x v="123"/>
    </i>
    <i r="1">
      <x v="202"/>
    </i>
    <i r="2">
      <x v="16"/>
    </i>
    <i>
      <x v="38"/>
    </i>
    <i r="1">
      <x v="33"/>
    </i>
    <i r="2">
      <x v="125"/>
    </i>
    <i r="1">
      <x v="89"/>
    </i>
    <i r="2">
      <x v="52"/>
    </i>
    <i r="1">
      <x v="116"/>
    </i>
    <i r="2">
      <x v="79"/>
    </i>
    <i>
      <x v="39"/>
    </i>
    <i r="1">
      <x v="164"/>
    </i>
    <i r="2">
      <x v="91"/>
    </i>
    <i>
      <x v="40"/>
    </i>
    <i r="1">
      <x v="73"/>
    </i>
    <i r="2">
      <x v="63"/>
    </i>
    <i r="1">
      <x v="156"/>
    </i>
    <i r="2">
      <x v="68"/>
    </i>
    <i r="1">
      <x v="166"/>
    </i>
    <i r="2">
      <x v="142"/>
    </i>
    <i r="1">
      <x v="183"/>
    </i>
    <i r="2">
      <x v="71"/>
    </i>
    <i r="2">
      <x v="263"/>
    </i>
    <i>
      <x v="41"/>
    </i>
    <i r="1">
      <x v="228"/>
    </i>
    <i r="2">
      <x v="101"/>
    </i>
    <i>
      <x v="42"/>
    </i>
    <i r="1">
      <x v="131"/>
    </i>
    <i r="2">
      <x v="102"/>
    </i>
    <i>
      <x v="43"/>
    </i>
    <i r="1">
      <x v="32"/>
    </i>
    <i r="2">
      <x v="143"/>
    </i>
    <i r="1">
      <x v="125"/>
    </i>
    <i r="2">
      <x v="234"/>
    </i>
    <i r="1">
      <x v="137"/>
    </i>
    <i r="2">
      <x v="158"/>
    </i>
    <i r="1">
      <x v="154"/>
    </i>
    <i r="2">
      <x v="195"/>
    </i>
    <i r="1">
      <x v="163"/>
    </i>
    <i r="2">
      <x v="162"/>
    </i>
    <i r="1">
      <x v="236"/>
    </i>
    <i r="2">
      <x v="197"/>
    </i>
    <i r="1">
      <x v="241"/>
    </i>
    <i r="2">
      <x v="194"/>
    </i>
    <i>
      <x v="44"/>
    </i>
    <i r="1">
      <x v="113"/>
    </i>
    <i r="2">
      <x v="258"/>
    </i>
    <i r="1">
      <x v="187"/>
    </i>
    <i r="2">
      <x v="103"/>
    </i>
    <i>
      <x v="45"/>
    </i>
    <i r="1">
      <x v="61"/>
    </i>
    <i r="2">
      <x v="34"/>
    </i>
    <i r="1">
      <x v="162"/>
    </i>
    <i r="2">
      <x v="49"/>
    </i>
    <i r="1">
      <x v="196"/>
    </i>
    <i r="2">
      <x v="8"/>
    </i>
    <i r="1">
      <x v="212"/>
    </i>
    <i r="2">
      <x v="58"/>
    </i>
    <i r="1">
      <x v="214"/>
    </i>
    <i r="2">
      <x v="159"/>
    </i>
    <i>
      <x v="46"/>
    </i>
    <i r="1">
      <x v="28"/>
    </i>
    <i r="2">
      <x v="155"/>
    </i>
    <i r="1">
      <x v="190"/>
    </i>
    <i r="2">
      <x v="203"/>
    </i>
    <i r="1">
      <x v="229"/>
    </i>
    <i r="2">
      <x v="87"/>
    </i>
    <i r="1">
      <x v="235"/>
    </i>
    <i r="2">
      <x v="83"/>
    </i>
    <i>
      <x v="47"/>
    </i>
    <i r="1">
      <x v="235"/>
    </i>
    <i r="2">
      <x v="146"/>
    </i>
    <i>
      <x v="48"/>
    </i>
    <i r="1">
      <x v="249"/>
    </i>
    <i r="2">
      <x v="118"/>
    </i>
    <i>
      <x v="49"/>
    </i>
    <i r="1">
      <x v="57"/>
    </i>
    <i r="2">
      <x v="86"/>
    </i>
    <i r="1">
      <x v="76"/>
    </i>
    <i r="2">
      <x v="127"/>
    </i>
    <i r="2">
      <x v="204"/>
    </i>
    <i r="1">
      <x v="129"/>
    </i>
    <i r="2">
      <x v="90"/>
    </i>
    <i>
      <x v="50"/>
    </i>
    <i r="1">
      <x v="66"/>
    </i>
    <i r="2">
      <x v="178"/>
    </i>
    <i r="1">
      <x v="145"/>
    </i>
    <i r="2">
      <x v="98"/>
    </i>
    <i r="1">
      <x v="152"/>
    </i>
    <i r="2">
      <x v="69"/>
    </i>
    <i r="1">
      <x v="208"/>
    </i>
    <i r="2">
      <x v="94"/>
    </i>
    <i r="2">
      <x v="181"/>
    </i>
    <i r="1">
      <x v="221"/>
    </i>
    <i r="2">
      <x v="157"/>
    </i>
    <i>
      <x v="51"/>
    </i>
    <i r="1">
      <x v="16"/>
    </i>
    <i r="2">
      <x v="70"/>
    </i>
    <i r="2">
      <x v="223"/>
    </i>
    <i r="1">
      <x v="238"/>
    </i>
    <i r="2">
      <x v="131"/>
    </i>
    <i r="1">
      <x v="244"/>
    </i>
    <i r="2">
      <x v="202"/>
    </i>
    <i r="1">
      <x v="245"/>
    </i>
    <i r="2">
      <x v="80"/>
    </i>
    <i>
      <x v="52"/>
    </i>
    <i r="1">
      <x v="78"/>
    </i>
    <i r="2">
      <x v="111"/>
    </i>
    <i r="1">
      <x v="190"/>
    </i>
    <i r="2">
      <x v="153"/>
    </i>
    <i>
      <x v="53"/>
    </i>
    <i r="1">
      <x v="76"/>
    </i>
    <i r="2">
      <x v="164"/>
    </i>
    <i>
      <x v="54"/>
    </i>
    <i r="1">
      <x v="120"/>
    </i>
    <i r="2">
      <x v="88"/>
    </i>
    <i r="1">
      <x v="173"/>
    </i>
    <i r="2">
      <x v="134"/>
    </i>
    <i>
      <x v="55"/>
    </i>
    <i r="1">
      <x v="29"/>
    </i>
    <i r="2">
      <x v="72"/>
    </i>
    <i r="1">
      <x v="42"/>
    </i>
    <i r="2">
      <x/>
    </i>
    <i r="2">
      <x v="77"/>
    </i>
    <i>
      <x v="56"/>
    </i>
    <i r="1">
      <x v="111"/>
    </i>
    <i r="2">
      <x v="84"/>
    </i>
    <i>
      <x v="57"/>
    </i>
    <i r="1">
      <x v="86"/>
    </i>
    <i r="2">
      <x v="117"/>
    </i>
    <i r="1">
      <x v="185"/>
    </i>
    <i r="2">
      <x v="255"/>
    </i>
    <i r="1">
      <x v="234"/>
    </i>
    <i r="2">
      <x v="163"/>
    </i>
    <i r="1">
      <x v="239"/>
    </i>
    <i r="2">
      <x v="230"/>
    </i>
    <i>
      <x v="58"/>
    </i>
    <i r="1">
      <x v="26"/>
    </i>
    <i r="2">
      <x v="36"/>
    </i>
    <i r="1">
      <x v="27"/>
    </i>
    <i r="2">
      <x v="31"/>
    </i>
    <i r="1">
      <x v="108"/>
    </i>
    <i r="2">
      <x v="176"/>
    </i>
    <i r="1">
      <x v="186"/>
    </i>
    <i r="2">
      <x v="92"/>
    </i>
    <i>
      <x v="59"/>
    </i>
    <i r="1">
      <x v="31"/>
    </i>
    <i r="2">
      <x v="269"/>
    </i>
    <i>
      <x v="60"/>
    </i>
    <i r="1">
      <x v="87"/>
    </i>
    <i r="2">
      <x v="215"/>
    </i>
    <i r="1">
      <x v="175"/>
    </i>
    <i r="2">
      <x v="14"/>
    </i>
    <i>
      <x v="61"/>
    </i>
    <i r="1">
      <x v="46"/>
    </i>
    <i r="2">
      <x v="51"/>
    </i>
    <i r="1">
      <x v="96"/>
    </i>
    <i r="2">
      <x v="104"/>
    </i>
    <i r="1">
      <x v="188"/>
    </i>
    <i r="2">
      <x v="210"/>
    </i>
    <i r="1">
      <x v="189"/>
    </i>
    <i r="2">
      <x v="108"/>
    </i>
    <i>
      <x v="62"/>
    </i>
    <i r="1">
      <x v="216"/>
    </i>
    <i r="2">
      <x v="82"/>
    </i>
    <i>
      <x v="63"/>
    </i>
    <i r="1">
      <x v="79"/>
    </i>
    <i r="2">
      <x v="273"/>
    </i>
    <i r="1">
      <x v="182"/>
    </i>
    <i r="2">
      <x v="43"/>
    </i>
    <i r="1">
      <x v="200"/>
    </i>
    <i r="2">
      <x v="41"/>
    </i>
    <i>
      <x v="64"/>
    </i>
    <i r="1">
      <x v="37"/>
    </i>
    <i r="2">
      <x v="23"/>
    </i>
    <i r="1">
      <x v="51"/>
    </i>
    <i r="2">
      <x v="203"/>
    </i>
    <i r="1">
      <x v="219"/>
    </i>
    <i r="2">
      <x v="229"/>
    </i>
    <i>
      <x v="65"/>
    </i>
    <i r="1">
      <x v="85"/>
    </i>
    <i r="2">
      <x v="188"/>
    </i>
    <i r="2">
      <x v="246"/>
    </i>
    <i>
      <x v="66"/>
    </i>
    <i r="1">
      <x v="85"/>
    </i>
    <i r="2">
      <x v="116"/>
    </i>
    <i r="1">
      <x v="155"/>
    </i>
    <i r="2">
      <x v="156"/>
    </i>
    <i>
      <x v="67"/>
    </i>
    <i r="1">
      <x v="64"/>
    </i>
    <i r="2">
      <x v="270"/>
    </i>
    <i t="grand">
      <x/>
    </i>
  </rowItems>
  <colFields count="1">
    <field x="-2"/>
  </colFields>
  <colItems count="9">
    <i>
      <x/>
    </i>
    <i i="1">
      <x v="1"/>
    </i>
    <i i="2">
      <x v="2"/>
    </i>
    <i i="3">
      <x v="3"/>
    </i>
    <i i="4">
      <x v="4"/>
    </i>
    <i i="5">
      <x v="5"/>
    </i>
    <i i="6">
      <x v="6"/>
    </i>
    <i i="7">
      <x v="7"/>
    </i>
    <i i="8">
      <x v="8"/>
    </i>
  </colItems>
  <pageFields count="1">
    <pageField fld="20" hier="-1"/>
  </pageFields>
  <dataFields count="9">
    <dataField name="Sum of Qualified Property Amount Approved" fld="10" baseField="0" baseItem="0" numFmtId="166"/>
    <dataField name="Sum of Estimated STE¹" fld="11" baseField="0" baseItem="0" numFmtId="166"/>
    <dataField name="Sum of Qualified Property Amount Reported" fld="13" baseField="0" baseItem="0" numFmtId="166"/>
    <dataField name="Sum of Estimated STE Used _x000a_to Date¹" fld="12" baseField="0" baseItem="0" numFmtId="166"/>
    <dataField name="Sum of Estimated " fld="15" baseField="25" baseItem="0" numFmtId="166"/>
    <dataField name="Sum of Estimated _x000a_Fiscal _x000a_Benefit² " fld="16" baseField="0" baseItem="0" numFmtId="166"/>
    <dataField name="Sum of Estimated _x000a_Net Benefit²" fld="17" baseField="0" baseItem="0" numFmtId="166"/>
    <dataField name="Sum of Est._x000a_Total Jobs² " fld="18" baseField="0" baseItem="0" numFmtId="165"/>
    <dataField name="Sum of Est. Jobs from STE²" fld="19" baseField="0" baseItem="0" numFmtId="165"/>
  </dataFields>
  <formats count="3">
    <format dxfId="2">
      <pivotArea dataOnly="0" labelOnly="1" outline="0" fieldPosition="0">
        <references count="1">
          <reference field="4294967294" count="9">
            <x v="0"/>
            <x v="1"/>
            <x v="2"/>
            <x v="3"/>
            <x v="4"/>
            <x v="5"/>
            <x v="6"/>
            <x v="7"/>
            <x v="8"/>
          </reference>
        </references>
      </pivotArea>
    </format>
    <format dxfId="1">
      <pivotArea outline="0" collapsedLevelsAreSubtotals="1" fieldPosition="0">
        <references count="1">
          <reference field="4294967294" count="7" selected="0">
            <x v="0"/>
            <x v="1"/>
            <x v="2"/>
            <x v="3"/>
            <x v="4"/>
            <x v="5"/>
            <x v="6"/>
          </reference>
        </references>
      </pivotArea>
    </format>
    <format dxfId="0">
      <pivotArea outline="0" collapsedLevelsAreSubtotals="1" fieldPosition="0">
        <references count="1">
          <reference field="4294967294" count="2" selected="0">
            <x v="7"/>
            <x v="8"/>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F6F6FDC-9450-4012-A75A-8031EB9FD57C}" name="PivotTable3"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C78:D130" firstHeaderRow="1" firstDataRow="1" firstDataCol="1"/>
  <pivotFields count="1">
    <pivotField axis="axisRow" dataField="1" showAll="0">
      <items count="52">
        <item x="18"/>
        <item x="41"/>
        <item x="4"/>
        <item x="8"/>
        <item x="22"/>
        <item x="40"/>
        <item x="3"/>
        <item x="11"/>
        <item x="32"/>
        <item x="48"/>
        <item x="16"/>
        <item x="28"/>
        <item x="17"/>
        <item x="1"/>
        <item x="25"/>
        <item x="7"/>
        <item x="49"/>
        <item x="43"/>
        <item x="23"/>
        <item x="37"/>
        <item x="38"/>
        <item x="24"/>
        <item x="9"/>
        <item x="36"/>
        <item x="31"/>
        <item x="13"/>
        <item x="19"/>
        <item x="20"/>
        <item x="46"/>
        <item x="27"/>
        <item x="2"/>
        <item x="47"/>
        <item x="0"/>
        <item x="12"/>
        <item x="30"/>
        <item x="44"/>
        <item x="10"/>
        <item x="35"/>
        <item x="21"/>
        <item x="39"/>
        <item x="6"/>
        <item x="14"/>
        <item x="42"/>
        <item x="33"/>
        <item x="34"/>
        <item x="45"/>
        <item x="5"/>
        <item x="26"/>
        <item x="15"/>
        <item x="50"/>
        <item x="29"/>
        <item t="default"/>
      </items>
    </pivotField>
  </pivotFields>
  <rowFields count="1">
    <field x="0"/>
  </rowFields>
  <rowItems count="5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t="grand">
      <x/>
    </i>
  </rowItems>
  <colItems count="1">
    <i/>
  </colItems>
  <dataFields count="1">
    <dataField name="Count of Primary County"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F1D50B13-2D2A-4B12-8BE1-BEE61A151B09}" name="PivotTable2"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L55:N72" firstHeaderRow="1" firstDataRow="1" firstDataCol="0"/>
  <pivotFields count="1">
    <pivotField showAll="0">
      <items count="52">
        <item x="18"/>
        <item x="41"/>
        <item x="4"/>
        <item x="8"/>
        <item x="22"/>
        <item x="40"/>
        <item x="3"/>
        <item x="11"/>
        <item x="32"/>
        <item x="48"/>
        <item x="16"/>
        <item x="28"/>
        <item x="17"/>
        <item x="1"/>
        <item x="25"/>
        <item x="7"/>
        <item x="49"/>
        <item x="43"/>
        <item x="23"/>
        <item x="37"/>
        <item x="38"/>
        <item x="24"/>
        <item x="9"/>
        <item x="36"/>
        <item x="31"/>
        <item x="13"/>
        <item x="19"/>
        <item x="20"/>
        <item x="46"/>
        <item x="27"/>
        <item x="2"/>
        <item x="47"/>
        <item x="0"/>
        <item x="12"/>
        <item x="30"/>
        <item x="44"/>
        <item x="10"/>
        <item x="35"/>
        <item x="21"/>
        <item x="39"/>
        <item x="6"/>
        <item x="14"/>
        <item x="42"/>
        <item x="33"/>
        <item x="34"/>
        <item x="45"/>
        <item x="5"/>
        <item x="26"/>
        <item x="15"/>
        <item x="50"/>
        <item x="29"/>
        <item t="default"/>
      </items>
    </pivotField>
  </pivot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923FB2C9-B2B0-452E-9A1C-677175F0A666}" name="PivotTable1"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H15:H16" firstHeaderRow="1" firstDataRow="1" firstDataCol="0"/>
  <pivotFields count="21">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numFmtId="4" showAll="0"/>
    <pivotField numFmtId="9" showAll="0"/>
    <pivotField showAll="0"/>
    <pivotField showAll="0"/>
    <pivotField showAll="0"/>
    <pivotField showAll="0"/>
    <pivotField showAll="0"/>
    <pivotField showAll="0"/>
  </pivotFields>
  <rowItems count="1">
    <i/>
  </rowItems>
  <colItems count="1">
    <i/>
  </colItems>
  <dataFields count="1">
    <dataField name="Sum of Qualified Property Amount Reported" fld="1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le1" cacheId="0" applyNumberFormats="0" applyBorderFormats="0" applyFontFormats="0" applyPatternFormats="0" applyAlignmentFormats="0" applyWidthHeightFormats="1" dataCaption="Values" updatedVersion="7" minRefreshableVersion="3" useAutoFormatting="1" itemPrintTitles="1" createdVersion="5" indent="0" outline="1" outlineData="1" multipleFieldFilters="0">
  <location ref="A3:C20" firstHeaderRow="1" firstDataRow="1" firstDataCol="0"/>
  <pivotFields count="27">
    <pivotField showAll="0"/>
    <pivotField showAll="0" defaultSubtotal="0"/>
    <pivotField showAll="0" defaultSubtotal="0"/>
    <pivotField numFmtId="168" showAll="0" defaultSubtotal="0"/>
    <pivotField showAll="0"/>
    <pivotField showAll="0"/>
    <pivotField showAll="0"/>
    <pivotField showAll="0"/>
    <pivotField showAll="0"/>
    <pivotField showAll="0"/>
    <pivotField showAll="0" defaultSubtotal="0"/>
    <pivotField showAll="0" defaultSubtotal="0"/>
    <pivotField numFmtId="166" showAll="0" defaultSubtotal="0"/>
    <pivotField numFmtId="166" showAll="0" defaultSubtotal="0"/>
    <pivotField numFmtId="9" showAll="0" defaultSubtotal="0"/>
    <pivotField showAll="0"/>
    <pivotField numFmtId="164" showAll="0"/>
    <pivotField showAll="0"/>
    <pivotField showAll="0" defaultSubtotal="0"/>
    <pivotField showAll="0" defaultSubtotal="0"/>
    <pivotField showAll="0"/>
    <pivotField showAll="0" defaultSubtotal="0"/>
    <pivotField showAll="0" defaultSubtotal="0"/>
    <pivotField showAll="0" defaultSubtotal="0"/>
    <pivotField showAll="0" defaultSubtotal="0"/>
    <pivotField showAll="0"/>
    <pivotField showAll="0"/>
  </pivotFields>
  <formats count="1">
    <format dxfId="17">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500-000000000000}" name="PivotTable4" cacheId="0" applyNumberFormats="0" applyBorderFormats="0" applyFontFormats="0" applyPatternFormats="0" applyAlignmentFormats="0" applyWidthHeightFormats="1" dataCaption="Values" updatedVersion="7" minRefreshableVersion="3" useAutoFormatting="1" itemPrintTitles="1" createdVersion="5" indent="0" outline="1" outlineData="1" multipleFieldFilters="0">
  <location ref="B2:B7" firstHeaderRow="1" firstDataRow="1" firstDataCol="1"/>
  <pivotFields count="27">
    <pivotField showAll="0"/>
    <pivotField showAll="0" defaultSubtotal="0"/>
    <pivotField showAll="0" defaultSubtotal="0"/>
    <pivotField numFmtId="168" showAll="0" defaultSubtotal="0"/>
    <pivotField showAll="0"/>
    <pivotField showAll="0"/>
    <pivotField showAll="0"/>
    <pivotField showAll="0"/>
    <pivotField axis="axisRow" showAll="0">
      <items count="7">
        <item x="2"/>
        <item x="1"/>
        <item x="0"/>
        <item m="1" x="5"/>
        <item m="1" x="4"/>
        <item x="3"/>
        <item t="default"/>
      </items>
    </pivotField>
    <pivotField showAll="0"/>
    <pivotField showAll="0" defaultSubtotal="0"/>
    <pivotField showAll="0" defaultSubtotal="0"/>
    <pivotField numFmtId="166" showAll="0" defaultSubtotal="0"/>
    <pivotField numFmtId="166" showAll="0" defaultSubtotal="0"/>
    <pivotField numFmtId="9" showAll="0" defaultSubtotal="0"/>
    <pivotField showAll="0" defaultSubtotal="0"/>
    <pivotField numFmtId="164" showAll="0"/>
    <pivotField showAll="0"/>
    <pivotField showAll="0" defaultSubtotal="0"/>
    <pivotField showAll="0" defaultSubtotal="0"/>
    <pivotField showAll="0"/>
    <pivotField showAll="0" defaultSubtotal="0"/>
    <pivotField showAll="0" defaultSubtotal="0"/>
    <pivotField showAll="0" defaultSubtotal="0"/>
    <pivotField showAll="0" defaultSubtotal="0"/>
    <pivotField showAll="0"/>
    <pivotField showAll="0"/>
  </pivotFields>
  <rowFields count="1">
    <field x="8"/>
  </rowFields>
  <rowItems count="5">
    <i>
      <x/>
    </i>
    <i>
      <x v="1"/>
    </i>
    <i>
      <x v="2"/>
    </i>
    <i>
      <x v="5"/>
    </i>
    <i t="grand">
      <x/>
    </i>
  </rowItems>
  <colItems count="1">
    <i/>
  </colItems>
  <formats count="1">
    <format dxfId="16">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PivotTable1" cacheId="0" applyNumberFormats="0" applyBorderFormats="0" applyFontFormats="0" applyPatternFormats="0" applyAlignmentFormats="0" applyWidthHeightFormats="1" dataCaption="Values" updatedVersion="7" minRefreshableVersion="3" useAutoFormatting="1" itemPrintTitles="1" createdVersion="5" indent="0" outline="1" outlineData="1" multipleFieldFilters="0">
  <location ref="A1:A243" firstHeaderRow="1" firstDataRow="1" firstDataCol="1"/>
  <pivotFields count="27">
    <pivotField showAll="0"/>
    <pivotField showAll="0" defaultSubtotal="0"/>
    <pivotField showAll="0" defaultSubtotal="0"/>
    <pivotField numFmtId="168" showAll="0" defaultSubtotal="0"/>
    <pivotField axis="axisRow" showAll="0" sortType="ascending">
      <items count="254">
        <item sd="0" x="89"/>
        <item sd="0" x="113"/>
        <item sd="0" x="114"/>
        <item sd="0" x="2"/>
        <item sd="0" x="1"/>
        <item sd="0" x="53"/>
        <item sd="0" x="44"/>
        <item sd="0" x="208"/>
        <item sd="0" x="131"/>
        <item sd="0" x="120"/>
        <item sd="0" x="177"/>
        <item sd="0" x="201"/>
        <item x="221"/>
        <item sd="0" x="28"/>
        <item sd="0" x="196"/>
        <item sd="0" x="24"/>
        <item sd="0" x="67"/>
        <item sd="0" x="17"/>
        <item x="231"/>
        <item sd="0" x="18"/>
        <item sd="0" x="19"/>
        <item x="229"/>
        <item sd="0" x="20"/>
        <item x="230"/>
        <item sd="0" x="21"/>
        <item sd="0" x="22"/>
        <item sd="0" x="36"/>
        <item sd="0" x="31"/>
        <item sd="0" x="143"/>
        <item sd="0" x="69"/>
        <item sd="0" x="202"/>
        <item x="234"/>
        <item sd="0" x="134"/>
        <item sd="0" x="117"/>
        <item sd="0" x="95"/>
        <item sd="0" x="210"/>
        <item sd="0" x="121"/>
        <item sd="0" x="23"/>
        <item sd="0" x="179"/>
        <item sd="0" x="13"/>
        <item sd="0" x="56"/>
        <item sd="0" x="135"/>
        <item sd="0" x="0"/>
        <item sd="0" m="1" x="244"/>
        <item sd="0" x="59"/>
        <item x="237"/>
        <item sd="0" x="50"/>
        <item sd="0" x="119"/>
        <item sd="0" x="130"/>
        <item sd="0" x="214"/>
        <item sd="0" x="170"/>
        <item sd="0" x="182"/>
        <item sd="0" x="213"/>
        <item sd="0" x="212"/>
        <item sd="0" x="171"/>
        <item sd="0" x="128"/>
        <item sd="0" x="25"/>
        <item sd="0" x="82"/>
        <item sd="0" x="100"/>
        <item sd="0" x="12"/>
        <item sd="0" x="148"/>
        <item sd="0" x="34"/>
        <item sd="0" m="1" x="245"/>
        <item sd="0" x="55"/>
        <item x="235"/>
        <item x="240"/>
        <item sd="0" x="163"/>
        <item sd="0" x="129"/>
        <item m="1" x="242"/>
        <item sd="0" m="1" x="252"/>
        <item x="139"/>
        <item x="227"/>
        <item sd="0" x="46"/>
        <item sd="0" x="49"/>
        <item sd="0" x="172"/>
        <item sd="0" x="126"/>
        <item sd="0" x="118"/>
        <item sd="0" x="58"/>
        <item sd="0" x="106"/>
        <item x="238"/>
        <item sd="0" x="178"/>
        <item sd="0" x="32"/>
        <item sd="0" x="64"/>
        <item sd="0" x="198"/>
        <item sd="0" x="140"/>
        <item sd="0" x="109"/>
        <item sd="0" x="110"/>
        <item sd="0" x="192"/>
        <item sd="0" x="81"/>
        <item sd="0" x="51"/>
        <item sd="0" x="45"/>
        <item sd="0" x="60"/>
        <item sd="0" x="194"/>
        <item x="219"/>
        <item x="220"/>
        <item x="218"/>
        <item sd="0" x="99"/>
        <item sd="0" x="112"/>
        <item sd="0" x="167"/>
        <item sd="0" x="159"/>
        <item sd="0" x="3"/>
        <item x="164"/>
        <item sd="0" x="200"/>
        <item sd="0" x="127"/>
        <item sd="0" x="188"/>
        <item x="225"/>
        <item sd="0" x="4"/>
        <item x="216"/>
        <item sd="0" x="161"/>
        <item x="203"/>
        <item sd="0" x="115"/>
        <item sd="0" x="80"/>
        <item sd="0" x="184"/>
        <item x="224"/>
        <item sd="0" x="15"/>
        <item sd="0" x="108"/>
        <item sd="0" x="75"/>
        <item x="215"/>
        <item sd="0" x="92"/>
        <item x="209"/>
        <item sd="0" x="84"/>
        <item sd="0" m="1" x="247"/>
        <item x="232"/>
        <item sd="0" x="123"/>
        <item sd="0" x="155"/>
        <item x="207"/>
        <item sd="0" x="183"/>
        <item sd="0" x="190"/>
        <item sd="0" x="41"/>
        <item sd="0" x="86"/>
        <item sd="0" x="169"/>
        <item sd="0" x="97"/>
        <item sd="0" x="197"/>
        <item x="206"/>
        <item sd="0" x="85"/>
        <item sd="0" x="26"/>
        <item sd="0" x="70"/>
        <item sd="0" x="146"/>
        <item sd="0" x="91"/>
        <item sd="0" x="71"/>
        <item sd="0" x="199"/>
        <item sd="0" x="27"/>
        <item sd="0" m="1" x="246"/>
        <item sd="0" x="107"/>
        <item sd="0" x="154"/>
        <item sd="0" x="94"/>
        <item sd="0" m="1" x="251"/>
        <item sd="0" x="105"/>
        <item x="228"/>
        <item sd="0" x="62"/>
        <item x="222"/>
        <item sd="0" x="30"/>
        <item sd="0" x="66"/>
        <item sd="0" x="7"/>
        <item sd="0" x="174"/>
        <item sd="0" x="144"/>
        <item sd="0" x="65"/>
        <item sd="0" x="116"/>
        <item sd="0" x="43"/>
        <item sd="0" x="54"/>
        <item sd="0" x="185"/>
        <item sd="0" x="11"/>
        <item sd="0" x="48"/>
        <item sd="0" x="150"/>
        <item sd="0" x="87"/>
        <item sd="0" m="1" x="248"/>
        <item x="133"/>
        <item x="236"/>
        <item sd="0" x="73"/>
        <item sd="0" x="137"/>
        <item x="226"/>
        <item sd="0" x="162"/>
        <item sd="0" x="61"/>
        <item sd="0" x="125"/>
        <item sd="0" x="186"/>
        <item sd="0" x="14"/>
        <item sd="0" x="149"/>
        <item sd="0" x="63"/>
        <item sd="0" x="29"/>
        <item sd="0" x="104"/>
        <item x="217"/>
        <item sd="0" m="1" x="250"/>
        <item sd="0" x="42"/>
        <item sd="0" x="68"/>
        <item x="239"/>
        <item x="223"/>
        <item sd="0" x="88"/>
        <item sd="0" x="98"/>
        <item sd="0" x="187"/>
        <item sd="0" x="103"/>
        <item sd="0" x="142"/>
        <item sd="0" x="141"/>
        <item sd="0" x="33"/>
        <item sd="0" x="158"/>
        <item sd="0" x="153"/>
        <item sd="0" x="77"/>
        <item sd="0" x="8"/>
        <item sd="0" x="193"/>
        <item sd="0" x="157"/>
        <item sd="0" x="132"/>
        <item sd="0" x="40"/>
        <item sd="0" x="72"/>
        <item sd="0" x="16"/>
        <item sd="0" x="35"/>
        <item sd="0" x="5"/>
        <item sd="0" x="39"/>
        <item sd="0" x="195"/>
        <item x="211"/>
        <item sd="0" x="90"/>
        <item sd="0" x="93"/>
        <item sd="0" x="175"/>
        <item sd="0" x="9"/>
        <item x="57"/>
        <item sd="0" x="136"/>
        <item sd="0" x="147"/>
        <item sd="0" x="10"/>
        <item sd="0" x="78"/>
        <item sd="0" x="189"/>
        <item sd="0" x="160"/>
        <item x="204"/>
        <item sd="0" x="124"/>
        <item x="145"/>
        <item sd="0" m="1" x="241"/>
        <item sd="0" m="1" x="243"/>
        <item x="37"/>
        <item sd="0" m="1" x="249"/>
        <item x="233"/>
        <item sd="0" x="168"/>
        <item sd="0" x="96"/>
        <item sd="0" x="83"/>
        <item sd="0" x="6"/>
        <item sd="0" x="156"/>
        <item x="191"/>
        <item sd="0" x="138"/>
        <item sd="0" x="151"/>
        <item sd="0" x="79"/>
        <item sd="0" x="176"/>
        <item sd="0" x="180"/>
        <item sd="0" x="122"/>
        <item x="205"/>
        <item sd="0" x="52"/>
        <item sd="0" x="173"/>
        <item sd="0" x="101"/>
        <item sd="0" x="102"/>
        <item sd="0" x="181"/>
        <item sd="0" x="76"/>
        <item sd="0" x="166"/>
        <item sd="0" x="152"/>
        <item sd="0" x="74"/>
        <item sd="0" x="111"/>
        <item sd="0" x="165"/>
        <item sd="0" x="38"/>
        <item sd="0" x="47"/>
        <item t="default" sd="0"/>
      </items>
    </pivotField>
    <pivotField showAll="0"/>
    <pivotField showAll="0"/>
    <pivotField showAll="0"/>
    <pivotField showAll="0"/>
    <pivotField showAll="0"/>
    <pivotField showAll="0" defaultSubtotal="0"/>
    <pivotField showAll="0" defaultSubtotal="0"/>
    <pivotField numFmtId="166" showAll="0" defaultSubtotal="0"/>
    <pivotField numFmtId="166" showAll="0" defaultSubtotal="0"/>
    <pivotField numFmtId="9" showAll="0" defaultSubtotal="0"/>
    <pivotField showAll="0"/>
    <pivotField numFmtId="164" showAll="0"/>
    <pivotField showAll="0"/>
    <pivotField showAll="0" defaultSubtotal="0"/>
    <pivotField showAll="0" defaultSubtotal="0"/>
    <pivotField showAll="0"/>
    <pivotField showAll="0" defaultSubtotal="0"/>
    <pivotField showAll="0" defaultSubtotal="0"/>
    <pivotField showAll="0" defaultSubtotal="0"/>
    <pivotField showAll="0" defaultSubtotal="0"/>
    <pivotField showAll="0"/>
    <pivotField showAll="0"/>
  </pivotFields>
  <rowFields count="1">
    <field x="4"/>
  </rowFields>
  <rowItems count="24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4"/>
    </i>
    <i>
      <x v="45"/>
    </i>
    <i>
      <x v="46"/>
    </i>
    <i>
      <x v="47"/>
    </i>
    <i>
      <x v="48"/>
    </i>
    <i>
      <x v="49"/>
    </i>
    <i>
      <x v="50"/>
    </i>
    <i>
      <x v="51"/>
    </i>
    <i>
      <x v="52"/>
    </i>
    <i>
      <x v="53"/>
    </i>
    <i>
      <x v="54"/>
    </i>
    <i>
      <x v="55"/>
    </i>
    <i>
      <x v="56"/>
    </i>
    <i>
      <x v="57"/>
    </i>
    <i>
      <x v="58"/>
    </i>
    <i>
      <x v="59"/>
    </i>
    <i>
      <x v="60"/>
    </i>
    <i>
      <x v="61"/>
    </i>
    <i>
      <x v="63"/>
    </i>
    <i>
      <x v="64"/>
    </i>
    <i>
      <x v="65"/>
    </i>
    <i>
      <x v="66"/>
    </i>
    <i>
      <x v="67"/>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2"/>
    </i>
    <i>
      <x v="123"/>
    </i>
    <i>
      <x v="124"/>
    </i>
    <i>
      <x v="125"/>
    </i>
    <i>
      <x v="126"/>
    </i>
    <i>
      <x v="127"/>
    </i>
    <i>
      <x v="128"/>
    </i>
    <i>
      <x v="129"/>
    </i>
    <i>
      <x v="130"/>
    </i>
    <i>
      <x v="131"/>
    </i>
    <i>
      <x v="132"/>
    </i>
    <i>
      <x v="133"/>
    </i>
    <i>
      <x v="134"/>
    </i>
    <i>
      <x v="135"/>
    </i>
    <i>
      <x v="136"/>
    </i>
    <i>
      <x v="137"/>
    </i>
    <i>
      <x v="138"/>
    </i>
    <i>
      <x v="139"/>
    </i>
    <i>
      <x v="140"/>
    </i>
    <i>
      <x v="141"/>
    </i>
    <i>
      <x v="143"/>
    </i>
    <i>
      <x v="144"/>
    </i>
    <i>
      <x v="145"/>
    </i>
    <i>
      <x v="147"/>
    </i>
    <i>
      <x v="148"/>
    </i>
    <i>
      <x v="149"/>
    </i>
    <i>
      <x v="150"/>
    </i>
    <i>
      <x v="151"/>
    </i>
    <i>
      <x v="152"/>
    </i>
    <i>
      <x v="153"/>
    </i>
    <i>
      <x v="154"/>
    </i>
    <i>
      <x v="155"/>
    </i>
    <i>
      <x v="156"/>
    </i>
    <i>
      <x v="157"/>
    </i>
    <i>
      <x v="158"/>
    </i>
    <i>
      <x v="159"/>
    </i>
    <i>
      <x v="160"/>
    </i>
    <i>
      <x v="161"/>
    </i>
    <i>
      <x v="162"/>
    </i>
    <i>
      <x v="163"/>
    </i>
    <i>
      <x v="164"/>
    </i>
    <i>
      <x v="166"/>
    </i>
    <i>
      <x v="167"/>
    </i>
    <i>
      <x v="168"/>
    </i>
    <i>
      <x v="169"/>
    </i>
    <i>
      <x v="170"/>
    </i>
    <i>
      <x v="171"/>
    </i>
    <i>
      <x v="172"/>
    </i>
    <i>
      <x v="173"/>
    </i>
    <i>
      <x v="174"/>
    </i>
    <i>
      <x v="175"/>
    </i>
    <i>
      <x v="176"/>
    </i>
    <i>
      <x v="177"/>
    </i>
    <i>
      <x v="178"/>
    </i>
    <i>
      <x v="179"/>
    </i>
    <i>
      <x v="180"/>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4"/>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00000000-0007-0000-0800-000000000000}" name="PivotTable1" cacheId="0" applyNumberFormats="0" applyBorderFormats="0" applyFontFormats="0" applyPatternFormats="0" applyAlignmentFormats="0" applyWidthHeightFormats="1" dataCaption="Values" updatedVersion="7" minRefreshableVersion="3" useAutoFormatting="1" itemPrintTitles="1" createdVersion="5" indent="0" outline="1" outlineData="1" multipleFieldFilters="0">
  <location ref="A5:F20" firstHeaderRow="1" firstDataRow="2" firstDataCol="1"/>
  <pivotFields count="27">
    <pivotField showAll="0"/>
    <pivotField showAll="0" defaultSubtotal="0"/>
    <pivotField axis="axisRow" showAll="0" defaultSubtotal="0">
      <items count="13">
        <item x="0"/>
        <item x="1"/>
        <item x="2"/>
        <item x="3"/>
        <item x="4"/>
        <item x="5"/>
        <item x="7"/>
        <item x="8"/>
        <item x="9"/>
        <item x="10"/>
        <item x="11"/>
        <item x="12"/>
        <item x="6"/>
      </items>
    </pivotField>
    <pivotField numFmtId="168" showAll="0" defaultSubtotal="0"/>
    <pivotField showAll="0"/>
    <pivotField showAll="0"/>
    <pivotField showAll="0"/>
    <pivotField showAll="0"/>
    <pivotField axis="axisCol" showAll="0">
      <items count="7">
        <item x="2"/>
        <item x="1"/>
        <item x="0"/>
        <item m="1" x="5"/>
        <item m="1" x="4"/>
        <item x="3"/>
        <item t="default"/>
      </items>
    </pivotField>
    <pivotField dataField="1" showAll="0"/>
    <pivotField showAll="0" defaultSubtotal="0"/>
    <pivotField showAll="0" defaultSubtotal="0"/>
    <pivotField numFmtId="166" showAll="0" defaultSubtotal="0"/>
    <pivotField numFmtId="166" showAll="0" defaultSubtotal="0"/>
    <pivotField numFmtId="9" showAll="0" defaultSubtotal="0"/>
    <pivotField showAll="0" defaultSubtotal="0"/>
    <pivotField numFmtId="164" showAll="0"/>
    <pivotField showAll="0"/>
    <pivotField showAll="0" defaultSubtotal="0"/>
    <pivotField showAll="0" defaultSubtotal="0"/>
    <pivotField showAll="0"/>
    <pivotField showAll="0" defaultSubtotal="0"/>
    <pivotField showAll="0" defaultSubtotal="0"/>
    <pivotField showAll="0" defaultSubtotal="0"/>
    <pivotField showAll="0" defaultSubtotal="0"/>
    <pivotField showAll="0"/>
    <pivotField showAll="0"/>
  </pivotFields>
  <rowFields count="1">
    <field x="2"/>
  </rowFields>
  <rowItems count="14">
    <i>
      <x/>
    </i>
    <i>
      <x v="1"/>
    </i>
    <i>
      <x v="2"/>
    </i>
    <i>
      <x v="3"/>
    </i>
    <i>
      <x v="4"/>
    </i>
    <i>
      <x v="5"/>
    </i>
    <i>
      <x v="6"/>
    </i>
    <i>
      <x v="7"/>
    </i>
    <i>
      <x v="8"/>
    </i>
    <i>
      <x v="9"/>
    </i>
    <i>
      <x v="10"/>
    </i>
    <i>
      <x v="11"/>
    </i>
    <i>
      <x v="12"/>
    </i>
    <i t="grand">
      <x/>
    </i>
  </rowItems>
  <colFields count="1">
    <field x="8"/>
  </colFields>
  <colItems count="5">
    <i>
      <x/>
    </i>
    <i>
      <x v="1"/>
    </i>
    <i>
      <x v="2"/>
    </i>
    <i>
      <x v="5"/>
    </i>
    <i t="grand">
      <x/>
    </i>
  </colItems>
  <dataFields count="1">
    <dataField name="Count of Use of Proceeds" fld="9" subtotal="count" baseField="0" baseItem="0"/>
  </dataFields>
  <formats count="7">
    <format dxfId="11">
      <pivotArea grandCol="1" outline="0" collapsedLevelsAreSubtotals="1" fieldPosition="0"/>
    </format>
    <format dxfId="10">
      <pivotArea type="topRight" dataOnly="0" labelOnly="1" outline="0" offset="D1" fieldPosition="0"/>
    </format>
    <format dxfId="9">
      <pivotArea dataOnly="0" labelOnly="1" grandCol="1" outline="0" fieldPosition="0"/>
    </format>
    <format dxfId="8">
      <pivotArea grandCol="1" outline="0" collapsedLevelsAreSubtotals="1" fieldPosition="0"/>
    </format>
    <format dxfId="7">
      <pivotArea type="topRight" dataOnly="0" labelOnly="1" outline="0" offset="D1" fieldPosition="0"/>
    </format>
    <format dxfId="6">
      <pivotArea dataOnly="0" labelOnly="1" grandCol="1" outline="0" fieldPosition="0"/>
    </format>
    <format dxfId="5">
      <pivotArea dataOnly="0" labelOnly="1" fieldPosition="0">
        <references count="1">
          <reference field="8"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6264FF7C-CD91-4053-BE42-FED73BA1B828}" name="PivotTable11"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42">
  <location ref="A44:B53" firstHeaderRow="1" firstDataRow="1" firstDataCol="1"/>
  <pivotFields count="21">
    <pivotField showAll="0"/>
    <pivotField showAll="0"/>
    <pivotField showAll="0"/>
    <pivotField showAll="0"/>
    <pivotField showAll="0"/>
    <pivotField showAll="0"/>
    <pivotField showAll="0"/>
    <pivotField showAll="0"/>
    <pivotField axis="axisRow" showAll="0">
      <items count="9">
        <item x="2"/>
        <item x="1"/>
        <item x="0"/>
        <item x="3"/>
        <item x="4"/>
        <item x="5"/>
        <item x="6"/>
        <item x="7"/>
        <item t="default"/>
      </items>
    </pivotField>
    <pivotField showAll="0"/>
    <pivotField showAll="0"/>
    <pivotField dataField="1" showAll="0"/>
    <pivotField showAll="0"/>
    <pivotField numFmtId="4" showAll="0"/>
    <pivotField numFmtId="9" showAll="0"/>
    <pivotField showAll="0"/>
    <pivotField showAll="0"/>
    <pivotField showAll="0"/>
    <pivotField showAll="0"/>
    <pivotField showAll="0"/>
    <pivotField showAll="0"/>
  </pivotFields>
  <rowFields count="1">
    <field x="8"/>
  </rowFields>
  <rowItems count="9">
    <i>
      <x/>
    </i>
    <i>
      <x v="1"/>
    </i>
    <i>
      <x v="2"/>
    </i>
    <i>
      <x v="3"/>
    </i>
    <i>
      <x v="4"/>
    </i>
    <i>
      <x v="5"/>
    </i>
    <i>
      <x v="6"/>
    </i>
    <i>
      <x v="7"/>
    </i>
    <i t="grand">
      <x/>
    </i>
  </rowItems>
  <colItems count="1">
    <i/>
  </colItems>
  <dataFields count="1">
    <dataField name="Sum of Estimated STE¹" fld="11" baseField="0" baseItem="0"/>
  </dataFields>
  <formats count="2">
    <format dxfId="13">
      <pivotArea field="8" grandRow="1" outline="0" collapsedLevelsAreSubtotals="1" axis="axisRow" fieldPosition="0">
        <references count="1">
          <reference field="4294967294" count="1" selected="0">
            <x v="0"/>
          </reference>
        </references>
      </pivotArea>
    </format>
    <format dxfId="12">
      <pivotArea collapsedLevelsAreSubtotals="1" fieldPosition="0">
        <references count="2">
          <reference field="4294967294" count="1" selected="0">
            <x v="0"/>
          </reference>
          <reference field="8" count="0"/>
        </references>
      </pivotArea>
    </format>
  </formats>
  <chartFormats count="10">
    <chartFormat chart="5" format="1" series="1">
      <pivotArea type="data" outline="0" fieldPosition="0">
        <references count="1">
          <reference field="4294967294" count="1" selected="0">
            <x v="0"/>
          </reference>
        </references>
      </pivotArea>
    </chartFormat>
    <chartFormat chart="35" format="0" series="1">
      <pivotArea type="data" outline="0" fieldPosition="0">
        <references count="1">
          <reference field="4294967294" count="1" selected="0">
            <x v="0"/>
          </reference>
        </references>
      </pivotArea>
    </chartFormat>
    <chartFormat chart="35" format="1">
      <pivotArea type="data" outline="0" fieldPosition="0">
        <references count="2">
          <reference field="4294967294" count="1" selected="0">
            <x v="0"/>
          </reference>
          <reference field="8" count="1" selected="0">
            <x v="0"/>
          </reference>
        </references>
      </pivotArea>
    </chartFormat>
    <chartFormat chart="35" format="2">
      <pivotArea type="data" outline="0" fieldPosition="0">
        <references count="2">
          <reference field="4294967294" count="1" selected="0">
            <x v="0"/>
          </reference>
          <reference field="8" count="1" selected="0">
            <x v="1"/>
          </reference>
        </references>
      </pivotArea>
    </chartFormat>
    <chartFormat chart="35" format="3">
      <pivotArea type="data" outline="0" fieldPosition="0">
        <references count="2">
          <reference field="4294967294" count="1" selected="0">
            <x v="0"/>
          </reference>
          <reference field="8" count="1" selected="0">
            <x v="2"/>
          </reference>
        </references>
      </pivotArea>
    </chartFormat>
    <chartFormat chart="35" format="4">
      <pivotArea type="data" outline="0" fieldPosition="0">
        <references count="2">
          <reference field="4294967294" count="1" selected="0">
            <x v="0"/>
          </reference>
          <reference field="8" count="1" selected="0">
            <x v="3"/>
          </reference>
        </references>
      </pivotArea>
    </chartFormat>
    <chartFormat chart="35" format="5">
      <pivotArea type="data" outline="0" fieldPosition="0">
        <references count="2">
          <reference field="4294967294" count="1" selected="0">
            <x v="0"/>
          </reference>
          <reference field="8" count="1" selected="0">
            <x v="4"/>
          </reference>
        </references>
      </pivotArea>
    </chartFormat>
    <chartFormat chart="35" format="6">
      <pivotArea type="data" outline="0" fieldPosition="0">
        <references count="2">
          <reference field="4294967294" count="1" selected="0">
            <x v="0"/>
          </reference>
          <reference field="8" count="1" selected="0">
            <x v="5"/>
          </reference>
        </references>
      </pivotArea>
    </chartFormat>
    <chartFormat chart="35" format="7">
      <pivotArea type="data" outline="0" fieldPosition="0">
        <references count="2">
          <reference field="4294967294" count="1" selected="0">
            <x v="0"/>
          </reference>
          <reference field="8" count="1" selected="0">
            <x v="6"/>
          </reference>
        </references>
      </pivotArea>
    </chartFormat>
    <chartFormat chart="35" format="8">
      <pivotArea type="data" outline="0" fieldPosition="0">
        <references count="2">
          <reference field="4294967294" count="1" selected="0">
            <x v="0"/>
          </reference>
          <reference field="8" count="1" selected="0">
            <x v="7"/>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76AAC66-20CD-4996-AD26-0FA3A6C2FF2A}" name="Table17" displayName="Table17" ref="A2:AC394" totalsRowCount="1" headerRowDxfId="156" dataDxfId="155" totalsRowDxfId="153" tableBorderDxfId="154" totalsRowBorderDxfId="152" headerRowCellStyle="Currency">
  <autoFilter ref="A2:AC393" xr:uid="{00000000-000C-0000-FFFF-FFFF00000000}"/>
  <sortState xmlns:xlrd2="http://schemas.microsoft.com/office/spreadsheetml/2017/richdata2" ref="A3:AC393">
    <sortCondition ref="U2:U393"/>
  </sortState>
  <tableColumns count="29">
    <tableColumn id="1" xr3:uid="{E77A27AA-FA26-4A61-9DB8-7CCAA1189FF0}" name=" " dataDxfId="151" totalsRowDxfId="150"/>
    <tableColumn id="2" xr3:uid="{17AB4A99-64FC-4807-BD9A-3DD31B1A0421}" name="App. No." totalsRowFunction="count" dataDxfId="149" totalsRowDxfId="148"/>
    <tableColumn id="20" xr3:uid="{52FF053A-184A-44E1-8840-5C82F0AEEBE1}" name="Year Approved" dataDxfId="147" totalsRowDxfId="146"/>
    <tableColumn id="3" xr3:uid="{4FEDE7C6-0A32-447F-BEEE-83937C0833FD}" name="Date Approved" dataDxfId="145" totalsRowDxfId="144"/>
    <tableColumn id="4" xr3:uid="{E4DE132D-8CC5-4267-AB73-53FB7804D1B8}" name="Applicant Name" dataDxfId="143" totalsRowDxfId="142"/>
    <tableColumn id="5" xr3:uid="{64300307-B531-4B56-8277-B6BF9F703F2E}" name="City" dataDxfId="141" totalsRowDxfId="140"/>
    <tableColumn id="25" xr3:uid="{C53FA3C3-808E-4D2D-8F3C-DC1E437F46A8}" name="Primary County" dataDxfId="139" totalsRowDxfId="138"/>
    <tableColumn id="6" xr3:uid="{19DEED98-6315-48E2-97A5-16F8A1A4E437}" name="County" dataDxfId="137" totalsRowDxfId="136"/>
    <tableColumn id="7" xr3:uid="{F3B79974-084F-4183-AFBB-7327A03C25B2}" name="Project Type" dataDxfId="135" totalsRowDxfId="134"/>
    <tableColumn id="8" xr3:uid="{2AA2D5F3-FD22-46B4-AF84-62F4E2ACB8AD}" name="Use of Proceeds" totalsRowLabel="Totals:" dataDxfId="133" totalsRowDxfId="132"/>
    <tableColumn id="9" xr3:uid="{54E9917F-6838-4DDC-A9A8-5023BE3EE559}" name="Qualified Property Amount Approved" totalsRowFunction="sum" dataDxfId="131" totalsRowDxfId="130" dataCellStyle="Currency"/>
    <tableColumn id="10" xr3:uid="{46BEE1A8-B5A7-4F15-A7BD-57217BE8034F}" name="Estimated STE¹" totalsRowFunction="sum" dataDxfId="129" totalsRowDxfId="128" dataCellStyle="Currency"/>
    <tableColumn id="11" xr3:uid="{FB07FE64-CA0C-41BE-A360-F5CA865FA76B}" name="Estimated STE Used _x000a_to Date¹" totalsRowFunction="sum" dataDxfId="127" totalsRowDxfId="126" dataCellStyle="Currency"/>
    <tableColumn id="12" xr3:uid="{422FA9E9-1739-4575-89DE-6E2C17326497}" name="Qualified Property Amount Reported" totalsRowFunction="sum" dataDxfId="125" totalsRowDxfId="124" dataCellStyle="Currency"/>
    <tableColumn id="13" xr3:uid="{DF7E0F22-7F41-455C-B541-9EA543A7F4EB}" name="% Reported" totalsRowFunction="custom" dataDxfId="123" totalsRowDxfId="122" dataCellStyle="Percent">
      <calculatedColumnFormula>Table17[[#This Row],[Qualified Property Amount Reported]]/Table17[[#This Row],[Qualified Property Amount Approved]]</calculatedColumnFormula>
      <totalsRowFormula>Table17[[#Totals],[Qualified Property Amount Reported]]/Table17[[#Totals],[Qualified Property Amount Approved]]</totalsRowFormula>
    </tableColumn>
    <tableColumn id="14" xr3:uid="{0D16EB4B-139E-4317-92A8-2AC609FE9988}" name="Estimated _x000a_Environmental _x000a_Benefit" totalsRowFunction="sum" dataDxfId="121" totalsRowDxfId="120" dataCellStyle="Currency"/>
    <tableColumn id="15" xr3:uid="{D8D342A5-45F1-4365-B8D4-926064E55AE0}" name="Estimated _x000a_Fiscal _x000a_Benefit² " totalsRowFunction="sum" dataDxfId="119" totalsRowDxfId="118" dataCellStyle="Currency"/>
    <tableColumn id="16" xr3:uid="{64A11F07-4547-461B-ABE4-249B95CE259A}" name="Estimated _x000a_Net Benefit²" totalsRowFunction="sum" dataDxfId="117" totalsRowDxfId="116" dataCellStyle="Currency"/>
    <tableColumn id="17" xr3:uid="{503239BE-7EB3-4A73-9430-F4EC14EE55AA}" name="Est._x000a_Total Jobs² " totalsRowFunction="sum" dataDxfId="115" totalsRowDxfId="114" dataCellStyle="Comma"/>
    <tableColumn id="18" xr3:uid="{C1EDBC0C-35F5-4CA3-AD7C-580EE6F7FFFC}" name="Est. Jobs from STE²" totalsRowFunction="sum" dataDxfId="113" totalsRowDxfId="112" dataCellStyle="Comma"/>
    <tableColumn id="19" xr3:uid="{1A57E140-8178-40D5-9D97-0C79D801CC3D}" name="Project Status" dataDxfId="111" totalsRowDxfId="110"/>
    <tableColumn id="21" xr3:uid="{BAE4AFCD-3D68-4DDA-A04E-08DBF64E7C45}" name="Project Address 1" dataDxfId="109" totalsRowDxfId="108"/>
    <tableColumn id="22" xr3:uid="{56E00980-A2F7-4E2C-A230-218DC1474DCC}" name="Project Address 2" dataDxfId="107" totalsRowDxfId="106"/>
    <tableColumn id="23" xr3:uid="{60E10ED1-1BE6-485E-BAAD-B5A8E585BBF3}" name="Project Address 3" dataDxfId="105" totalsRowDxfId="104"/>
    <tableColumn id="24" xr3:uid="{6BB7A438-DD86-475E-8440-C992E50B0910}" name="Project Address 4" dataDxfId="103" totalsRowDxfId="102"/>
    <tableColumn id="26" xr3:uid="{5116E0AD-1883-40E9-B6D7-DD93D17EF5AA}" name="Assembly District 1" dataDxfId="101" totalsRowDxfId="100"/>
    <tableColumn id="32" xr3:uid="{BC2465DC-BF99-495C-A8EE-D7023AC973F5}" name="Assembly District 2" dataDxfId="99" totalsRowDxfId="98" dataCellStyle="Currency"/>
    <tableColumn id="27" xr3:uid="{E470A7C5-34FA-4BED-BE38-D43E0E069260}" name="Senate District 1" dataDxfId="97" totalsRowDxfId="96" dataCellStyle="Currency"/>
    <tableColumn id="28" xr3:uid="{4E03B605-C715-449C-ACB3-74A0FA2C32DD}" name="Senate District 2" dataDxfId="95" totalsRowDxfId="94" dataCellStyle="Normal"/>
  </tableColumns>
  <tableStyleInfo name="TableStyleMedium1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BC4A4DE-6A5B-41EA-BB17-05D9325F6ADD}" name="Table3" displayName="Table3" ref="A2:N14" totalsRowShown="0" headerRowDxfId="93" dataDxfId="92" headerRowCellStyle="Currency" dataCellStyle="Currency">
  <autoFilter ref="A2:N14" xr:uid="{7C7CF909-E2FB-40F4-BDAE-319E7BE4582C}"/>
  <sortState xmlns:xlrd2="http://schemas.microsoft.com/office/spreadsheetml/2017/richdata2" ref="A3:N14">
    <sortCondition ref="A2:A14"/>
  </sortState>
  <tableColumns count="14">
    <tableColumn id="1" xr3:uid="{A59D1835-8DCA-41F3-822B-453C8BB45D72}" name=" " dataDxfId="91"/>
    <tableColumn id="2" xr3:uid="{59194E5A-4F55-4B00-B709-BD51B188FF3F}" name="Application No." dataDxfId="90"/>
    <tableColumn id="3" xr3:uid="{C5C6AB02-FC2C-467E-B42F-718DA6A89058}" name="Date of Board Consideration" dataDxfId="89"/>
    <tableColumn id="4" xr3:uid="{13C82DFB-E39E-447A-AA4A-A93630820DAC}" name="Applicant Name" dataDxfId="88"/>
    <tableColumn id="6" xr3:uid="{E149FBC3-6252-4D31-B819-1C558B940C7B}" name="City" dataDxfId="87"/>
    <tableColumn id="7" xr3:uid="{4CC79FDC-5A22-4F35-90EC-FB566B3A75D3}" name="County" dataDxfId="86"/>
    <tableColumn id="8" xr3:uid="{F0AA43DB-1667-4CD6-9FF9-CF177A8F93B3}" name="Project Type" dataDxfId="85"/>
    <tableColumn id="9" xr3:uid="{C8F55EA9-DEEE-4899-B168-30B269376118}" name="Use of Proceeds" dataDxfId="84" dataCellStyle="Currency"/>
    <tableColumn id="10" xr3:uid="{4D9D261C-9A9A-4E99-BA18-22E49A965EC5}" name="QP _x000a_Amount" dataDxfId="83" dataCellStyle="Currency"/>
    <tableColumn id="11" xr3:uid="{CC0E001C-DFA4-448C-8A11-FC3791BFC0BF}" name="STE Amount _x000a_(Anticipated)¹" dataDxfId="82" dataCellStyle="Currency"/>
    <tableColumn id="12" xr3:uid="{D66733A0-D2B3-453B-863C-3AD818453C91}" name="Estimated _x000a_Fiscal _x000a_Benefit² " dataDxfId="81" dataCellStyle="Currency"/>
    <tableColumn id="13" xr3:uid="{F1DAACB8-5A37-466D-8BD5-BC4DE7F1EDB1}" name="Estimated _x000a_Net Benefit²" dataDxfId="80" dataCellStyle="Currency"/>
    <tableColumn id="14" xr3:uid="{A854728C-054E-4A1E-99B2-7B1C1FF4E67B}" name="Expected _x000a_Total Jobs² " dataDxfId="79" dataCellStyle="Comma"/>
    <tableColumn id="15" xr3:uid="{37CDD274-B002-4F53-B74F-6605FF491CA1}" name="Expected Total Jobs from STE²" dataDxfId="78" dataCellStyle="Currency"/>
  </tableColumns>
  <tableStyleInfo name="TableStyleMedium15"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6C31F47-2320-47B5-A829-45012451E362}" name="Table35" displayName="Table35" ref="A2:N12" totalsRowShown="0" headerRowDxfId="77" dataDxfId="76" headerRowCellStyle="Currency" dataCellStyle="Currency">
  <autoFilter ref="A2:N12" xr:uid="{7C7CF909-E2FB-40F4-BDAE-319E7BE4582C}"/>
  <sortState xmlns:xlrd2="http://schemas.microsoft.com/office/spreadsheetml/2017/richdata2" ref="A3:N12">
    <sortCondition ref="A2:A12"/>
  </sortState>
  <tableColumns count="14">
    <tableColumn id="1" xr3:uid="{D93AD08C-04EB-43AF-BDD3-1F53B68010E2}" name=" " dataDxfId="75"/>
    <tableColumn id="2" xr3:uid="{F7C7D5BC-C166-4E4D-BBF6-62B83AC3D162}" name="Application No." dataDxfId="74"/>
    <tableColumn id="3" xr3:uid="{D2423882-E701-4C4F-B42A-FD43204B0BD1}" name="Date of Board Consideration" dataDxfId="73"/>
    <tableColumn id="4" xr3:uid="{53CF8A12-4054-4C6E-B9CA-E9DF6581FD08}" name="Applicant Name" dataDxfId="72"/>
    <tableColumn id="6" xr3:uid="{24BC0CBE-A59B-4E71-9166-75A8BD61BFB8}" name="City" dataDxfId="71"/>
    <tableColumn id="7" xr3:uid="{FBD8F87F-261A-4A3A-8414-1EC369C392CA}" name="County" dataDxfId="70"/>
    <tableColumn id="8" xr3:uid="{4AA2DB82-5A6C-4AB9-A9B1-8329AB4AC7F4}" name="Project Type" dataDxfId="69"/>
    <tableColumn id="9" xr3:uid="{1633AE4F-50CC-4AF7-9931-3005B5A8C7A5}" name="Use of Proceeds" dataDxfId="68" dataCellStyle="Currency"/>
    <tableColumn id="10" xr3:uid="{043CD816-FE8B-4465-8680-EF50DD68901C}" name="QP _x000a_Amount" dataDxfId="67" dataCellStyle="Currency"/>
    <tableColumn id="11" xr3:uid="{B6E507A0-C9C3-4834-9C87-323369608B2C}" name="STE Amount _x000a_(Anticipated)¹" dataDxfId="66" dataCellStyle="Currency"/>
    <tableColumn id="12" xr3:uid="{2549C4C1-2DB6-42CC-9CA6-42A7184218C2}" name="Estimated _x000a_Fiscal _x000a_Benefit² " dataDxfId="65" dataCellStyle="Currency"/>
    <tableColumn id="13" xr3:uid="{9070E7E9-2E86-4071-93AD-68B5D03F0059}" name="Estimated _x000a_Net Benefit²" dataDxfId="64" dataCellStyle="Currency"/>
    <tableColumn id="14" xr3:uid="{AC05C137-7D9D-4FC0-B4A2-5FE3ADFC77AC}" name="Expected _x000a_Total Jobs² " dataDxfId="63" dataCellStyle="Comma"/>
    <tableColumn id="15" xr3:uid="{63538655-EC66-47A2-B6A7-0E888406BFE4}" name="Expected Total Jobs from STE²" dataDxfId="62" dataCellStyle="Currency"/>
  </tableColumns>
  <tableStyleInfo name="TableStyleMedium15"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71887F45-3AD6-4ABB-B72D-6A109A1B62C2}" name="Table25" displayName="Table25" ref="A2:S3" totalsRowShown="0" headerRowDxfId="61" dataDxfId="59" totalsRowDxfId="57" headerRowBorderDxfId="60" tableBorderDxfId="58" totalsRowBorderDxfId="56" dataCellStyle="Currency">
  <tableColumns count="19">
    <tableColumn id="1" xr3:uid="{E805F22B-8F89-4C77-88BC-48249DEAA7E3}" name=" " dataDxfId="55" totalsRowDxfId="54" dataCellStyle="Normal"/>
    <tableColumn id="2" xr3:uid="{8F88CAD2-8DF7-4C6D-ABE3-A174E3C8E686}" name="App. No." dataDxfId="53" totalsRowDxfId="52" dataCellStyle="Normal"/>
    <tableColumn id="20" xr3:uid="{37C09285-8FE4-4CAC-99FE-26AB5DF28EC5}" name="Column1" dataDxfId="51" totalsRowDxfId="50" dataCellStyle="Normal"/>
    <tableColumn id="3" xr3:uid="{CFBEA008-53E4-487E-97A6-1338B3A80A94}" name="Board Meeting Date" dataDxfId="49" totalsRowDxfId="48" dataCellStyle="Normal"/>
    <tableColumn id="4" xr3:uid="{DC89C9BC-0084-4389-A6F2-3FBE5978286E}" name="Applicant Name" dataDxfId="47" totalsRowDxfId="46" dataCellStyle="Normal"/>
    <tableColumn id="5" xr3:uid="{5CB0966A-C5A9-45FF-920D-7D2581ADCC47}" name="City" dataDxfId="45" totalsRowDxfId="44" dataCellStyle="Normal"/>
    <tableColumn id="6" xr3:uid="{C737C70A-D24C-43E0-ADA1-74D8E57004B7}" name="County" dataDxfId="43" totalsRowDxfId="42" dataCellStyle="Normal"/>
    <tableColumn id="7" xr3:uid="{9D3AA099-667C-4BFD-97DD-B84D45C051E1}" name="Project Type" dataDxfId="41" totalsRowDxfId="40" dataCellStyle="Normal"/>
    <tableColumn id="8" xr3:uid="{14E21399-99BA-420A-9233-EE83646A6BF7}" name="Use of Proceeds" dataDxfId="39" totalsRowDxfId="38" dataCellStyle="Normal"/>
    <tableColumn id="9" xr3:uid="{4C1682F7-FD59-4D4E-8881-1362A9DE0E23}" name="Qualified Property_x000a_Amount" dataDxfId="37" totalsRowDxfId="36" dataCellStyle="Normal"/>
    <tableColumn id="10" xr3:uid="{DB4FAAE1-269B-48E2-A2E5-5FE1FBF2855B}" name="Estimated STE¹" dataDxfId="35" totalsRowDxfId="34" dataCellStyle="Normal"/>
    <tableColumn id="14" xr3:uid="{AB43D761-832C-4A87-8B38-19CD3020554B}" name="Estimated _x000a_Environmental _x000a_Benefit ²" dataDxfId="33" dataCellStyle="Normal"/>
    <tableColumn id="15" xr3:uid="{005C7A08-B5D2-4F27-86D9-12164BB15E6D}" name="Estimated _x000a_Fiscal _x000a_Benefit² " dataDxfId="32" totalsRowDxfId="31" dataCellStyle="Currency"/>
    <tableColumn id="16" xr3:uid="{E4B8ECFD-4730-4A41-BCFC-506203C1F3FA}" name="Estimated _x000a_Net Benefit²" dataDxfId="30" totalsRowDxfId="29" dataCellStyle="Currency"/>
    <tableColumn id="17" xr3:uid="{35C1E99E-C823-4B88-B015-9618D2A05CAE}" name="Est._x000a_Total Jobs² " dataDxfId="28" totalsRowDxfId="27" dataCellStyle="Comma"/>
    <tableColumn id="18" xr3:uid="{3B75FDB8-141A-44BC-BBBB-25E78A1030E3}" name="Est. Total Jobs from STE²" dataDxfId="26" totalsRowDxfId="25" dataCellStyle="Currency"/>
    <tableColumn id="11" xr3:uid="{9BE49750-ED35-4E79-9E1B-FBD367F5A785}" name="Address 1" dataDxfId="24" totalsRowDxfId="23" dataCellStyle="Currency"/>
    <tableColumn id="12" xr3:uid="{D1DDA065-53F8-4F72-B7F5-9441824C8F03}" name="Address 2" dataDxfId="22" totalsRowDxfId="21" dataCellStyle="Currency"/>
    <tableColumn id="13" xr3:uid="{A8E544BF-9096-4D4F-A696-BB44C3439DA7}" name="Address 3" dataDxfId="20" totalsRowDxfId="19" dataCellStyle="Currency"/>
  </tableColumns>
  <tableStyleInfo name="TableStyleMedium16"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76788CC-905C-45A2-A54B-348AD0D2974B}" name="Table4" displayName="Table4" ref="A31:C44" totalsRowShown="0">
  <autoFilter ref="A31:C44" xr:uid="{D76788CC-905C-45A2-A54B-348AD0D2974B}"/>
  <tableColumns count="3">
    <tableColumn id="1" xr3:uid="{8D5C8558-A5BD-4075-85C7-F36C31C7E72F}" name="Year"/>
    <tableColumn id="2" xr3:uid="{133BCED5-4465-409C-A337-72E1F3AD893D}" name="Number of Apps Approved"/>
    <tableColumn id="3" xr3:uid="{4AD7E26B-89DB-480A-A6E7-10931110AB49}" name="STE Amount Awarded (M)" dataDxfId="18"/>
  </tableColumns>
  <tableStyleInfo name="TableStyleMedium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ivotTable" Target="../pivotTables/pivotTable7.xml"/></Relationships>
</file>

<file path=xl/worksheets/_rels/sheet11.xml.rels><?xml version="1.0" encoding="UTF-8" standalone="yes"?>
<Relationships xmlns="http://schemas.openxmlformats.org/package/2006/relationships"><Relationship Id="rId3" Type="http://schemas.openxmlformats.org/officeDocument/2006/relationships/pivotTable" Target="../pivotTables/pivotTable10.xml"/><Relationship Id="rId2" Type="http://schemas.openxmlformats.org/officeDocument/2006/relationships/pivotTable" Target="../pivotTables/pivotTable9.xml"/><Relationship Id="rId1" Type="http://schemas.openxmlformats.org/officeDocument/2006/relationships/pivotTable" Target="../pivotTables/pivotTable8.xml"/><Relationship Id="rId4" Type="http://schemas.openxmlformats.org/officeDocument/2006/relationships/drawing" Target="../drawings/drawing2.x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ivotTable" Target="../pivotTables/pivotTable12.xml"/><Relationship Id="rId1" Type="http://schemas.openxmlformats.org/officeDocument/2006/relationships/pivotTable" Target="../pivotTables/pivotTable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4.xml.rels><?xml version="1.0" encoding="UTF-8" standalone="yes"?>
<Relationships xmlns="http://schemas.openxmlformats.org/package/2006/relationships"><Relationship Id="rId1" Type="http://schemas.openxmlformats.org/officeDocument/2006/relationships/pivotTable" Target="../pivotTables/pivotTable13.xml"/></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openxmlformats.org/officeDocument/2006/relationships/printerSettings" Target="../printerSettings/printerSettings5.bin"/><Relationship Id="rId4"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435BF-F570-483D-85A4-803A09132D33}">
  <sheetPr>
    <pageSetUpPr fitToPage="1"/>
  </sheetPr>
  <dimension ref="A1:RF595"/>
  <sheetViews>
    <sheetView tabSelected="1" zoomScale="40" zoomScaleNormal="40" zoomScaleSheetLayoutView="40" zoomScalePageLayoutView="55" workbookViewId="0">
      <selection activeCell="J5" sqref="J5"/>
    </sheetView>
  </sheetViews>
  <sheetFormatPr defaultRowHeight="23.5" x14ac:dyDescent="0.35"/>
  <cols>
    <col min="1" max="1" width="7.81640625" style="135" customWidth="1"/>
    <col min="2" max="2" width="19" style="131" customWidth="1"/>
    <col min="3" max="3" width="23.1796875" style="132" customWidth="1"/>
    <col min="4" max="4" width="23.7265625" style="136" customWidth="1"/>
    <col min="5" max="5" width="40.81640625" style="39" customWidth="1"/>
    <col min="6" max="6" width="30.1796875" style="59" customWidth="1"/>
    <col min="7" max="7" width="17.54296875" style="134" hidden="1" customWidth="1"/>
    <col min="8" max="8" width="27.81640625" style="128" customWidth="1"/>
    <col min="9" max="9" width="29.1796875" style="128" customWidth="1"/>
    <col min="10" max="10" width="33.26953125" style="120" customWidth="1"/>
    <col min="11" max="11" width="37.81640625" style="126" bestFit="1" customWidth="1"/>
    <col min="12" max="12" width="36.54296875" style="140" bestFit="1" customWidth="1"/>
    <col min="13" max="13" width="36.453125" style="192" customWidth="1"/>
    <col min="14" max="14" width="36.1796875" style="193" customWidth="1"/>
    <col min="15" max="15" width="24.453125" style="5" customWidth="1"/>
    <col min="16" max="16" width="33.54296875" style="196" customWidth="1"/>
    <col min="17" max="18" width="35.7265625" style="191" bestFit="1" customWidth="1"/>
    <col min="19" max="19" width="19.54296875" style="2" customWidth="1"/>
    <col min="20" max="20" width="18.54296875" style="2" customWidth="1"/>
    <col min="21" max="21" width="20.453125" style="125" customWidth="1"/>
    <col min="22" max="22" width="28.1796875" hidden="1" customWidth="1"/>
    <col min="23" max="23" width="18.81640625" hidden="1" customWidth="1"/>
    <col min="24" max="24" width="15.26953125" hidden="1" customWidth="1"/>
    <col min="25" max="25" width="30.26953125" hidden="1" customWidth="1"/>
    <col min="26" max="27" width="25.81640625" hidden="1" customWidth="1"/>
    <col min="28" max="28" width="24.81640625" hidden="1" customWidth="1"/>
    <col min="29" max="29" width="20.54296875" hidden="1" customWidth="1"/>
    <col min="30" max="30" width="9.1796875" customWidth="1"/>
    <col min="31" max="31" width="11.81640625" bestFit="1" customWidth="1"/>
  </cols>
  <sheetData>
    <row r="1" spans="1:29" ht="65.25" customHeight="1" x14ac:dyDescent="0.35">
      <c r="A1" s="371" t="s">
        <v>0</v>
      </c>
      <c r="B1" s="371"/>
      <c r="C1" s="371"/>
      <c r="D1" s="371"/>
      <c r="E1" s="371"/>
      <c r="F1" s="371"/>
      <c r="G1" s="371"/>
      <c r="H1" s="371"/>
      <c r="I1" s="371"/>
      <c r="J1" s="371"/>
      <c r="K1" s="371"/>
      <c r="L1" s="372"/>
      <c r="M1" s="371"/>
      <c r="N1" s="371"/>
      <c r="O1" s="371"/>
      <c r="P1" s="371"/>
      <c r="Q1" s="371"/>
      <c r="R1" s="371"/>
      <c r="S1" s="371"/>
      <c r="T1" s="371"/>
      <c r="U1" s="371"/>
      <c r="AC1" s="124"/>
    </row>
    <row r="2" spans="1:29" ht="108.75" customHeight="1" x14ac:dyDescent="0.35">
      <c r="A2" s="228" t="s">
        <v>1</v>
      </c>
      <c r="B2" s="229" t="s">
        <v>2</v>
      </c>
      <c r="C2" s="229" t="s">
        <v>3</v>
      </c>
      <c r="D2" s="230" t="s">
        <v>4</v>
      </c>
      <c r="E2" s="229" t="s">
        <v>5</v>
      </c>
      <c r="F2" s="229" t="s">
        <v>6</v>
      </c>
      <c r="G2" s="129" t="s">
        <v>7</v>
      </c>
      <c r="H2" s="229" t="s">
        <v>8</v>
      </c>
      <c r="I2" s="229" t="s">
        <v>9</v>
      </c>
      <c r="J2" s="229" t="s">
        <v>10</v>
      </c>
      <c r="K2" s="231" t="s">
        <v>11</v>
      </c>
      <c r="L2" s="232" t="s">
        <v>12</v>
      </c>
      <c r="M2" s="231" t="s">
        <v>13</v>
      </c>
      <c r="N2" s="233" t="s">
        <v>14</v>
      </c>
      <c r="O2" s="234" t="s">
        <v>15</v>
      </c>
      <c r="P2" s="235" t="s">
        <v>16</v>
      </c>
      <c r="Q2" s="235" t="s">
        <v>17</v>
      </c>
      <c r="R2" s="235" t="s">
        <v>18</v>
      </c>
      <c r="S2" s="236" t="s">
        <v>19</v>
      </c>
      <c r="T2" s="236" t="s">
        <v>20</v>
      </c>
      <c r="U2" s="235" t="s">
        <v>21</v>
      </c>
      <c r="V2" s="165" t="s">
        <v>22</v>
      </c>
      <c r="W2" s="165" t="s">
        <v>23</v>
      </c>
      <c r="X2" s="165" t="s">
        <v>24</v>
      </c>
      <c r="Y2" s="165" t="s">
        <v>25</v>
      </c>
      <c r="Z2" s="179" t="s">
        <v>26</v>
      </c>
      <c r="AA2" s="179" t="s">
        <v>27</v>
      </c>
      <c r="AB2" s="179" t="s">
        <v>28</v>
      </c>
      <c r="AC2" s="178" t="s">
        <v>29</v>
      </c>
    </row>
    <row r="3" spans="1:29" ht="100" customHeight="1" x14ac:dyDescent="0.35">
      <c r="A3" s="228">
        <v>1</v>
      </c>
      <c r="B3" s="237" t="s">
        <v>458</v>
      </c>
      <c r="C3" s="237">
        <v>2017</v>
      </c>
      <c r="D3" s="238">
        <v>42906</v>
      </c>
      <c r="E3" s="239" t="s">
        <v>459</v>
      </c>
      <c r="F3" s="237" t="s">
        <v>460</v>
      </c>
      <c r="G3" s="96" t="s">
        <v>306</v>
      </c>
      <c r="H3" s="237" t="s">
        <v>306</v>
      </c>
      <c r="I3" s="237" t="s">
        <v>34</v>
      </c>
      <c r="J3" s="237" t="s">
        <v>461</v>
      </c>
      <c r="K3" s="240">
        <v>7548500</v>
      </c>
      <c r="L3" s="241">
        <v>635584</v>
      </c>
      <c r="M3" s="242">
        <v>389860.73</v>
      </c>
      <c r="N3" s="242">
        <v>4642899.75</v>
      </c>
      <c r="O3" s="243">
        <f>Table17[[#This Row],[Qualified Property Amount Reported]]/Table17[[#This Row],[Qualified Property Amount Approved]]</f>
        <v>0.61507580976352916</v>
      </c>
      <c r="P3" s="244" t="s">
        <v>36</v>
      </c>
      <c r="Q3" s="241">
        <v>1177470</v>
      </c>
      <c r="R3" s="241">
        <v>541886</v>
      </c>
      <c r="S3" s="245">
        <v>78</v>
      </c>
      <c r="T3" s="245">
        <v>6</v>
      </c>
      <c r="U3" s="246" t="s">
        <v>37</v>
      </c>
      <c r="V3" s="220" t="s">
        <v>462</v>
      </c>
      <c r="W3" s="215"/>
      <c r="X3" s="215"/>
      <c r="Y3" s="215"/>
      <c r="Z3" s="96">
        <v>5</v>
      </c>
      <c r="AA3" s="96"/>
      <c r="AB3" s="96">
        <v>1</v>
      </c>
    </row>
    <row r="4" spans="1:29" ht="100" customHeight="1" x14ac:dyDescent="0.35">
      <c r="A4" s="228">
        <v>2</v>
      </c>
      <c r="B4" s="237" t="s">
        <v>1195</v>
      </c>
      <c r="C4" s="237">
        <v>2017</v>
      </c>
      <c r="D4" s="238">
        <v>43053</v>
      </c>
      <c r="E4" s="239" t="s">
        <v>1196</v>
      </c>
      <c r="F4" s="237" t="s">
        <v>1003</v>
      </c>
      <c r="G4" s="96" t="s">
        <v>131</v>
      </c>
      <c r="H4" s="237" t="s">
        <v>131</v>
      </c>
      <c r="I4" s="237" t="s">
        <v>34</v>
      </c>
      <c r="J4" s="237" t="s">
        <v>1197</v>
      </c>
      <c r="K4" s="240">
        <v>1854741</v>
      </c>
      <c r="L4" s="241">
        <v>156169.19219999999</v>
      </c>
      <c r="M4" s="242">
        <v>98287.8</v>
      </c>
      <c r="N4" s="242">
        <v>1174275.04</v>
      </c>
      <c r="O4" s="243">
        <f>Table17[[#This Row],[Qualified Property Amount Reported]]/Table17[[#This Row],[Qualified Property Amount Approved]]</f>
        <v>0.63312076457036326</v>
      </c>
      <c r="P4" s="241" t="s">
        <v>36</v>
      </c>
      <c r="Q4" s="241">
        <v>808675</v>
      </c>
      <c r="R4" s="241">
        <v>652506</v>
      </c>
      <c r="S4" s="245">
        <v>50</v>
      </c>
      <c r="T4" s="245">
        <v>4</v>
      </c>
      <c r="U4" s="247" t="s">
        <v>37</v>
      </c>
      <c r="V4" s="220" t="s">
        <v>1198</v>
      </c>
      <c r="W4" s="215"/>
      <c r="X4" s="215"/>
      <c r="Y4" s="215"/>
      <c r="Z4" s="96">
        <v>69</v>
      </c>
      <c r="AA4" s="96"/>
      <c r="AB4" s="96">
        <v>33</v>
      </c>
    </row>
    <row r="5" spans="1:29" ht="100" customHeight="1" x14ac:dyDescent="0.35">
      <c r="A5" s="228">
        <v>3</v>
      </c>
      <c r="B5" s="237" t="s">
        <v>1247</v>
      </c>
      <c r="C5" s="237">
        <v>2018</v>
      </c>
      <c r="D5" s="238">
        <v>43270</v>
      </c>
      <c r="E5" s="239" t="s">
        <v>1248</v>
      </c>
      <c r="F5" s="237" t="s">
        <v>1239</v>
      </c>
      <c r="G5" s="96" t="s">
        <v>131</v>
      </c>
      <c r="H5" s="237" t="s">
        <v>131</v>
      </c>
      <c r="I5" s="237" t="s">
        <v>34</v>
      </c>
      <c r="J5" s="237" t="s">
        <v>1249</v>
      </c>
      <c r="K5" s="240">
        <v>4927301</v>
      </c>
      <c r="L5" s="241">
        <v>411922</v>
      </c>
      <c r="M5" s="242">
        <v>348941.67</v>
      </c>
      <c r="N5" s="242">
        <v>4155982.96</v>
      </c>
      <c r="O5" s="243">
        <f>Table17[[#This Row],[Qualified Property Amount Reported]]/Table17[[#This Row],[Qualified Property Amount Approved]]</f>
        <v>0.8434603366021276</v>
      </c>
      <c r="P5" s="241" t="s">
        <v>36</v>
      </c>
      <c r="Q5" s="241">
        <v>873330</v>
      </c>
      <c r="R5" s="241">
        <v>461408</v>
      </c>
      <c r="S5" s="245">
        <v>280</v>
      </c>
      <c r="T5" s="245">
        <v>5</v>
      </c>
      <c r="U5" s="248" t="s">
        <v>37</v>
      </c>
      <c r="V5" s="220" t="s">
        <v>1250</v>
      </c>
      <c r="W5" s="215"/>
      <c r="X5" s="215"/>
      <c r="Y5" s="215"/>
      <c r="Z5" s="96">
        <v>43</v>
      </c>
      <c r="AA5" s="96"/>
      <c r="AB5" s="96">
        <v>18</v>
      </c>
    </row>
    <row r="6" spans="1:29" ht="100" customHeight="1" x14ac:dyDescent="0.35">
      <c r="A6" s="228">
        <v>4</v>
      </c>
      <c r="B6" s="247" t="s">
        <v>392</v>
      </c>
      <c r="C6" s="237">
        <v>2018</v>
      </c>
      <c r="D6" s="249">
        <v>43389</v>
      </c>
      <c r="E6" s="250" t="s">
        <v>393</v>
      </c>
      <c r="F6" s="247" t="s">
        <v>379</v>
      </c>
      <c r="G6" s="73" t="s">
        <v>379</v>
      </c>
      <c r="H6" s="247" t="s">
        <v>379</v>
      </c>
      <c r="I6" s="247" t="s">
        <v>48</v>
      </c>
      <c r="J6" s="237" t="s">
        <v>43</v>
      </c>
      <c r="K6" s="242">
        <v>22172277</v>
      </c>
      <c r="L6" s="251">
        <v>1853602</v>
      </c>
      <c r="M6" s="242">
        <v>1045115.61</v>
      </c>
      <c r="N6" s="242">
        <v>12485241.710000001</v>
      </c>
      <c r="O6" s="243">
        <f>Table17[[#This Row],[Qualified Property Amount Reported]]/Table17[[#This Row],[Qualified Property Amount Approved]]</f>
        <v>0.56310146720609711</v>
      </c>
      <c r="P6" s="251">
        <v>202638</v>
      </c>
      <c r="Q6" s="251">
        <v>3655350</v>
      </c>
      <c r="R6" s="251">
        <v>2004386</v>
      </c>
      <c r="S6" s="252">
        <v>71</v>
      </c>
      <c r="T6" s="253">
        <v>6</v>
      </c>
      <c r="U6" s="248" t="s">
        <v>37</v>
      </c>
      <c r="V6" s="225" t="s">
        <v>394</v>
      </c>
      <c r="W6" s="215"/>
      <c r="X6" s="215"/>
      <c r="Y6" s="215"/>
      <c r="Z6" s="96">
        <v>32</v>
      </c>
      <c r="AA6" s="96"/>
      <c r="AB6" s="96">
        <v>16</v>
      </c>
    </row>
    <row r="7" spans="1:29" ht="100" customHeight="1" x14ac:dyDescent="0.35">
      <c r="A7" s="228">
        <v>5</v>
      </c>
      <c r="B7" s="247" t="s">
        <v>1052</v>
      </c>
      <c r="C7" s="228">
        <v>2019</v>
      </c>
      <c r="D7" s="249">
        <v>43634</v>
      </c>
      <c r="E7" s="250" t="s">
        <v>1053</v>
      </c>
      <c r="F7" s="247" t="s">
        <v>267</v>
      </c>
      <c r="G7" s="73" t="s">
        <v>152</v>
      </c>
      <c r="H7" s="247" t="s">
        <v>152</v>
      </c>
      <c r="I7" s="247" t="s">
        <v>107</v>
      </c>
      <c r="J7" s="248" t="s">
        <v>108</v>
      </c>
      <c r="K7" s="242">
        <v>15370837</v>
      </c>
      <c r="L7" s="251">
        <v>1285002</v>
      </c>
      <c r="M7" s="242">
        <v>358616.21</v>
      </c>
      <c r="N7" s="242">
        <v>4278594.16</v>
      </c>
      <c r="O7" s="243">
        <f>Table17[[#This Row],[Qualified Property Amount Reported]]/Table17[[#This Row],[Qualified Property Amount Approved]]</f>
        <v>0.27835791635810075</v>
      </c>
      <c r="P7" s="251">
        <v>231501</v>
      </c>
      <c r="Q7" s="251">
        <v>1672361</v>
      </c>
      <c r="R7" s="251">
        <v>618859</v>
      </c>
      <c r="S7" s="252">
        <v>28</v>
      </c>
      <c r="T7" s="253">
        <v>4</v>
      </c>
      <c r="U7" s="248" t="s">
        <v>37</v>
      </c>
      <c r="V7" s="225" t="s">
        <v>1054</v>
      </c>
      <c r="W7" s="215"/>
      <c r="X7" s="215"/>
      <c r="Y7" s="215"/>
      <c r="Z7" s="96">
        <v>13</v>
      </c>
      <c r="AA7" s="96"/>
      <c r="AB7" s="96">
        <v>5</v>
      </c>
    </row>
    <row r="8" spans="1:29" ht="124.5" customHeight="1" x14ac:dyDescent="0.35">
      <c r="A8" s="228">
        <v>6</v>
      </c>
      <c r="B8" s="246" t="s">
        <v>1128</v>
      </c>
      <c r="C8" s="228">
        <v>2020</v>
      </c>
      <c r="D8" s="254">
        <v>43907</v>
      </c>
      <c r="E8" s="255" t="s">
        <v>1129</v>
      </c>
      <c r="F8" s="246" t="s">
        <v>80</v>
      </c>
      <c r="G8" s="98" t="s">
        <v>80</v>
      </c>
      <c r="H8" s="246" t="s">
        <v>80</v>
      </c>
      <c r="I8" s="246" t="s">
        <v>34</v>
      </c>
      <c r="J8" s="256" t="s">
        <v>1130</v>
      </c>
      <c r="K8" s="257">
        <v>60000000</v>
      </c>
      <c r="L8" s="258">
        <v>5016000</v>
      </c>
      <c r="M8" s="242">
        <v>2346979.0699999998</v>
      </c>
      <c r="N8" s="242">
        <v>27783416.579999998</v>
      </c>
      <c r="O8" s="243">
        <f>Table17[[#This Row],[Qualified Property Amount Reported]]/Table17[[#This Row],[Qualified Property Amount Approved]]</f>
        <v>0.46305694299999994</v>
      </c>
      <c r="P8" s="259" t="s">
        <v>36</v>
      </c>
      <c r="Q8" s="259">
        <v>5767662</v>
      </c>
      <c r="R8" s="259">
        <v>751662</v>
      </c>
      <c r="S8" s="260">
        <v>676</v>
      </c>
      <c r="T8" s="261">
        <v>34</v>
      </c>
      <c r="U8" s="256" t="s">
        <v>37</v>
      </c>
      <c r="V8" s="205" t="s">
        <v>1131</v>
      </c>
      <c r="W8" s="215"/>
      <c r="X8" s="215"/>
      <c r="Y8" s="215"/>
      <c r="Z8" s="96">
        <v>77</v>
      </c>
      <c r="AA8" s="96"/>
      <c r="AB8" s="96">
        <v>39</v>
      </c>
    </row>
    <row r="9" spans="1:29" ht="100" customHeight="1" x14ac:dyDescent="0.35">
      <c r="A9" s="228">
        <v>7</v>
      </c>
      <c r="B9" s="246" t="s">
        <v>1266</v>
      </c>
      <c r="C9" s="228">
        <v>2020</v>
      </c>
      <c r="D9" s="254">
        <v>43907</v>
      </c>
      <c r="E9" s="255" t="s">
        <v>1267</v>
      </c>
      <c r="F9" s="246" t="s">
        <v>1268</v>
      </c>
      <c r="G9" s="98" t="s">
        <v>126</v>
      </c>
      <c r="H9" s="246" t="s">
        <v>126</v>
      </c>
      <c r="I9" s="246" t="s">
        <v>107</v>
      </c>
      <c r="J9" s="246" t="s">
        <v>416</v>
      </c>
      <c r="K9" s="262">
        <v>24395182</v>
      </c>
      <c r="L9" s="259">
        <v>2039437</v>
      </c>
      <c r="M9" s="242">
        <v>0</v>
      </c>
      <c r="N9" s="242">
        <v>0</v>
      </c>
      <c r="O9" s="243">
        <f>Table17[[#This Row],[Qualified Property Amount Reported]]/Table17[[#This Row],[Qualified Property Amount Approved]]</f>
        <v>0</v>
      </c>
      <c r="P9" s="259">
        <v>64373</v>
      </c>
      <c r="Q9" s="259">
        <v>7133532</v>
      </c>
      <c r="R9" s="259">
        <v>5158468</v>
      </c>
      <c r="S9" s="260">
        <v>70</v>
      </c>
      <c r="T9" s="261">
        <v>6</v>
      </c>
      <c r="U9" s="256" t="s">
        <v>37</v>
      </c>
      <c r="V9" s="205" t="s">
        <v>1269</v>
      </c>
      <c r="W9" s="215"/>
      <c r="X9" s="215"/>
      <c r="Y9" s="215"/>
      <c r="Z9" s="96">
        <v>26</v>
      </c>
      <c r="AA9" s="96"/>
      <c r="AB9" s="96">
        <v>10</v>
      </c>
    </row>
    <row r="10" spans="1:29" ht="100" customHeight="1" x14ac:dyDescent="0.35">
      <c r="A10" s="228">
        <v>8</v>
      </c>
      <c r="B10" s="246" t="s">
        <v>778</v>
      </c>
      <c r="C10" s="228">
        <v>2020</v>
      </c>
      <c r="D10" s="254">
        <v>43907</v>
      </c>
      <c r="E10" s="255" t="s">
        <v>779</v>
      </c>
      <c r="F10" s="246" t="s">
        <v>780</v>
      </c>
      <c r="G10" s="98" t="s">
        <v>131</v>
      </c>
      <c r="H10" s="246" t="s">
        <v>131</v>
      </c>
      <c r="I10" s="246" t="s">
        <v>34</v>
      </c>
      <c r="J10" s="263" t="s">
        <v>191</v>
      </c>
      <c r="K10" s="257">
        <v>119617224</v>
      </c>
      <c r="L10" s="258">
        <v>10000000</v>
      </c>
      <c r="M10" s="242">
        <v>8053546.6699999999</v>
      </c>
      <c r="N10" s="242">
        <v>95441184.319999993</v>
      </c>
      <c r="O10" s="243">
        <f>Table17[[#This Row],[Qualified Property Amount Reported]]/Table17[[#This Row],[Qualified Property Amount Approved]]</f>
        <v>0.79788830678765787</v>
      </c>
      <c r="P10" s="259" t="s">
        <v>36</v>
      </c>
      <c r="Q10" s="259">
        <v>20464377</v>
      </c>
      <c r="R10" s="259">
        <v>10464377</v>
      </c>
      <c r="S10" s="245">
        <v>2830</v>
      </c>
      <c r="T10" s="261">
        <v>80</v>
      </c>
      <c r="U10" s="256" t="s">
        <v>37</v>
      </c>
      <c r="V10" s="205" t="s">
        <v>781</v>
      </c>
      <c r="W10" s="215"/>
      <c r="X10" s="215"/>
      <c r="Y10" s="215"/>
      <c r="Z10" s="96">
        <v>39</v>
      </c>
      <c r="AA10" s="96"/>
      <c r="AB10" s="96">
        <v>21</v>
      </c>
    </row>
    <row r="11" spans="1:29" ht="100" customHeight="1" x14ac:dyDescent="0.35">
      <c r="A11" s="228">
        <v>9</v>
      </c>
      <c r="B11" s="246" t="s">
        <v>714</v>
      </c>
      <c r="C11" s="228">
        <v>2020</v>
      </c>
      <c r="D11" s="254">
        <v>43907</v>
      </c>
      <c r="E11" s="255" t="s">
        <v>715</v>
      </c>
      <c r="F11" s="246" t="s">
        <v>241</v>
      </c>
      <c r="G11" s="98" t="s">
        <v>33</v>
      </c>
      <c r="H11" s="246" t="s">
        <v>33</v>
      </c>
      <c r="I11" s="246" t="s">
        <v>48</v>
      </c>
      <c r="J11" s="246" t="s">
        <v>716</v>
      </c>
      <c r="K11" s="262">
        <v>76377224</v>
      </c>
      <c r="L11" s="259">
        <v>6385136</v>
      </c>
      <c r="M11" s="242">
        <v>5304993.24</v>
      </c>
      <c r="N11" s="242">
        <v>63096577.280000001</v>
      </c>
      <c r="O11" s="243">
        <f>Table17[[#This Row],[Qualified Property Amount Reported]]/Table17[[#This Row],[Qualified Property Amount Approved]]</f>
        <v>0.82611770859857381</v>
      </c>
      <c r="P11" s="259">
        <v>127703</v>
      </c>
      <c r="Q11" s="259">
        <v>9416157</v>
      </c>
      <c r="R11" s="259">
        <v>3158724</v>
      </c>
      <c r="S11" s="260">
        <v>323</v>
      </c>
      <c r="T11" s="261">
        <v>57</v>
      </c>
      <c r="U11" s="256" t="s">
        <v>37</v>
      </c>
      <c r="V11" s="205" t="s">
        <v>717</v>
      </c>
      <c r="W11" s="215"/>
      <c r="X11" s="215"/>
      <c r="Y11" s="215"/>
      <c r="Z11" s="96">
        <v>13</v>
      </c>
      <c r="AA11" s="96"/>
      <c r="AB11" s="96">
        <v>20</v>
      </c>
    </row>
    <row r="12" spans="1:29" ht="100" customHeight="1" x14ac:dyDescent="0.35">
      <c r="A12" s="228">
        <v>10</v>
      </c>
      <c r="B12" s="246" t="s">
        <v>260</v>
      </c>
      <c r="C12" s="228">
        <v>2020</v>
      </c>
      <c r="D12" s="254">
        <v>43907</v>
      </c>
      <c r="E12" s="255" t="s">
        <v>261</v>
      </c>
      <c r="F12" s="246" t="s">
        <v>262</v>
      </c>
      <c r="G12" s="98" t="s">
        <v>263</v>
      </c>
      <c r="H12" s="246" t="s">
        <v>263</v>
      </c>
      <c r="I12" s="246" t="s">
        <v>48</v>
      </c>
      <c r="J12" s="237" t="s">
        <v>43</v>
      </c>
      <c r="K12" s="262">
        <v>9573170</v>
      </c>
      <c r="L12" s="259">
        <v>800317</v>
      </c>
      <c r="M12" s="242">
        <v>543989.18000000005</v>
      </c>
      <c r="N12" s="242">
        <v>6444107.8600000003</v>
      </c>
      <c r="O12" s="243">
        <f>Table17[[#This Row],[Qualified Property Amount Reported]]/Table17[[#This Row],[Qualified Property Amount Approved]]</f>
        <v>0.67314252854592582</v>
      </c>
      <c r="P12" s="259">
        <v>94401</v>
      </c>
      <c r="Q12" s="259">
        <v>1358931</v>
      </c>
      <c r="R12" s="259">
        <v>653015</v>
      </c>
      <c r="S12" s="260">
        <v>70</v>
      </c>
      <c r="T12" s="261">
        <v>7</v>
      </c>
      <c r="U12" s="256" t="s">
        <v>37</v>
      </c>
      <c r="V12" s="205" t="s">
        <v>264</v>
      </c>
      <c r="W12" s="215"/>
      <c r="X12" s="215"/>
      <c r="Y12" s="215"/>
      <c r="Z12" s="96">
        <v>27</v>
      </c>
      <c r="AA12" s="96"/>
      <c r="AB12" s="96">
        <v>12</v>
      </c>
    </row>
    <row r="13" spans="1:29" ht="100" customHeight="1" x14ac:dyDescent="0.35">
      <c r="A13" s="228">
        <v>11</v>
      </c>
      <c r="B13" s="246" t="s">
        <v>387</v>
      </c>
      <c r="C13" s="228">
        <v>2020</v>
      </c>
      <c r="D13" s="254">
        <v>43907</v>
      </c>
      <c r="E13" s="255" t="s">
        <v>388</v>
      </c>
      <c r="F13" s="246" t="s">
        <v>379</v>
      </c>
      <c r="G13" s="98" t="s">
        <v>379</v>
      </c>
      <c r="H13" s="246" t="s">
        <v>379</v>
      </c>
      <c r="I13" s="246" t="s">
        <v>48</v>
      </c>
      <c r="J13" s="237" t="s">
        <v>43</v>
      </c>
      <c r="K13" s="262">
        <v>52471257</v>
      </c>
      <c r="L13" s="259">
        <v>4386597</v>
      </c>
      <c r="M13" s="242">
        <v>2477301.89</v>
      </c>
      <c r="N13" s="242">
        <v>29500113.129999999</v>
      </c>
      <c r="O13" s="243">
        <f>Table17[[#This Row],[Qualified Property Amount Reported]]/Table17[[#This Row],[Qualified Property Amount Approved]]</f>
        <v>0.56221472129017225</v>
      </c>
      <c r="P13" s="259">
        <v>585588</v>
      </c>
      <c r="Q13" s="259">
        <v>13489899</v>
      </c>
      <c r="R13" s="259">
        <v>9688890</v>
      </c>
      <c r="S13" s="260">
        <v>243</v>
      </c>
      <c r="T13" s="261">
        <v>20</v>
      </c>
      <c r="U13" s="256" t="s">
        <v>37</v>
      </c>
      <c r="V13" s="205" t="s">
        <v>389</v>
      </c>
      <c r="W13" s="215"/>
      <c r="X13" s="215"/>
      <c r="Y13" s="215"/>
      <c r="Z13" s="96">
        <v>33</v>
      </c>
      <c r="AA13" s="96"/>
      <c r="AB13" s="96">
        <v>16</v>
      </c>
    </row>
    <row r="14" spans="1:29" ht="100" customHeight="1" x14ac:dyDescent="0.35">
      <c r="A14" s="228">
        <v>12</v>
      </c>
      <c r="B14" s="246" t="s">
        <v>380</v>
      </c>
      <c r="C14" s="228">
        <v>2020</v>
      </c>
      <c r="D14" s="254">
        <v>43907</v>
      </c>
      <c r="E14" s="255" t="s">
        <v>381</v>
      </c>
      <c r="F14" s="246" t="s">
        <v>378</v>
      </c>
      <c r="G14" s="98" t="s">
        <v>379</v>
      </c>
      <c r="H14" s="246" t="s">
        <v>379</v>
      </c>
      <c r="I14" s="246" t="s">
        <v>48</v>
      </c>
      <c r="J14" s="237" t="s">
        <v>43</v>
      </c>
      <c r="K14" s="262">
        <v>37529013</v>
      </c>
      <c r="L14" s="259">
        <v>3137425</v>
      </c>
      <c r="M14" s="242">
        <v>1651022.35</v>
      </c>
      <c r="N14" s="242">
        <v>19641415.390000001</v>
      </c>
      <c r="O14" s="243">
        <f>Table17[[#This Row],[Qualified Property Amount Reported]]/Table17[[#This Row],[Qualified Property Amount Approved]]</f>
        <v>0.52336615913666584</v>
      </c>
      <c r="P14" s="259">
        <v>340070</v>
      </c>
      <c r="Q14" s="259">
        <v>8030185</v>
      </c>
      <c r="R14" s="259">
        <v>5232829</v>
      </c>
      <c r="S14" s="260">
        <v>184</v>
      </c>
      <c r="T14" s="261">
        <v>16</v>
      </c>
      <c r="U14" s="256" t="s">
        <v>37</v>
      </c>
      <c r="V14" s="205" t="s">
        <v>382</v>
      </c>
      <c r="W14" s="215"/>
      <c r="X14" s="215"/>
      <c r="Y14" s="215"/>
      <c r="Z14" s="96">
        <v>33</v>
      </c>
      <c r="AA14" s="96"/>
      <c r="AB14" s="96">
        <v>14</v>
      </c>
    </row>
    <row r="15" spans="1:29" ht="100" customHeight="1" x14ac:dyDescent="0.35">
      <c r="A15" s="228">
        <v>13</v>
      </c>
      <c r="B15" s="246" t="s">
        <v>353</v>
      </c>
      <c r="C15" s="228">
        <v>2020</v>
      </c>
      <c r="D15" s="254">
        <v>43907</v>
      </c>
      <c r="E15" s="255" t="s">
        <v>354</v>
      </c>
      <c r="F15" s="246" t="s">
        <v>46</v>
      </c>
      <c r="G15" s="98" t="s">
        <v>47</v>
      </c>
      <c r="H15" s="246" t="s">
        <v>47</v>
      </c>
      <c r="I15" s="246" t="s">
        <v>48</v>
      </c>
      <c r="J15" s="237" t="s">
        <v>43</v>
      </c>
      <c r="K15" s="262">
        <v>21123032</v>
      </c>
      <c r="L15" s="259">
        <v>1765885</v>
      </c>
      <c r="M15" s="242">
        <v>824695.69</v>
      </c>
      <c r="N15" s="242">
        <v>9732002.7300000004</v>
      </c>
      <c r="O15" s="243">
        <f>Table17[[#This Row],[Qualified Property Amount Reported]]/Table17[[#This Row],[Qualified Property Amount Approved]]</f>
        <v>0.46072944120900827</v>
      </c>
      <c r="P15" s="259">
        <v>191126</v>
      </c>
      <c r="Q15" s="259">
        <v>4508054</v>
      </c>
      <c r="R15" s="259">
        <v>2933294</v>
      </c>
      <c r="S15" s="260">
        <v>110</v>
      </c>
      <c r="T15" s="261">
        <v>9</v>
      </c>
      <c r="U15" s="256" t="s">
        <v>37</v>
      </c>
      <c r="V15" s="205" t="s">
        <v>355</v>
      </c>
      <c r="W15" s="215"/>
      <c r="X15" s="215"/>
      <c r="Y15" s="215"/>
      <c r="Z15" s="96">
        <v>35</v>
      </c>
      <c r="AA15" s="96"/>
      <c r="AB15" s="96">
        <v>14</v>
      </c>
    </row>
    <row r="16" spans="1:29" ht="100" customHeight="1" x14ac:dyDescent="0.35">
      <c r="A16" s="228">
        <v>14</v>
      </c>
      <c r="B16" s="228" t="s">
        <v>318</v>
      </c>
      <c r="C16" s="228">
        <v>2021</v>
      </c>
      <c r="D16" s="264">
        <v>44271</v>
      </c>
      <c r="E16" s="265" t="s">
        <v>315</v>
      </c>
      <c r="F16" s="228" t="s">
        <v>316</v>
      </c>
      <c r="G16" s="97" t="s">
        <v>317</v>
      </c>
      <c r="H16" s="228" t="s">
        <v>317</v>
      </c>
      <c r="I16" s="228" t="s">
        <v>107</v>
      </c>
      <c r="J16" s="228" t="s">
        <v>319</v>
      </c>
      <c r="K16" s="257">
        <v>5500000</v>
      </c>
      <c r="L16" s="258">
        <v>467500</v>
      </c>
      <c r="M16" s="242">
        <v>425304.6</v>
      </c>
      <c r="N16" s="242">
        <v>5022023.55</v>
      </c>
      <c r="O16" s="243">
        <f>Table17[[#This Row],[Qualified Property Amount Reported]]/Table17[[#This Row],[Qualified Property Amount Approved]]</f>
        <v>0.91309519090909086</v>
      </c>
      <c r="P16" s="259">
        <v>61252</v>
      </c>
      <c r="Q16" s="259">
        <v>1894035</v>
      </c>
      <c r="R16" s="259">
        <v>1487787</v>
      </c>
      <c r="S16" s="260">
        <v>36</v>
      </c>
      <c r="T16" s="261">
        <v>4</v>
      </c>
      <c r="U16" s="256" t="s">
        <v>37</v>
      </c>
      <c r="V16" s="205" t="s">
        <v>320</v>
      </c>
      <c r="W16" s="215"/>
      <c r="X16" s="215"/>
      <c r="Y16" s="215"/>
      <c r="Z16" s="96">
        <v>21</v>
      </c>
      <c r="AA16" s="96"/>
      <c r="AB16" s="96">
        <v>13</v>
      </c>
    </row>
    <row r="17" spans="1:29" ht="100" customHeight="1" x14ac:dyDescent="0.35">
      <c r="A17" s="228">
        <v>15</v>
      </c>
      <c r="B17" s="228" t="s">
        <v>1001</v>
      </c>
      <c r="C17" s="228">
        <v>2021</v>
      </c>
      <c r="D17" s="264">
        <v>44271</v>
      </c>
      <c r="E17" s="255" t="s">
        <v>1002</v>
      </c>
      <c r="F17" s="246" t="s">
        <v>1003</v>
      </c>
      <c r="G17" s="98" t="s">
        <v>131</v>
      </c>
      <c r="H17" s="246" t="s">
        <v>131</v>
      </c>
      <c r="I17" s="228" t="s">
        <v>34</v>
      </c>
      <c r="J17" s="228" t="s">
        <v>191</v>
      </c>
      <c r="K17" s="262">
        <v>6443921</v>
      </c>
      <c r="L17" s="259">
        <v>547733</v>
      </c>
      <c r="M17" s="242">
        <v>493409.86</v>
      </c>
      <c r="N17" s="242">
        <v>5865614.0599999996</v>
      </c>
      <c r="O17" s="243">
        <f>Table17[[#This Row],[Qualified Property Amount Reported]]/Table17[[#This Row],[Qualified Property Amount Approved]]</f>
        <v>0.91025542678130278</v>
      </c>
      <c r="P17" s="259" t="s">
        <v>36</v>
      </c>
      <c r="Q17" s="259">
        <v>2213498</v>
      </c>
      <c r="R17" s="259">
        <v>1665765</v>
      </c>
      <c r="S17" s="260">
        <v>55</v>
      </c>
      <c r="T17" s="261">
        <v>3</v>
      </c>
      <c r="U17" s="256" t="s">
        <v>37</v>
      </c>
      <c r="V17" s="205" t="s">
        <v>1004</v>
      </c>
      <c r="W17" s="215"/>
      <c r="X17" s="215"/>
      <c r="Y17" s="215"/>
      <c r="Z17" s="96">
        <v>69</v>
      </c>
      <c r="AA17" s="96"/>
      <c r="AB17" s="96">
        <v>33</v>
      </c>
    </row>
    <row r="18" spans="1:29" ht="126" customHeight="1" x14ac:dyDescent="0.35">
      <c r="A18" s="228">
        <v>16</v>
      </c>
      <c r="B18" s="228" t="s">
        <v>214</v>
      </c>
      <c r="C18" s="228">
        <v>2021</v>
      </c>
      <c r="D18" s="264">
        <v>44271</v>
      </c>
      <c r="E18" s="255" t="s">
        <v>211</v>
      </c>
      <c r="F18" s="246" t="s">
        <v>212</v>
      </c>
      <c r="G18" s="98" t="s">
        <v>126</v>
      </c>
      <c r="H18" s="246" t="s">
        <v>126</v>
      </c>
      <c r="I18" s="246" t="s">
        <v>34</v>
      </c>
      <c r="J18" s="263" t="s">
        <v>213</v>
      </c>
      <c r="K18" s="262">
        <v>23225000</v>
      </c>
      <c r="L18" s="259">
        <v>1974125</v>
      </c>
      <c r="M18" s="242">
        <v>1972360.31</v>
      </c>
      <c r="N18" s="242">
        <v>23224114.379999999</v>
      </c>
      <c r="O18" s="243">
        <f>Table17[[#This Row],[Qualified Property Amount Reported]]/Table17[[#This Row],[Qualified Property Amount Approved]]</f>
        <v>0.99996186781485463</v>
      </c>
      <c r="P18" s="259" t="s">
        <v>36</v>
      </c>
      <c r="Q18" s="259">
        <v>6657625</v>
      </c>
      <c r="R18" s="259">
        <v>4683500</v>
      </c>
      <c r="S18" s="245">
        <v>3599</v>
      </c>
      <c r="T18" s="261">
        <v>22</v>
      </c>
      <c r="U18" s="256" t="s">
        <v>37</v>
      </c>
      <c r="V18" s="220" t="s">
        <v>215</v>
      </c>
      <c r="W18" s="215"/>
      <c r="X18" s="215"/>
      <c r="Y18" s="215"/>
      <c r="Z18" s="96">
        <v>26</v>
      </c>
      <c r="AA18" s="96"/>
      <c r="AB18" s="96">
        <v>10</v>
      </c>
    </row>
    <row r="19" spans="1:29" ht="100" customHeight="1" x14ac:dyDescent="0.35">
      <c r="A19" s="228">
        <v>17</v>
      </c>
      <c r="B19" s="228" t="s">
        <v>153</v>
      </c>
      <c r="C19" s="228">
        <v>2021</v>
      </c>
      <c r="D19" s="264">
        <v>44271</v>
      </c>
      <c r="E19" s="255" t="s">
        <v>154</v>
      </c>
      <c r="F19" s="246" t="s">
        <v>151</v>
      </c>
      <c r="G19" s="98" t="s">
        <v>152</v>
      </c>
      <c r="H19" s="246" t="s">
        <v>152</v>
      </c>
      <c r="I19" s="246" t="s">
        <v>48</v>
      </c>
      <c r="J19" s="246" t="s">
        <v>143</v>
      </c>
      <c r="K19" s="262">
        <v>26374850</v>
      </c>
      <c r="L19" s="259">
        <v>2241862</v>
      </c>
      <c r="M19" s="240">
        <v>2216809.02</v>
      </c>
      <c r="N19" s="242">
        <v>26374850</v>
      </c>
      <c r="O19" s="243">
        <f>Table17[[#This Row],[Qualified Property Amount Reported]]/Table17[[#This Row],[Qualified Property Amount Approved]]</f>
        <v>1</v>
      </c>
      <c r="P19" s="259">
        <v>3084347</v>
      </c>
      <c r="Q19" s="259">
        <v>6041020</v>
      </c>
      <c r="R19" s="259">
        <v>6883505</v>
      </c>
      <c r="S19" s="260">
        <v>31</v>
      </c>
      <c r="T19" s="261">
        <v>3</v>
      </c>
      <c r="U19" s="256" t="s">
        <v>37</v>
      </c>
      <c r="V19" s="205" t="s">
        <v>155</v>
      </c>
      <c r="W19" s="215"/>
      <c r="X19" s="215"/>
      <c r="Y19" s="215"/>
      <c r="Z19" s="96">
        <v>9</v>
      </c>
      <c r="AA19" s="96"/>
      <c r="AB19" s="96">
        <v>5</v>
      </c>
    </row>
    <row r="20" spans="1:29" ht="100" customHeight="1" x14ac:dyDescent="0.35">
      <c r="A20" s="228">
        <v>18</v>
      </c>
      <c r="B20" s="228" t="s">
        <v>140</v>
      </c>
      <c r="C20" s="228">
        <v>2021</v>
      </c>
      <c r="D20" s="264">
        <v>44271</v>
      </c>
      <c r="E20" s="255" t="s">
        <v>141</v>
      </c>
      <c r="F20" s="246" t="s">
        <v>142</v>
      </c>
      <c r="G20" s="98" t="s">
        <v>131</v>
      </c>
      <c r="H20" s="246" t="s">
        <v>131</v>
      </c>
      <c r="I20" s="246" t="s">
        <v>48</v>
      </c>
      <c r="J20" s="246" t="s">
        <v>143</v>
      </c>
      <c r="K20" s="262">
        <v>27722495</v>
      </c>
      <c r="L20" s="259">
        <v>2356412</v>
      </c>
      <c r="M20" s="242">
        <v>0</v>
      </c>
      <c r="N20" s="242">
        <v>0</v>
      </c>
      <c r="O20" s="243">
        <f>Table17[[#This Row],[Qualified Property Amount Reported]]/Table17[[#This Row],[Qualified Property Amount Approved]]</f>
        <v>0</v>
      </c>
      <c r="P20" s="259">
        <v>3244711</v>
      </c>
      <c r="Q20" s="259">
        <v>6300673</v>
      </c>
      <c r="R20" s="259">
        <v>7188972</v>
      </c>
      <c r="S20" s="260">
        <v>31</v>
      </c>
      <c r="T20" s="261">
        <v>3</v>
      </c>
      <c r="U20" s="256" t="s">
        <v>37</v>
      </c>
      <c r="V20" s="205" t="s">
        <v>144</v>
      </c>
      <c r="W20" s="215"/>
      <c r="X20" s="215"/>
      <c r="Y20" s="215"/>
      <c r="Z20" s="96">
        <v>40</v>
      </c>
      <c r="AA20" s="96"/>
      <c r="AB20" s="96">
        <v>3</v>
      </c>
    </row>
    <row r="21" spans="1:29" ht="100" customHeight="1" x14ac:dyDescent="0.35">
      <c r="A21" s="228">
        <v>19</v>
      </c>
      <c r="B21" s="228" t="s">
        <v>435</v>
      </c>
      <c r="C21" s="228">
        <v>2021</v>
      </c>
      <c r="D21" s="264">
        <v>44271</v>
      </c>
      <c r="E21" s="255" t="s">
        <v>436</v>
      </c>
      <c r="F21" s="246" t="s">
        <v>437</v>
      </c>
      <c r="G21" s="98" t="s">
        <v>152</v>
      </c>
      <c r="H21" s="246" t="s">
        <v>438</v>
      </c>
      <c r="I21" s="246" t="s">
        <v>34</v>
      </c>
      <c r="J21" s="246" t="s">
        <v>232</v>
      </c>
      <c r="K21" s="262">
        <v>209750000</v>
      </c>
      <c r="L21" s="259">
        <v>17828750</v>
      </c>
      <c r="M21" s="242">
        <v>10455814.98</v>
      </c>
      <c r="N21" s="242">
        <v>123630271.16</v>
      </c>
      <c r="O21" s="243">
        <f>Table17[[#This Row],[Qualified Property Amount Reported]]/Table17[[#This Row],[Qualified Property Amount Approved]]</f>
        <v>0.58941726417163287</v>
      </c>
      <c r="P21" s="259" t="s">
        <v>36</v>
      </c>
      <c r="Q21" s="259">
        <v>20528309</v>
      </c>
      <c r="R21" s="259">
        <v>2699559</v>
      </c>
      <c r="S21" s="245">
        <v>3435</v>
      </c>
      <c r="T21" s="261">
        <v>182</v>
      </c>
      <c r="U21" s="256" t="s">
        <v>37</v>
      </c>
      <c r="V21" s="205" t="s">
        <v>439</v>
      </c>
      <c r="W21" s="227" t="s">
        <v>440</v>
      </c>
      <c r="X21" s="215"/>
      <c r="Y21" s="215"/>
      <c r="Z21" s="96">
        <v>9</v>
      </c>
      <c r="AA21" s="96"/>
      <c r="AB21" s="96">
        <v>5</v>
      </c>
      <c r="AC21" s="38">
        <v>13</v>
      </c>
    </row>
    <row r="22" spans="1:29" ht="100" customHeight="1" x14ac:dyDescent="0.35">
      <c r="A22" s="228">
        <v>20</v>
      </c>
      <c r="B22" s="228" t="s">
        <v>907</v>
      </c>
      <c r="C22" s="228">
        <v>2021</v>
      </c>
      <c r="D22" s="264">
        <v>44271</v>
      </c>
      <c r="E22" s="255" t="s">
        <v>908</v>
      </c>
      <c r="F22" s="246" t="s">
        <v>909</v>
      </c>
      <c r="G22" s="98" t="s">
        <v>131</v>
      </c>
      <c r="H22" s="246" t="s">
        <v>131</v>
      </c>
      <c r="I22" s="246" t="s">
        <v>34</v>
      </c>
      <c r="J22" s="246" t="s">
        <v>232</v>
      </c>
      <c r="K22" s="262">
        <v>34950000</v>
      </c>
      <c r="L22" s="259">
        <v>2970750</v>
      </c>
      <c r="M22" s="242">
        <v>1123767.47</v>
      </c>
      <c r="N22" s="242">
        <v>13267077.9</v>
      </c>
      <c r="O22" s="243">
        <f>Table17[[#This Row],[Qualified Property Amount Reported]]/Table17[[#This Row],[Qualified Property Amount Approved]]</f>
        <v>0.37960165665236051</v>
      </c>
      <c r="P22" s="259" t="s">
        <v>36</v>
      </c>
      <c r="Q22" s="259">
        <v>2656610</v>
      </c>
      <c r="R22" s="259">
        <v>-314140</v>
      </c>
      <c r="S22" s="245">
        <v>1063</v>
      </c>
      <c r="T22" s="261">
        <v>30</v>
      </c>
      <c r="U22" s="256" t="s">
        <v>37</v>
      </c>
      <c r="V22" s="205" t="s">
        <v>910</v>
      </c>
      <c r="W22" s="215"/>
      <c r="X22" s="215"/>
      <c r="Y22" s="215"/>
      <c r="Z22" s="96">
        <v>43</v>
      </c>
      <c r="AA22" s="96"/>
      <c r="AB22" s="96">
        <v>18</v>
      </c>
    </row>
    <row r="23" spans="1:29" ht="100" customHeight="1" x14ac:dyDescent="0.35">
      <c r="A23" s="228">
        <v>21</v>
      </c>
      <c r="B23" s="228" t="s">
        <v>455</v>
      </c>
      <c r="C23" s="228">
        <v>2021</v>
      </c>
      <c r="D23" s="264">
        <v>44271</v>
      </c>
      <c r="E23" s="255" t="s">
        <v>456</v>
      </c>
      <c r="F23" s="246" t="s">
        <v>443</v>
      </c>
      <c r="G23" s="98" t="s">
        <v>444</v>
      </c>
      <c r="H23" s="246" t="s">
        <v>444</v>
      </c>
      <c r="I23" s="228" t="s">
        <v>48</v>
      </c>
      <c r="J23" s="237" t="s">
        <v>43</v>
      </c>
      <c r="K23" s="262">
        <v>29698976</v>
      </c>
      <c r="L23" s="259">
        <v>2524413</v>
      </c>
      <c r="M23" s="242">
        <v>2507850.86</v>
      </c>
      <c r="N23" s="242">
        <v>29541989.670000002</v>
      </c>
      <c r="O23" s="243">
        <f>Table17[[#This Row],[Qualified Property Amount Reported]]/Table17[[#This Row],[Qualified Property Amount Approved]]</f>
        <v>0.99471408273470441</v>
      </c>
      <c r="P23" s="259">
        <v>1496092</v>
      </c>
      <c r="Q23" s="259">
        <v>6589610</v>
      </c>
      <c r="R23" s="259">
        <v>5561289</v>
      </c>
      <c r="S23" s="260">
        <v>96</v>
      </c>
      <c r="T23" s="261">
        <v>9</v>
      </c>
      <c r="U23" s="256" t="s">
        <v>37</v>
      </c>
      <c r="V23" s="205" t="s">
        <v>457</v>
      </c>
      <c r="W23" s="215"/>
      <c r="X23" s="215"/>
      <c r="Y23" s="215"/>
      <c r="Z23" s="96">
        <v>27</v>
      </c>
      <c r="AA23" s="96"/>
      <c r="AB23" s="96">
        <v>12</v>
      </c>
    </row>
    <row r="24" spans="1:29" ht="100" customHeight="1" x14ac:dyDescent="0.35">
      <c r="A24" s="228">
        <v>22</v>
      </c>
      <c r="B24" s="228" t="s">
        <v>321</v>
      </c>
      <c r="C24" s="228">
        <v>2022</v>
      </c>
      <c r="D24" s="264">
        <v>44733</v>
      </c>
      <c r="E24" s="265" t="s">
        <v>322</v>
      </c>
      <c r="F24" s="228" t="s">
        <v>323</v>
      </c>
      <c r="G24" s="97" t="s">
        <v>324</v>
      </c>
      <c r="H24" s="228" t="s">
        <v>324</v>
      </c>
      <c r="I24" s="228" t="s">
        <v>48</v>
      </c>
      <c r="J24" s="228" t="s">
        <v>70</v>
      </c>
      <c r="K24" s="257">
        <v>17030696</v>
      </c>
      <c r="L24" s="258">
        <v>1447609</v>
      </c>
      <c r="M24" s="242">
        <v>2917.19</v>
      </c>
      <c r="N24" s="242">
        <v>34513.599999999999</v>
      </c>
      <c r="O24" s="266">
        <f>Table17[[#This Row],[Qualified Property Amount Reported]]/Table17[[#This Row],[Qualified Property Amount Approved]]</f>
        <v>2.0265525260975826E-3</v>
      </c>
      <c r="P24" s="259">
        <v>2938804</v>
      </c>
      <c r="Q24" s="259">
        <v>1719760</v>
      </c>
      <c r="R24" s="259">
        <v>3210955</v>
      </c>
      <c r="S24" s="260">
        <v>38</v>
      </c>
      <c r="T24" s="261">
        <v>6</v>
      </c>
      <c r="U24" s="267" t="s">
        <v>37</v>
      </c>
      <c r="V24" s="165"/>
      <c r="W24" s="165"/>
      <c r="X24" s="165"/>
      <c r="Y24" s="165"/>
      <c r="Z24" s="96">
        <v>8</v>
      </c>
      <c r="AA24" s="96"/>
      <c r="AB24" s="96">
        <v>4</v>
      </c>
    </row>
    <row r="25" spans="1:29" ht="100" customHeight="1" x14ac:dyDescent="0.35">
      <c r="A25" s="228">
        <v>23</v>
      </c>
      <c r="B25" s="228" t="s">
        <v>949</v>
      </c>
      <c r="C25" s="228">
        <v>2022</v>
      </c>
      <c r="D25" s="264">
        <v>44733</v>
      </c>
      <c r="E25" s="255" t="s">
        <v>950</v>
      </c>
      <c r="F25" s="246" t="s">
        <v>208</v>
      </c>
      <c r="G25" s="98" t="s">
        <v>126</v>
      </c>
      <c r="H25" s="246" t="s">
        <v>126</v>
      </c>
      <c r="I25" s="246" t="s">
        <v>34</v>
      </c>
      <c r="J25" s="246" t="s">
        <v>951</v>
      </c>
      <c r="K25" s="262">
        <v>114844599</v>
      </c>
      <c r="L25" s="259">
        <v>9761791</v>
      </c>
      <c r="M25" s="242">
        <v>5222517.2699999996</v>
      </c>
      <c r="N25" s="242">
        <v>61951471.640000001</v>
      </c>
      <c r="O25" s="266">
        <f>Table17[[#This Row],[Qualified Property Amount Reported]]/Table17[[#This Row],[Qualified Property Amount Approved]]</f>
        <v>0.53943739783531308</v>
      </c>
      <c r="P25" s="268" t="s">
        <v>36</v>
      </c>
      <c r="Q25" s="259">
        <v>59767963</v>
      </c>
      <c r="R25" s="259">
        <v>50006172</v>
      </c>
      <c r="S25" s="260">
        <v>610</v>
      </c>
      <c r="T25" s="261">
        <v>596</v>
      </c>
      <c r="U25" s="267" t="s">
        <v>37</v>
      </c>
      <c r="V25" s="165"/>
      <c r="W25" s="165"/>
      <c r="X25" s="165"/>
      <c r="Y25" s="165"/>
      <c r="Z25" s="96">
        <v>24</v>
      </c>
      <c r="AA25" s="96"/>
      <c r="AB25" s="96">
        <v>10</v>
      </c>
    </row>
    <row r="26" spans="1:29" ht="100" customHeight="1" x14ac:dyDescent="0.35">
      <c r="A26" s="228">
        <v>24</v>
      </c>
      <c r="B26" s="228" t="s">
        <v>1107</v>
      </c>
      <c r="C26" s="228">
        <v>2022</v>
      </c>
      <c r="D26" s="264">
        <v>44733</v>
      </c>
      <c r="E26" s="255" t="s">
        <v>1108</v>
      </c>
      <c r="F26" s="246" t="s">
        <v>1106</v>
      </c>
      <c r="G26" s="98" t="s">
        <v>278</v>
      </c>
      <c r="H26" s="246" t="s">
        <v>278</v>
      </c>
      <c r="I26" s="246" t="s">
        <v>34</v>
      </c>
      <c r="J26" s="246" t="s">
        <v>70</v>
      </c>
      <c r="K26" s="262">
        <v>117647058.81999999</v>
      </c>
      <c r="L26" s="259">
        <v>10000000</v>
      </c>
      <c r="M26" s="242">
        <v>15192</v>
      </c>
      <c r="N26" s="242">
        <v>180000</v>
      </c>
      <c r="O26" s="266">
        <f>Table17[[#This Row],[Qualified Property Amount Reported]]/Table17[[#This Row],[Qualified Property Amount Approved]]</f>
        <v>1.5300000000459E-3</v>
      </c>
      <c r="P26" s="259" t="s">
        <v>36</v>
      </c>
      <c r="Q26" s="259">
        <v>35469579</v>
      </c>
      <c r="R26" s="259">
        <v>25469579</v>
      </c>
      <c r="S26" s="260">
        <v>421</v>
      </c>
      <c r="T26" s="261">
        <v>39</v>
      </c>
      <c r="U26" s="267" t="s">
        <v>37</v>
      </c>
      <c r="V26" s="165"/>
      <c r="W26" s="165"/>
      <c r="X26" s="165"/>
      <c r="Y26" s="165"/>
      <c r="Z26" s="96">
        <v>36</v>
      </c>
      <c r="AA26" s="96"/>
      <c r="AB26" s="96">
        <v>18</v>
      </c>
    </row>
    <row r="27" spans="1:29" ht="214.5" customHeight="1" x14ac:dyDescent="0.35">
      <c r="A27" s="228">
        <v>25</v>
      </c>
      <c r="B27" s="228" t="s">
        <v>283</v>
      </c>
      <c r="C27" s="228">
        <v>2022</v>
      </c>
      <c r="D27" s="264">
        <v>44733</v>
      </c>
      <c r="E27" s="255" t="s">
        <v>284</v>
      </c>
      <c r="F27" s="246" t="s">
        <v>282</v>
      </c>
      <c r="G27" s="98" t="s">
        <v>278</v>
      </c>
      <c r="H27" s="246" t="s">
        <v>278</v>
      </c>
      <c r="I27" s="246" t="s">
        <v>48</v>
      </c>
      <c r="J27" s="237" t="s">
        <v>279</v>
      </c>
      <c r="K27" s="262">
        <v>188422290</v>
      </c>
      <c r="L27" s="259">
        <v>16015895</v>
      </c>
      <c r="M27" s="242">
        <v>0</v>
      </c>
      <c r="N27" s="242">
        <v>0</v>
      </c>
      <c r="O27" s="266">
        <f>Table17[[#This Row],[Qualified Property Amount Reported]]/Table17[[#This Row],[Qualified Property Amount Approved]]</f>
        <v>0</v>
      </c>
      <c r="P27" s="259">
        <v>9631034</v>
      </c>
      <c r="Q27" s="259">
        <v>21719219</v>
      </c>
      <c r="R27" s="259">
        <v>15334358</v>
      </c>
      <c r="S27" s="260">
        <v>602</v>
      </c>
      <c r="T27" s="261">
        <v>77</v>
      </c>
      <c r="U27" s="267" t="s">
        <v>37</v>
      </c>
      <c r="V27" s="165"/>
      <c r="W27" s="165"/>
      <c r="X27" s="165"/>
      <c r="Y27" s="165"/>
      <c r="Z27" s="96">
        <v>36</v>
      </c>
      <c r="AA27" s="96"/>
      <c r="AB27" s="96">
        <v>18</v>
      </c>
    </row>
    <row r="28" spans="1:29" ht="241.5" customHeight="1" x14ac:dyDescent="0.35">
      <c r="A28" s="228">
        <v>26</v>
      </c>
      <c r="B28" s="228" t="s">
        <v>285</v>
      </c>
      <c r="C28" s="228">
        <v>2022</v>
      </c>
      <c r="D28" s="264">
        <v>44733</v>
      </c>
      <c r="E28" s="265" t="s">
        <v>286</v>
      </c>
      <c r="F28" s="228" t="s">
        <v>282</v>
      </c>
      <c r="G28" s="97" t="s">
        <v>278</v>
      </c>
      <c r="H28" s="228" t="s">
        <v>278</v>
      </c>
      <c r="I28" s="228" t="s">
        <v>186</v>
      </c>
      <c r="J28" s="228" t="s">
        <v>35</v>
      </c>
      <c r="K28" s="257">
        <v>21434530</v>
      </c>
      <c r="L28" s="258">
        <v>1821935</v>
      </c>
      <c r="M28" s="242">
        <v>314069.34999999998</v>
      </c>
      <c r="N28" s="242">
        <v>3742766.42</v>
      </c>
      <c r="O28" s="266">
        <f>Table17[[#This Row],[Qualified Property Amount Reported]]/Table17[[#This Row],[Qualified Property Amount Approved]]</f>
        <v>0.17461387863414779</v>
      </c>
      <c r="P28" s="259">
        <v>138939</v>
      </c>
      <c r="Q28" s="259">
        <v>1836944</v>
      </c>
      <c r="R28" s="259">
        <v>153948</v>
      </c>
      <c r="S28" s="260">
        <v>47</v>
      </c>
      <c r="T28" s="261">
        <v>6</v>
      </c>
      <c r="U28" s="267" t="s">
        <v>37</v>
      </c>
      <c r="V28" s="165"/>
      <c r="W28" s="165"/>
      <c r="X28" s="165"/>
      <c r="Y28" s="165"/>
      <c r="Z28" s="96">
        <v>36</v>
      </c>
      <c r="AA28" s="96"/>
      <c r="AB28" s="96">
        <v>18</v>
      </c>
    </row>
    <row r="29" spans="1:29" ht="100" customHeight="1" x14ac:dyDescent="0.35">
      <c r="A29" s="228">
        <v>27</v>
      </c>
      <c r="B29" s="228" t="s">
        <v>1117</v>
      </c>
      <c r="C29" s="228">
        <v>2022</v>
      </c>
      <c r="D29" s="264">
        <v>44733</v>
      </c>
      <c r="E29" s="265" t="s">
        <v>1118</v>
      </c>
      <c r="F29" s="228" t="s">
        <v>1075</v>
      </c>
      <c r="G29" s="97" t="s">
        <v>317</v>
      </c>
      <c r="H29" s="228" t="s">
        <v>317</v>
      </c>
      <c r="I29" s="228" t="s">
        <v>34</v>
      </c>
      <c r="J29" s="228" t="s">
        <v>127</v>
      </c>
      <c r="K29" s="257">
        <v>8490000</v>
      </c>
      <c r="L29" s="258">
        <v>721650</v>
      </c>
      <c r="M29" s="242">
        <v>124936.44</v>
      </c>
      <c r="N29" s="242">
        <v>1479294.47</v>
      </c>
      <c r="O29" s="266">
        <f>Table17[[#This Row],[Qualified Property Amount Reported]]/Table17[[#This Row],[Qualified Property Amount Approved]]</f>
        <v>0.17423963133097761</v>
      </c>
      <c r="P29" s="259" t="s">
        <v>36</v>
      </c>
      <c r="Q29" s="259">
        <v>671440</v>
      </c>
      <c r="R29" s="259">
        <v>-50210</v>
      </c>
      <c r="S29" s="260">
        <v>72</v>
      </c>
      <c r="T29" s="261">
        <v>6</v>
      </c>
      <c r="U29" s="267" t="s">
        <v>37</v>
      </c>
      <c r="V29" s="165"/>
      <c r="W29" s="165"/>
      <c r="X29" s="165"/>
      <c r="Y29" s="165"/>
      <c r="Z29" s="96">
        <v>21</v>
      </c>
      <c r="AA29" s="96"/>
      <c r="AB29" s="96">
        <v>13</v>
      </c>
    </row>
    <row r="30" spans="1:29" ht="100" customHeight="1" x14ac:dyDescent="0.35">
      <c r="A30" s="228">
        <v>28</v>
      </c>
      <c r="B30" s="228" t="s">
        <v>86</v>
      </c>
      <c r="C30" s="228">
        <v>2022</v>
      </c>
      <c r="D30" s="264">
        <v>44733</v>
      </c>
      <c r="E30" s="265" t="s">
        <v>87</v>
      </c>
      <c r="F30" s="228" t="s">
        <v>88</v>
      </c>
      <c r="G30" s="97" t="s">
        <v>89</v>
      </c>
      <c r="H30" s="228" t="s">
        <v>89</v>
      </c>
      <c r="I30" s="228" t="s">
        <v>48</v>
      </c>
      <c r="J30" s="228" t="s">
        <v>90</v>
      </c>
      <c r="K30" s="257">
        <v>22703169</v>
      </c>
      <c r="L30" s="258">
        <v>1929769</v>
      </c>
      <c r="M30" s="242">
        <v>780909.88</v>
      </c>
      <c r="N30" s="242">
        <v>9248458.8800000008</v>
      </c>
      <c r="O30" s="266">
        <f>Table17[[#This Row],[Qualified Property Amount Reported]]/Table17[[#This Row],[Qualified Property Amount Approved]]</f>
        <v>0.40736422655357057</v>
      </c>
      <c r="P30" s="259">
        <v>2539767</v>
      </c>
      <c r="Q30" s="259">
        <v>12866848</v>
      </c>
      <c r="R30" s="259">
        <v>13476845</v>
      </c>
      <c r="S30" s="260">
        <v>36</v>
      </c>
      <c r="T30" s="261">
        <v>1</v>
      </c>
      <c r="U30" s="267" t="s">
        <v>37</v>
      </c>
      <c r="V30" s="165"/>
      <c r="W30" s="165"/>
      <c r="X30" s="165"/>
      <c r="Y30" s="165"/>
      <c r="Z30" s="96">
        <v>22</v>
      </c>
      <c r="AA30" s="96"/>
      <c r="AB30" s="96">
        <v>4</v>
      </c>
    </row>
    <row r="31" spans="1:29" ht="100" customHeight="1" x14ac:dyDescent="0.35">
      <c r="A31" s="228">
        <v>29</v>
      </c>
      <c r="B31" s="228" t="s">
        <v>1199</v>
      </c>
      <c r="C31" s="228">
        <v>2022</v>
      </c>
      <c r="D31" s="264">
        <v>44733</v>
      </c>
      <c r="E31" s="255" t="s">
        <v>1200</v>
      </c>
      <c r="F31" s="246" t="s">
        <v>689</v>
      </c>
      <c r="G31" s="98" t="s">
        <v>131</v>
      </c>
      <c r="H31" s="246" t="s">
        <v>131</v>
      </c>
      <c r="I31" s="246" t="s">
        <v>34</v>
      </c>
      <c r="J31" s="246" t="s">
        <v>176</v>
      </c>
      <c r="K31" s="262">
        <v>36566109</v>
      </c>
      <c r="L31" s="259">
        <v>3108119</v>
      </c>
      <c r="M31" s="242">
        <v>2099693.96</v>
      </c>
      <c r="N31" s="242">
        <v>24887530.5</v>
      </c>
      <c r="O31" s="266">
        <f>Table17[[#This Row],[Qualified Property Amount Reported]]/Table17[[#This Row],[Qualified Property Amount Approved]]</f>
        <v>0.68061741269764309</v>
      </c>
      <c r="P31" s="259" t="s">
        <v>36</v>
      </c>
      <c r="Q31" s="259">
        <v>14315313</v>
      </c>
      <c r="R31" s="259">
        <v>11207193</v>
      </c>
      <c r="S31" s="260">
        <v>509</v>
      </c>
      <c r="T31" s="261">
        <v>23</v>
      </c>
      <c r="U31" s="267" t="s">
        <v>37</v>
      </c>
      <c r="V31" s="92"/>
      <c r="W31" s="92"/>
      <c r="X31" s="92"/>
      <c r="Y31" s="93"/>
      <c r="Z31" s="96">
        <v>64</v>
      </c>
      <c r="AA31" s="96"/>
      <c r="AB31" s="96">
        <v>30</v>
      </c>
      <c r="AC31" s="124"/>
    </row>
    <row r="32" spans="1:29" ht="100" customHeight="1" x14ac:dyDescent="0.35">
      <c r="A32" s="228">
        <v>30</v>
      </c>
      <c r="B32" s="228" t="s">
        <v>846</v>
      </c>
      <c r="C32" s="228">
        <v>2022</v>
      </c>
      <c r="D32" s="264">
        <v>44733</v>
      </c>
      <c r="E32" s="265" t="s">
        <v>847</v>
      </c>
      <c r="F32" s="228" t="s">
        <v>68</v>
      </c>
      <c r="G32" s="97" t="s">
        <v>848</v>
      </c>
      <c r="H32" s="228" t="s">
        <v>848</v>
      </c>
      <c r="I32" s="228" t="s">
        <v>48</v>
      </c>
      <c r="J32" s="263" t="s">
        <v>849</v>
      </c>
      <c r="K32" s="257">
        <v>123720000</v>
      </c>
      <c r="L32" s="258">
        <v>10516200</v>
      </c>
      <c r="M32" s="242">
        <v>5309142.9000000004</v>
      </c>
      <c r="N32" s="242">
        <v>62919513.880000003</v>
      </c>
      <c r="O32" s="266">
        <f>Table17[[#This Row],[Qualified Property Amount Reported]]/Table17[[#This Row],[Qualified Property Amount Approved]]</f>
        <v>0.50856380439702553</v>
      </c>
      <c r="P32" s="259">
        <v>16365146</v>
      </c>
      <c r="Q32" s="259">
        <v>8953287</v>
      </c>
      <c r="R32" s="259">
        <v>14802234</v>
      </c>
      <c r="S32" s="260">
        <v>307</v>
      </c>
      <c r="T32" s="261">
        <v>37</v>
      </c>
      <c r="U32" s="267" t="s">
        <v>37</v>
      </c>
      <c r="V32" s="94"/>
      <c r="W32" s="92"/>
      <c r="X32" s="92"/>
      <c r="Y32" s="93"/>
      <c r="Z32" s="96">
        <v>4</v>
      </c>
      <c r="AA32" s="96"/>
      <c r="AB32" s="96">
        <v>1</v>
      </c>
      <c r="AC32" s="124"/>
    </row>
    <row r="33" spans="1:29" ht="100" customHeight="1" x14ac:dyDescent="0.35">
      <c r="A33" s="228">
        <v>31</v>
      </c>
      <c r="B33" s="228" t="s">
        <v>182</v>
      </c>
      <c r="C33" s="228">
        <v>2022</v>
      </c>
      <c r="D33" s="264">
        <v>44733</v>
      </c>
      <c r="E33" s="265" t="s">
        <v>183</v>
      </c>
      <c r="F33" s="228" t="s">
        <v>184</v>
      </c>
      <c r="G33" s="97" t="s">
        <v>131</v>
      </c>
      <c r="H33" s="228" t="s">
        <v>185</v>
      </c>
      <c r="I33" s="228" t="s">
        <v>186</v>
      </c>
      <c r="J33" s="263" t="s">
        <v>187</v>
      </c>
      <c r="K33" s="257">
        <v>29889143</v>
      </c>
      <c r="L33" s="258">
        <v>2540577</v>
      </c>
      <c r="M33" s="242">
        <v>74649.13</v>
      </c>
      <c r="N33" s="242">
        <v>890044.33</v>
      </c>
      <c r="O33" s="266">
        <f>Table17[[#This Row],[Qualified Property Amount Reported]]/Table17[[#This Row],[Qualified Property Amount Approved]]</f>
        <v>2.9778181662819838E-2</v>
      </c>
      <c r="P33" s="259">
        <v>13497790</v>
      </c>
      <c r="Q33" s="259">
        <v>4413720</v>
      </c>
      <c r="R33" s="259">
        <v>15370933</v>
      </c>
      <c r="S33" s="260">
        <v>112</v>
      </c>
      <c r="T33" s="261">
        <v>6</v>
      </c>
      <c r="U33" s="267" t="s">
        <v>37</v>
      </c>
      <c r="V33" s="94"/>
      <c r="W33" s="92"/>
      <c r="X33" s="92"/>
      <c r="Y33" s="93"/>
      <c r="Z33" s="96">
        <v>61</v>
      </c>
      <c r="AA33" s="96">
        <v>42</v>
      </c>
      <c r="AB33" s="96">
        <v>35</v>
      </c>
      <c r="AC33" s="96">
        <v>19</v>
      </c>
    </row>
    <row r="34" spans="1:29" ht="100" customHeight="1" x14ac:dyDescent="0.35">
      <c r="A34" s="228">
        <v>32</v>
      </c>
      <c r="B34" s="228" t="s">
        <v>398</v>
      </c>
      <c r="C34" s="228">
        <v>2022</v>
      </c>
      <c r="D34" s="264">
        <v>44733</v>
      </c>
      <c r="E34" s="255" t="s">
        <v>399</v>
      </c>
      <c r="F34" s="246" t="s">
        <v>53</v>
      </c>
      <c r="G34" s="98" t="s">
        <v>47</v>
      </c>
      <c r="H34" s="246" t="s">
        <v>47</v>
      </c>
      <c r="I34" s="228" t="s">
        <v>34</v>
      </c>
      <c r="J34" s="228" t="s">
        <v>400</v>
      </c>
      <c r="K34" s="262">
        <v>23500000</v>
      </c>
      <c r="L34" s="259">
        <v>1997500</v>
      </c>
      <c r="M34" s="242">
        <v>1290086.0152719999</v>
      </c>
      <c r="N34" s="242">
        <v>15229125.639999999</v>
      </c>
      <c r="O34" s="266">
        <f>Table17[[#This Row],[Qualified Property Amount Reported]]/Table17[[#This Row],[Qualified Property Amount Approved]]</f>
        <v>0.64804789957446807</v>
      </c>
      <c r="P34" s="259" t="s">
        <v>36</v>
      </c>
      <c r="Q34" s="259">
        <v>5920554</v>
      </c>
      <c r="R34" s="259">
        <v>3923054</v>
      </c>
      <c r="S34" s="260">
        <v>298</v>
      </c>
      <c r="T34" s="261">
        <v>10</v>
      </c>
      <c r="U34" s="267" t="s">
        <v>37</v>
      </c>
      <c r="V34" s="94"/>
      <c r="W34" s="92"/>
      <c r="X34" s="92"/>
      <c r="Y34" s="93"/>
      <c r="Z34" s="96">
        <v>32</v>
      </c>
      <c r="AA34" s="96"/>
      <c r="AB34" s="96">
        <v>16</v>
      </c>
      <c r="AC34" s="124"/>
    </row>
    <row r="35" spans="1:29" ht="100" customHeight="1" x14ac:dyDescent="0.35">
      <c r="A35" s="228">
        <v>33</v>
      </c>
      <c r="B35" s="228" t="s">
        <v>958</v>
      </c>
      <c r="C35" s="228">
        <v>2022</v>
      </c>
      <c r="D35" s="264">
        <v>44733</v>
      </c>
      <c r="E35" s="265" t="s">
        <v>959</v>
      </c>
      <c r="F35" s="228" t="s">
        <v>960</v>
      </c>
      <c r="G35" s="97" t="s">
        <v>80</v>
      </c>
      <c r="H35" s="228" t="s">
        <v>80</v>
      </c>
      <c r="I35" s="228" t="s">
        <v>34</v>
      </c>
      <c r="J35" s="228" t="s">
        <v>961</v>
      </c>
      <c r="K35" s="257">
        <v>23150000</v>
      </c>
      <c r="L35" s="258">
        <v>1967750</v>
      </c>
      <c r="M35" s="242">
        <v>1386997.61</v>
      </c>
      <c r="N35" s="242">
        <v>16488159.439999999</v>
      </c>
      <c r="O35" s="266">
        <f>Table17[[#This Row],[Qualified Property Amount Reported]]/Table17[[#This Row],[Qualified Property Amount Approved]]</f>
        <v>0.71223150928725698</v>
      </c>
      <c r="P35" s="259" t="s">
        <v>36</v>
      </c>
      <c r="Q35" s="259">
        <v>7036749</v>
      </c>
      <c r="R35" s="259">
        <v>5068999</v>
      </c>
      <c r="S35" s="269">
        <v>1411</v>
      </c>
      <c r="T35" s="261">
        <v>42</v>
      </c>
      <c r="U35" s="267" t="s">
        <v>37</v>
      </c>
      <c r="V35" s="94"/>
      <c r="W35" s="92"/>
      <c r="X35" s="92"/>
      <c r="Y35" s="93"/>
      <c r="Z35" s="96">
        <v>77</v>
      </c>
      <c r="AA35" s="96"/>
      <c r="AB35" s="96">
        <v>38</v>
      </c>
      <c r="AC35" s="124"/>
    </row>
    <row r="36" spans="1:29" ht="100" customHeight="1" x14ac:dyDescent="0.35">
      <c r="A36" s="228">
        <v>34</v>
      </c>
      <c r="B36" s="228" t="s">
        <v>424</v>
      </c>
      <c r="C36" s="228">
        <v>2022</v>
      </c>
      <c r="D36" s="264">
        <v>44733</v>
      </c>
      <c r="E36" s="255" t="s">
        <v>425</v>
      </c>
      <c r="F36" s="246" t="s">
        <v>426</v>
      </c>
      <c r="G36" s="98" t="s">
        <v>75</v>
      </c>
      <c r="H36" s="246" t="s">
        <v>75</v>
      </c>
      <c r="I36" s="228" t="s">
        <v>107</v>
      </c>
      <c r="J36" s="246" t="s">
        <v>427</v>
      </c>
      <c r="K36" s="262">
        <v>23750000</v>
      </c>
      <c r="L36" s="259">
        <v>2018750</v>
      </c>
      <c r="M36" s="242">
        <v>658670.44999999995</v>
      </c>
      <c r="N36" s="242">
        <v>7824017.2400000002</v>
      </c>
      <c r="O36" s="266">
        <f>Table17[[#This Row],[Qualified Property Amount Reported]]/Table17[[#This Row],[Qualified Property Amount Approved]]</f>
        <v>0.32943230484210528</v>
      </c>
      <c r="P36" s="259">
        <v>341858</v>
      </c>
      <c r="Q36" s="259">
        <v>4185039</v>
      </c>
      <c r="R36" s="259">
        <v>2508147</v>
      </c>
      <c r="S36" s="260">
        <v>171</v>
      </c>
      <c r="T36" s="261">
        <v>15</v>
      </c>
      <c r="U36" s="267" t="s">
        <v>37</v>
      </c>
      <c r="V36" s="94"/>
      <c r="W36" s="92"/>
      <c r="X36" s="92"/>
      <c r="Y36" s="93"/>
      <c r="Z36" s="96">
        <v>18</v>
      </c>
      <c r="AA36" s="96"/>
      <c r="AB36" s="96">
        <v>9</v>
      </c>
      <c r="AC36" s="124"/>
    </row>
    <row r="37" spans="1:29" ht="100" customHeight="1" x14ac:dyDescent="0.35">
      <c r="A37" s="228">
        <v>35</v>
      </c>
      <c r="B37" s="228" t="s">
        <v>1139</v>
      </c>
      <c r="C37" s="228">
        <v>2022</v>
      </c>
      <c r="D37" s="264">
        <v>44733</v>
      </c>
      <c r="E37" s="255" t="s">
        <v>1140</v>
      </c>
      <c r="F37" s="246" t="s">
        <v>1141</v>
      </c>
      <c r="G37" s="98" t="s">
        <v>131</v>
      </c>
      <c r="H37" s="246" t="s">
        <v>131</v>
      </c>
      <c r="I37" s="246" t="s">
        <v>34</v>
      </c>
      <c r="J37" s="270" t="s">
        <v>122</v>
      </c>
      <c r="K37" s="262">
        <v>16417363</v>
      </c>
      <c r="L37" s="259">
        <v>1395476</v>
      </c>
      <c r="M37" s="242">
        <v>1109499.53</v>
      </c>
      <c r="N37" s="242">
        <v>13169286.039999999</v>
      </c>
      <c r="O37" s="266">
        <f>Table17[[#This Row],[Qualified Property Amount Reported]]/Table17[[#This Row],[Qualified Property Amount Approved]]</f>
        <v>0.80215598814499012</v>
      </c>
      <c r="P37" s="259" t="s">
        <v>36</v>
      </c>
      <c r="Q37" s="259">
        <v>8137460</v>
      </c>
      <c r="R37" s="259">
        <v>6741984</v>
      </c>
      <c r="S37" s="245">
        <v>108</v>
      </c>
      <c r="T37" s="261">
        <v>5</v>
      </c>
      <c r="U37" s="267" t="s">
        <v>37</v>
      </c>
      <c r="V37" s="94"/>
      <c r="W37" s="92"/>
      <c r="X37" s="92"/>
      <c r="Y37" s="93"/>
      <c r="Z37" s="96">
        <v>41</v>
      </c>
      <c r="AA37" s="96"/>
      <c r="AB37" s="96">
        <v>25</v>
      </c>
      <c r="AC37" s="124"/>
    </row>
    <row r="38" spans="1:29" ht="100" customHeight="1" x14ac:dyDescent="0.35">
      <c r="A38" s="228">
        <v>36</v>
      </c>
      <c r="B38" s="228" t="s">
        <v>1245</v>
      </c>
      <c r="C38" s="228">
        <v>2022</v>
      </c>
      <c r="D38" s="264">
        <v>44789</v>
      </c>
      <c r="E38" s="265" t="s">
        <v>1246</v>
      </c>
      <c r="F38" s="228" t="s">
        <v>263</v>
      </c>
      <c r="G38" s="97" t="s">
        <v>263</v>
      </c>
      <c r="H38" s="228" t="s">
        <v>263</v>
      </c>
      <c r="I38" s="228" t="s">
        <v>48</v>
      </c>
      <c r="J38" s="228" t="s">
        <v>70</v>
      </c>
      <c r="K38" s="257">
        <v>72555098.319999993</v>
      </c>
      <c r="L38" s="258">
        <v>6167183</v>
      </c>
      <c r="M38" s="242">
        <v>985421.91</v>
      </c>
      <c r="N38" s="242">
        <v>11707084.66</v>
      </c>
      <c r="O38" s="266">
        <f>Table17[[#This Row],[Qualified Property Amount Reported]]/Table17[[#This Row],[Qualified Property Amount Approved]]</f>
        <v>0.16135440418489397</v>
      </c>
      <c r="P38" s="259">
        <v>11854892</v>
      </c>
      <c r="Q38" s="259">
        <v>7674817</v>
      </c>
      <c r="R38" s="259">
        <v>13362525</v>
      </c>
      <c r="S38" s="260">
        <v>132</v>
      </c>
      <c r="T38" s="271">
        <v>19</v>
      </c>
      <c r="U38" s="267" t="s">
        <v>37</v>
      </c>
      <c r="V38" s="94"/>
      <c r="W38" s="92"/>
      <c r="X38" s="92"/>
      <c r="Y38" s="93"/>
      <c r="Z38" s="96">
        <v>31</v>
      </c>
      <c r="AA38" s="96"/>
      <c r="AB38" s="96">
        <v>14</v>
      </c>
      <c r="AC38" s="124"/>
    </row>
    <row r="39" spans="1:29" ht="100" customHeight="1" x14ac:dyDescent="0.35">
      <c r="A39" s="228">
        <v>37</v>
      </c>
      <c r="B39" s="228" t="s">
        <v>555</v>
      </c>
      <c r="C39" s="228">
        <v>2022</v>
      </c>
      <c r="D39" s="264">
        <v>44908</v>
      </c>
      <c r="E39" s="255" t="s">
        <v>556</v>
      </c>
      <c r="F39" s="246" t="s">
        <v>282</v>
      </c>
      <c r="G39" s="98" t="s">
        <v>278</v>
      </c>
      <c r="H39" s="246" t="s">
        <v>278</v>
      </c>
      <c r="I39" s="246" t="s">
        <v>34</v>
      </c>
      <c r="J39" s="246" t="s">
        <v>35</v>
      </c>
      <c r="K39" s="262">
        <v>176740588.24000001</v>
      </c>
      <c r="L39" s="259">
        <v>15000000</v>
      </c>
      <c r="M39" s="242">
        <v>0</v>
      </c>
      <c r="N39" s="242">
        <v>0</v>
      </c>
      <c r="O39" s="243">
        <f>Table17[[#This Row],[Qualified Property Amount Reported]]/Table17[[#This Row],[Qualified Property Amount Approved]]</f>
        <v>0</v>
      </c>
      <c r="P39" s="259" t="s">
        <v>36</v>
      </c>
      <c r="Q39" s="259">
        <v>24395897</v>
      </c>
      <c r="R39" s="259">
        <v>9395897</v>
      </c>
      <c r="S39" s="272">
        <v>332</v>
      </c>
      <c r="T39" s="272">
        <v>61</v>
      </c>
      <c r="U39" s="256" t="s">
        <v>37</v>
      </c>
      <c r="V39" s="103"/>
      <c r="W39" s="44"/>
      <c r="X39" s="44"/>
      <c r="Y39" s="51"/>
      <c r="Z39" s="96">
        <v>36</v>
      </c>
      <c r="AA39" s="96"/>
      <c r="AB39" s="96">
        <v>18</v>
      </c>
      <c r="AC39" s="124"/>
    </row>
    <row r="40" spans="1:29" ht="100" customHeight="1" x14ac:dyDescent="0.35">
      <c r="A40" s="228">
        <v>38</v>
      </c>
      <c r="B40" s="228" t="s">
        <v>873</v>
      </c>
      <c r="C40" s="228">
        <v>2023</v>
      </c>
      <c r="D40" s="264">
        <v>45125</v>
      </c>
      <c r="E40" s="265" t="s">
        <v>874</v>
      </c>
      <c r="F40" s="228" t="s">
        <v>871</v>
      </c>
      <c r="G40" s="97" t="s">
        <v>875</v>
      </c>
      <c r="H40" s="228" t="s">
        <v>875</v>
      </c>
      <c r="I40" s="228" t="s">
        <v>48</v>
      </c>
      <c r="J40" s="228" t="s">
        <v>70</v>
      </c>
      <c r="K40" s="257">
        <v>6277500</v>
      </c>
      <c r="L40" s="241">
        <f>Table17[[#This Row],[Qualified Property Amount Approved]]*0.0836</f>
        <v>524799</v>
      </c>
      <c r="M40" s="242">
        <v>0</v>
      </c>
      <c r="N40" s="242">
        <v>0</v>
      </c>
      <c r="O40" s="243">
        <f>Table17[[#This Row],[Qualified Property Amount Reported]]/Table17[[#This Row],[Qualified Property Amount Approved]]</f>
        <v>0</v>
      </c>
      <c r="P40" s="259">
        <v>659056</v>
      </c>
      <c r="Q40" s="259">
        <v>394638</v>
      </c>
      <c r="R40" s="259">
        <v>528895</v>
      </c>
      <c r="S40" s="273">
        <v>46</v>
      </c>
      <c r="T40" s="261">
        <v>2</v>
      </c>
      <c r="U40" s="248" t="s">
        <v>37</v>
      </c>
      <c r="V40" s="180"/>
      <c r="W40" s="44"/>
      <c r="X40" s="44"/>
      <c r="Y40" s="51"/>
      <c r="Z40" s="96">
        <v>8</v>
      </c>
      <c r="AA40" s="96"/>
      <c r="AB40" s="96">
        <v>4</v>
      </c>
      <c r="AC40" s="124"/>
    </row>
    <row r="41" spans="1:29" ht="100" customHeight="1" x14ac:dyDescent="0.35">
      <c r="A41" s="228">
        <v>39</v>
      </c>
      <c r="B41" s="237" t="s">
        <v>368</v>
      </c>
      <c r="C41" s="237">
        <v>2023</v>
      </c>
      <c r="D41" s="238">
        <v>45125</v>
      </c>
      <c r="E41" s="239" t="s">
        <v>369</v>
      </c>
      <c r="F41" s="237" t="s">
        <v>370</v>
      </c>
      <c r="G41" s="96" t="s">
        <v>361</v>
      </c>
      <c r="H41" s="237" t="s">
        <v>361</v>
      </c>
      <c r="I41" s="237" t="s">
        <v>48</v>
      </c>
      <c r="J41" s="237" t="s">
        <v>43</v>
      </c>
      <c r="K41" s="274">
        <v>26373228</v>
      </c>
      <c r="L41" s="268">
        <f>Table17[[#This Row],[Qualified Property Amount Approved]]*0.0836</f>
        <v>2204801.8607999999</v>
      </c>
      <c r="M41" s="274">
        <v>1042053.02</v>
      </c>
      <c r="N41" s="274">
        <v>12414526.189999999</v>
      </c>
      <c r="O41" s="275">
        <f>Table17[[#This Row],[Qualified Property Amount Reported]]/Table17[[#This Row],[Qualified Property Amount Approved]]</f>
        <v>0.47072456166533727</v>
      </c>
      <c r="P41" s="268">
        <v>1299562</v>
      </c>
      <c r="Q41" s="268">
        <v>4677066</v>
      </c>
      <c r="R41" s="268">
        <v>3771826</v>
      </c>
      <c r="S41" s="237">
        <v>179</v>
      </c>
      <c r="T41" s="237">
        <v>18</v>
      </c>
      <c r="U41" s="237" t="s">
        <v>37</v>
      </c>
      <c r="V41" s="137"/>
      <c r="W41" s="124"/>
      <c r="X41" s="124"/>
      <c r="Y41" s="138"/>
      <c r="Z41" s="96">
        <v>22</v>
      </c>
      <c r="AA41" s="96"/>
      <c r="AB41" s="96">
        <v>4</v>
      </c>
      <c r="AC41" s="124"/>
    </row>
    <row r="42" spans="1:29" ht="100" customHeight="1" x14ac:dyDescent="0.35">
      <c r="A42" s="228">
        <v>40</v>
      </c>
      <c r="B42" s="237" t="s">
        <v>385</v>
      </c>
      <c r="C42" s="237">
        <v>2023</v>
      </c>
      <c r="D42" s="238">
        <v>45125</v>
      </c>
      <c r="E42" s="239" t="s">
        <v>386</v>
      </c>
      <c r="F42" s="237" t="s">
        <v>379</v>
      </c>
      <c r="G42" s="96" t="s">
        <v>379</v>
      </c>
      <c r="H42" s="237" t="s">
        <v>379</v>
      </c>
      <c r="I42" s="237" t="s">
        <v>48</v>
      </c>
      <c r="J42" s="237" t="s">
        <v>43</v>
      </c>
      <c r="K42" s="274">
        <v>31115681</v>
      </c>
      <c r="L42" s="268">
        <f>Table17[[#This Row],[Qualified Property Amount Approved]]*0.0836</f>
        <v>2601270.9315999998</v>
      </c>
      <c r="M42" s="274">
        <v>858762.53</v>
      </c>
      <c r="N42" s="274">
        <v>10197157.6</v>
      </c>
      <c r="O42" s="275">
        <f>Table17[[#This Row],[Qualified Property Amount Reported]]/Table17[[#This Row],[Qualified Property Amount Approved]]</f>
        <v>0.32771764178968155</v>
      </c>
      <c r="P42" s="268">
        <v>2264604</v>
      </c>
      <c r="Q42" s="268">
        <v>7772457</v>
      </c>
      <c r="R42" s="268">
        <v>7435790</v>
      </c>
      <c r="S42" s="237">
        <v>349</v>
      </c>
      <c r="T42" s="237">
        <v>28</v>
      </c>
      <c r="U42" s="237" t="s">
        <v>37</v>
      </c>
      <c r="V42" s="137"/>
      <c r="W42" s="124"/>
      <c r="X42" s="124"/>
      <c r="Y42" s="138"/>
      <c r="Z42" s="96">
        <v>33</v>
      </c>
      <c r="AA42" s="96"/>
      <c r="AB42" s="96">
        <v>16</v>
      </c>
      <c r="AC42" s="124"/>
    </row>
    <row r="43" spans="1:29" ht="100" customHeight="1" x14ac:dyDescent="0.35">
      <c r="A43" s="228">
        <v>41</v>
      </c>
      <c r="B43" s="237" t="s">
        <v>501</v>
      </c>
      <c r="C43" s="237">
        <v>2023</v>
      </c>
      <c r="D43" s="238">
        <v>45125</v>
      </c>
      <c r="E43" s="239" t="s">
        <v>502</v>
      </c>
      <c r="F43" s="237" t="s">
        <v>364</v>
      </c>
      <c r="G43" s="96" t="s">
        <v>365</v>
      </c>
      <c r="H43" s="237" t="s">
        <v>365</v>
      </c>
      <c r="I43" s="237" t="s">
        <v>48</v>
      </c>
      <c r="J43" s="237" t="s">
        <v>43</v>
      </c>
      <c r="K43" s="274">
        <v>5364667</v>
      </c>
      <c r="L43" s="268">
        <f>Table17[[#This Row],[Qualified Property Amount Approved]]*0.0836</f>
        <v>448486.16119999997</v>
      </c>
      <c r="M43" s="274">
        <v>232552.57</v>
      </c>
      <c r="N43" s="274">
        <v>2776842.78</v>
      </c>
      <c r="O43" s="275">
        <f>Table17[[#This Row],[Qualified Property Amount Reported]]/Table17[[#This Row],[Qualified Property Amount Approved]]</f>
        <v>0.51761698908804588</v>
      </c>
      <c r="P43" s="268">
        <v>179083</v>
      </c>
      <c r="Q43" s="268">
        <v>467126</v>
      </c>
      <c r="R43" s="268">
        <v>197723</v>
      </c>
      <c r="S43" s="237">
        <v>36</v>
      </c>
      <c r="T43" s="237">
        <v>5</v>
      </c>
      <c r="U43" s="237" t="s">
        <v>37</v>
      </c>
      <c r="V43" s="137"/>
      <c r="W43" s="124"/>
      <c r="X43" s="124"/>
      <c r="Y43" s="138"/>
      <c r="Z43" s="96">
        <v>33</v>
      </c>
      <c r="AA43" s="96"/>
      <c r="AB43" s="96">
        <v>16</v>
      </c>
      <c r="AC43" s="124"/>
    </row>
    <row r="44" spans="1:29" ht="100" customHeight="1" x14ac:dyDescent="0.35">
      <c r="A44" s="228">
        <v>42</v>
      </c>
      <c r="B44" s="237" t="s">
        <v>1080</v>
      </c>
      <c r="C44" s="237">
        <v>2023</v>
      </c>
      <c r="D44" s="238">
        <v>45125</v>
      </c>
      <c r="E44" s="239" t="s">
        <v>1081</v>
      </c>
      <c r="F44" s="237" t="s">
        <v>444</v>
      </c>
      <c r="G44" s="96" t="s">
        <v>444</v>
      </c>
      <c r="H44" s="237" t="s">
        <v>444</v>
      </c>
      <c r="I44" s="237" t="s">
        <v>48</v>
      </c>
      <c r="J44" s="237" t="s">
        <v>43</v>
      </c>
      <c r="K44" s="274">
        <v>7395283</v>
      </c>
      <c r="L44" s="241">
        <f>Table17[[#This Row],[Qualified Property Amount Approved]]*0.0836</f>
        <v>618245.65879999998</v>
      </c>
      <c r="M44" s="274">
        <v>592700.05000000005</v>
      </c>
      <c r="N44" s="274">
        <v>7073363.75</v>
      </c>
      <c r="O44" s="275">
        <f>Table17[[#This Row],[Qualified Property Amount Reported]]/Table17[[#This Row],[Qualified Property Amount Approved]]</f>
        <v>0.95646965099239611</v>
      </c>
      <c r="P44" s="268">
        <v>506138</v>
      </c>
      <c r="Q44" s="268">
        <v>1349080</v>
      </c>
      <c r="R44" s="268">
        <v>1236972</v>
      </c>
      <c r="S44" s="237">
        <v>37</v>
      </c>
      <c r="T44" s="237">
        <v>4</v>
      </c>
      <c r="U44" s="237" t="s">
        <v>37</v>
      </c>
      <c r="V44" s="137"/>
      <c r="W44" s="124"/>
      <c r="X44" s="124"/>
      <c r="Y44" s="138"/>
      <c r="Z44" s="96">
        <v>27</v>
      </c>
      <c r="AA44" s="96"/>
      <c r="AB44" s="96">
        <v>14</v>
      </c>
      <c r="AC44" s="124"/>
    </row>
    <row r="45" spans="1:29" ht="100" customHeight="1" x14ac:dyDescent="0.35">
      <c r="A45" s="228">
        <v>43</v>
      </c>
      <c r="B45" s="237" t="s">
        <v>383</v>
      </c>
      <c r="C45" s="237">
        <v>2023</v>
      </c>
      <c r="D45" s="238">
        <v>45125</v>
      </c>
      <c r="E45" s="239" t="s">
        <v>384</v>
      </c>
      <c r="F45" s="237" t="s">
        <v>53</v>
      </c>
      <c r="G45" s="96" t="s">
        <v>47</v>
      </c>
      <c r="H45" s="237" t="s">
        <v>47</v>
      </c>
      <c r="I45" s="237" t="s">
        <v>48</v>
      </c>
      <c r="J45" s="237" t="s">
        <v>43</v>
      </c>
      <c r="K45" s="274">
        <v>16189464</v>
      </c>
      <c r="L45" s="268">
        <f>Table17[[#This Row],[Qualified Property Amount Approved]]*0.0836</f>
        <v>1353439.1904</v>
      </c>
      <c r="M45" s="274">
        <v>1193157.8500000001</v>
      </c>
      <c r="N45" s="274">
        <v>14137540.6</v>
      </c>
      <c r="O45" s="275">
        <f>Table17[[#This Row],[Qualified Property Amount Reported]]/Table17[[#This Row],[Qualified Property Amount Approved]]</f>
        <v>0.87325563094615111</v>
      </c>
      <c r="P45" s="268">
        <v>704162</v>
      </c>
      <c r="Q45" s="268">
        <v>2729829</v>
      </c>
      <c r="R45" s="268">
        <v>2080552</v>
      </c>
      <c r="S45" s="237">
        <v>73</v>
      </c>
      <c r="T45" s="237">
        <v>9</v>
      </c>
      <c r="U45" s="237" t="s">
        <v>37</v>
      </c>
      <c r="V45" s="137"/>
      <c r="W45" s="124"/>
      <c r="X45" s="124"/>
      <c r="Y45" s="138"/>
      <c r="Z45" s="96">
        <v>35</v>
      </c>
      <c r="AA45" s="96"/>
      <c r="AB45" s="96">
        <v>16</v>
      </c>
      <c r="AC45" s="124"/>
    </row>
    <row r="46" spans="1:29" ht="161.15" customHeight="1" x14ac:dyDescent="0.35">
      <c r="A46" s="228">
        <v>44</v>
      </c>
      <c r="B46" s="237" t="s">
        <v>280</v>
      </c>
      <c r="C46" s="237">
        <v>2023</v>
      </c>
      <c r="D46" s="238">
        <v>45125</v>
      </c>
      <c r="E46" s="239" t="s">
        <v>281</v>
      </c>
      <c r="F46" s="237" t="s">
        <v>282</v>
      </c>
      <c r="G46" s="96" t="s">
        <v>278</v>
      </c>
      <c r="H46" s="237" t="s">
        <v>278</v>
      </c>
      <c r="I46" s="237" t="s">
        <v>48</v>
      </c>
      <c r="J46" s="237" t="s">
        <v>279</v>
      </c>
      <c r="K46" s="274">
        <v>239233728</v>
      </c>
      <c r="L46" s="268">
        <f>Table17[[#This Row],[Qualified Property Amount Approved]]*0.0836</f>
        <v>19999939.660799999</v>
      </c>
      <c r="M46" s="274">
        <v>0</v>
      </c>
      <c r="N46" s="274">
        <v>0</v>
      </c>
      <c r="O46" s="275">
        <f>Table17[[#This Row],[Qualified Property Amount Reported]]/Table17[[#This Row],[Qualified Property Amount Approved]]</f>
        <v>0</v>
      </c>
      <c r="P46" s="268">
        <v>12700092</v>
      </c>
      <c r="Q46" s="268">
        <v>26042499</v>
      </c>
      <c r="R46" s="268">
        <v>18742651</v>
      </c>
      <c r="S46" s="237">
        <v>529</v>
      </c>
      <c r="T46" s="237">
        <v>78</v>
      </c>
      <c r="U46" s="237" t="s">
        <v>37</v>
      </c>
      <c r="V46" s="137"/>
      <c r="W46" s="124"/>
      <c r="X46" s="124"/>
      <c r="Y46" s="138"/>
      <c r="Z46" s="96">
        <v>36</v>
      </c>
      <c r="AA46" s="96"/>
      <c r="AB46" s="96">
        <v>18</v>
      </c>
      <c r="AC46" s="124"/>
    </row>
    <row r="47" spans="1:29" ht="161.15" customHeight="1" x14ac:dyDescent="0.35">
      <c r="A47" s="228">
        <v>45</v>
      </c>
      <c r="B47" s="237" t="s">
        <v>234</v>
      </c>
      <c r="C47" s="237">
        <v>2023</v>
      </c>
      <c r="D47" s="238">
        <v>45125</v>
      </c>
      <c r="E47" s="239" t="s">
        <v>235</v>
      </c>
      <c r="F47" s="237" t="s">
        <v>236</v>
      </c>
      <c r="G47" s="96" t="s">
        <v>80</v>
      </c>
      <c r="H47" s="237" t="s">
        <v>237</v>
      </c>
      <c r="I47" s="237" t="s">
        <v>186</v>
      </c>
      <c r="J47" s="237" t="s">
        <v>238</v>
      </c>
      <c r="K47" s="274">
        <v>81180644</v>
      </c>
      <c r="L47" s="268">
        <f>Table17[[#This Row],[Qualified Property Amount Approved]]*0.0836</f>
        <v>6786701.8383999998</v>
      </c>
      <c r="M47" s="274">
        <v>38011.78</v>
      </c>
      <c r="N47" s="274">
        <v>451266.06</v>
      </c>
      <c r="O47" s="275">
        <f>Table17[[#This Row],[Qualified Property Amount Reported]]/Table17[[#This Row],[Qualified Property Amount Approved]]</f>
        <v>5.5587888659764757E-3</v>
      </c>
      <c r="P47" s="268">
        <v>1815971</v>
      </c>
      <c r="Q47" s="268">
        <v>6934479</v>
      </c>
      <c r="R47" s="268">
        <v>1963748</v>
      </c>
      <c r="S47" s="237">
        <v>609</v>
      </c>
      <c r="T47" s="237">
        <v>48</v>
      </c>
      <c r="U47" s="237" t="s">
        <v>37</v>
      </c>
      <c r="V47" s="137"/>
      <c r="W47" s="124"/>
      <c r="X47" s="124"/>
      <c r="Y47" s="138"/>
      <c r="Z47" s="96">
        <v>77</v>
      </c>
      <c r="AA47" s="96"/>
      <c r="AB47" s="96">
        <v>38</v>
      </c>
      <c r="AC47" s="124"/>
    </row>
    <row r="48" spans="1:29" s="132" customFormat="1" ht="100" customHeight="1" x14ac:dyDescent="0.35">
      <c r="A48" s="228">
        <v>46</v>
      </c>
      <c r="B48" s="276" t="s">
        <v>101</v>
      </c>
      <c r="C48" s="276">
        <v>2023</v>
      </c>
      <c r="D48" s="238">
        <v>45125</v>
      </c>
      <c r="E48" s="277" t="s">
        <v>102</v>
      </c>
      <c r="F48" s="276" t="s">
        <v>103</v>
      </c>
      <c r="G48" s="278" t="s">
        <v>89</v>
      </c>
      <c r="H48" s="276" t="s">
        <v>104</v>
      </c>
      <c r="I48" s="276" t="s">
        <v>48</v>
      </c>
      <c r="J48" s="276" t="s">
        <v>43</v>
      </c>
      <c r="K48" s="279">
        <v>17366750</v>
      </c>
      <c r="L48" s="280">
        <f>Table17[[#This Row],[Qualified Property Amount Approved]]*0.0836</f>
        <v>1451860.2999999998</v>
      </c>
      <c r="M48" s="279">
        <v>661599.88</v>
      </c>
      <c r="N48" s="279">
        <v>7852548.3200000003</v>
      </c>
      <c r="O48" s="281">
        <f>Table17[[#This Row],[Qualified Property Amount Reported]]/Table17[[#This Row],[Qualified Property Amount Approved]]</f>
        <v>0.45215992168943531</v>
      </c>
      <c r="P48" s="280">
        <v>903173</v>
      </c>
      <c r="Q48" s="280">
        <v>4505428</v>
      </c>
      <c r="R48" s="280">
        <v>3956740</v>
      </c>
      <c r="S48" s="276">
        <v>29</v>
      </c>
      <c r="T48" s="276">
        <v>2</v>
      </c>
      <c r="U48" s="282" t="s">
        <v>37</v>
      </c>
      <c r="V48"/>
      <c r="W48"/>
      <c r="X48"/>
      <c r="Y48"/>
      <c r="Z48" s="96">
        <v>22</v>
      </c>
      <c r="AA48" s="96"/>
      <c r="AB48" s="96">
        <v>4</v>
      </c>
      <c r="AC48"/>
    </row>
    <row r="49" spans="1:119" ht="100" customHeight="1" x14ac:dyDescent="0.35">
      <c r="A49" s="228">
        <v>47</v>
      </c>
      <c r="B49" s="237" t="s">
        <v>358</v>
      </c>
      <c r="C49" s="237">
        <v>2023</v>
      </c>
      <c r="D49" s="238">
        <v>45125</v>
      </c>
      <c r="E49" s="239" t="s">
        <v>359</v>
      </c>
      <c r="F49" s="237" t="s">
        <v>360</v>
      </c>
      <c r="G49" s="96" t="s">
        <v>361</v>
      </c>
      <c r="H49" s="237" t="s">
        <v>361</v>
      </c>
      <c r="I49" s="237" t="s">
        <v>48</v>
      </c>
      <c r="J49" s="237" t="s">
        <v>43</v>
      </c>
      <c r="K49" s="274">
        <v>44990798</v>
      </c>
      <c r="L49" s="268">
        <f>Table17[[#This Row],[Qualified Property Amount Approved]]*0.0836</f>
        <v>3761230.7127999999</v>
      </c>
      <c r="M49" s="274">
        <v>116074.24000000001</v>
      </c>
      <c r="N49" s="274">
        <v>1387534</v>
      </c>
      <c r="O49" s="275">
        <f>Table17[[#This Row],[Qualified Property Amount Reported]]/Table17[[#This Row],[Qualified Property Amount Approved]]</f>
        <v>3.0840395407078575E-2</v>
      </c>
      <c r="P49" s="268">
        <v>1739961</v>
      </c>
      <c r="Q49" s="268">
        <v>6575568</v>
      </c>
      <c r="R49" s="268">
        <v>4554298</v>
      </c>
      <c r="S49" s="237">
        <v>170</v>
      </c>
      <c r="T49" s="237">
        <v>21</v>
      </c>
      <c r="U49" s="237" t="s">
        <v>37</v>
      </c>
      <c r="V49" s="137"/>
      <c r="W49" s="124"/>
      <c r="X49" s="124"/>
      <c r="Y49" s="138"/>
      <c r="Z49" s="96">
        <v>27</v>
      </c>
      <c r="AA49" s="96"/>
      <c r="AB49" s="96">
        <v>14</v>
      </c>
      <c r="AC49" s="124"/>
    </row>
    <row r="50" spans="1:119" ht="100" customHeight="1" x14ac:dyDescent="0.35">
      <c r="A50" s="228">
        <v>48</v>
      </c>
      <c r="B50" s="237" t="s">
        <v>367</v>
      </c>
      <c r="C50" s="237">
        <v>2023</v>
      </c>
      <c r="D50" s="238">
        <v>45125</v>
      </c>
      <c r="E50" s="239" t="s">
        <v>363</v>
      </c>
      <c r="F50" s="237" t="s">
        <v>364</v>
      </c>
      <c r="G50" s="96" t="s">
        <v>365</v>
      </c>
      <c r="H50" s="237" t="s">
        <v>365</v>
      </c>
      <c r="I50" s="237" t="s">
        <v>48</v>
      </c>
      <c r="J50" s="237" t="s">
        <v>43</v>
      </c>
      <c r="K50" s="274">
        <v>4025000</v>
      </c>
      <c r="L50" s="268">
        <f>Table17[[#This Row],[Qualified Property Amount Approved]]*0.0836</f>
        <v>336490</v>
      </c>
      <c r="M50" s="274">
        <v>300420.71000000002</v>
      </c>
      <c r="N50" s="274">
        <v>3589767.3</v>
      </c>
      <c r="O50" s="275">
        <f>Table17[[#This Row],[Qualified Property Amount Reported]]/Table17[[#This Row],[Qualified Property Amount Approved]]</f>
        <v>0.89186765217391295</v>
      </c>
      <c r="P50" s="268">
        <v>91412</v>
      </c>
      <c r="Q50" s="268">
        <v>618863</v>
      </c>
      <c r="R50" s="268">
        <v>373785</v>
      </c>
      <c r="S50" s="237">
        <v>34</v>
      </c>
      <c r="T50" s="237">
        <v>3</v>
      </c>
      <c r="U50" s="237" t="s">
        <v>37</v>
      </c>
      <c r="V50" s="137"/>
      <c r="W50" s="124"/>
      <c r="X50" s="124"/>
      <c r="Y50" s="138"/>
      <c r="Z50" s="96">
        <v>33</v>
      </c>
      <c r="AA50" s="96"/>
      <c r="AB50" s="96">
        <v>16</v>
      </c>
      <c r="AC50" s="124"/>
    </row>
    <row r="51" spans="1:119" ht="100" customHeight="1" x14ac:dyDescent="0.35">
      <c r="A51" s="228">
        <v>49</v>
      </c>
      <c r="B51" s="237" t="s">
        <v>518</v>
      </c>
      <c r="C51" s="237">
        <v>2023</v>
      </c>
      <c r="D51" s="238">
        <v>45125</v>
      </c>
      <c r="E51" s="239" t="s">
        <v>519</v>
      </c>
      <c r="F51" s="237" t="s">
        <v>520</v>
      </c>
      <c r="G51" s="96" t="s">
        <v>298</v>
      </c>
      <c r="H51" s="237" t="s">
        <v>298</v>
      </c>
      <c r="I51" s="237" t="s">
        <v>48</v>
      </c>
      <c r="J51" s="237" t="s">
        <v>299</v>
      </c>
      <c r="K51" s="274">
        <v>105101474</v>
      </c>
      <c r="L51" s="268">
        <f>Table17[[#This Row],[Qualified Property Amount Approved]]*0.0836</f>
        <v>8786483.2263999991</v>
      </c>
      <c r="M51" s="274">
        <v>3356717.65</v>
      </c>
      <c r="N51" s="274">
        <v>39806922.619999997</v>
      </c>
      <c r="O51" s="275">
        <f>Table17[[#This Row],[Qualified Property Amount Reported]]/Table17[[#This Row],[Qualified Property Amount Approved]]</f>
        <v>0.37874751994439199</v>
      </c>
      <c r="P51" s="268">
        <v>1448143</v>
      </c>
      <c r="Q51" s="268">
        <v>11722722</v>
      </c>
      <c r="R51" s="268">
        <v>4384381</v>
      </c>
      <c r="S51" s="237">
        <v>282</v>
      </c>
      <c r="T51" s="237">
        <v>42</v>
      </c>
      <c r="U51" s="237" t="s">
        <v>37</v>
      </c>
      <c r="V51" s="137"/>
      <c r="W51" s="124"/>
      <c r="X51" s="124"/>
      <c r="Y51" s="138"/>
      <c r="Z51" s="96">
        <v>75</v>
      </c>
      <c r="AA51" s="96"/>
      <c r="AB51" s="96">
        <v>40</v>
      </c>
      <c r="AC51" s="124"/>
    </row>
    <row r="52" spans="1:119" ht="100" customHeight="1" x14ac:dyDescent="0.35">
      <c r="A52" s="228">
        <v>50</v>
      </c>
      <c r="B52" s="237" t="s">
        <v>795</v>
      </c>
      <c r="C52" s="237">
        <v>2023</v>
      </c>
      <c r="D52" s="238">
        <v>45125</v>
      </c>
      <c r="E52" s="239" t="s">
        <v>796</v>
      </c>
      <c r="F52" s="237" t="s">
        <v>797</v>
      </c>
      <c r="G52" s="96" t="s">
        <v>797</v>
      </c>
      <c r="H52" s="237" t="s">
        <v>797</v>
      </c>
      <c r="I52" s="237" t="s">
        <v>48</v>
      </c>
      <c r="J52" s="237" t="s">
        <v>70</v>
      </c>
      <c r="K52" s="274">
        <v>18970000</v>
      </c>
      <c r="L52" s="268">
        <f>Table17[[#This Row],[Qualified Property Amount Approved]]*0.0836</f>
        <v>1585891.9999999998</v>
      </c>
      <c r="M52" s="274">
        <v>0</v>
      </c>
      <c r="N52" s="274">
        <v>0</v>
      </c>
      <c r="O52" s="275">
        <f>Table17[[#This Row],[Qualified Property Amount Reported]]/Table17[[#This Row],[Qualified Property Amount Approved]]</f>
        <v>0</v>
      </c>
      <c r="P52" s="268">
        <v>3544953</v>
      </c>
      <c r="Q52" s="268">
        <v>1858583</v>
      </c>
      <c r="R52" s="268">
        <v>3817643</v>
      </c>
      <c r="S52" s="237">
        <v>15</v>
      </c>
      <c r="T52" s="237">
        <v>2</v>
      </c>
      <c r="U52" s="237" t="s">
        <v>37</v>
      </c>
      <c r="V52" s="137"/>
      <c r="W52" s="124"/>
      <c r="X52" s="124"/>
      <c r="Y52" s="138"/>
      <c r="Z52" s="96">
        <v>8</v>
      </c>
      <c r="AA52" s="96"/>
      <c r="AB52" s="96">
        <v>4</v>
      </c>
      <c r="AC52" s="124"/>
    </row>
    <row r="53" spans="1:119" ht="100" customHeight="1" x14ac:dyDescent="0.35">
      <c r="A53" s="228">
        <v>51</v>
      </c>
      <c r="B53" s="237" t="s">
        <v>287</v>
      </c>
      <c r="C53" s="237">
        <v>2023</v>
      </c>
      <c r="D53" s="238">
        <v>45125</v>
      </c>
      <c r="E53" s="239" t="s">
        <v>288</v>
      </c>
      <c r="F53" s="237" t="s">
        <v>289</v>
      </c>
      <c r="G53" s="96" t="s">
        <v>290</v>
      </c>
      <c r="H53" s="237" t="s">
        <v>290</v>
      </c>
      <c r="I53" s="237" t="s">
        <v>48</v>
      </c>
      <c r="J53" s="237" t="s">
        <v>70</v>
      </c>
      <c r="K53" s="274">
        <v>16490000</v>
      </c>
      <c r="L53" s="268">
        <f>Table17[[#This Row],[Qualified Property Amount Approved]]*0.0836</f>
        <v>1378564</v>
      </c>
      <c r="M53" s="274">
        <v>0</v>
      </c>
      <c r="N53" s="274">
        <v>0</v>
      </c>
      <c r="O53" s="275">
        <f>Table17[[#This Row],[Qualified Property Amount Reported]]/Table17[[#This Row],[Qualified Property Amount Approved]]</f>
        <v>0</v>
      </c>
      <c r="P53" s="268">
        <v>3298333</v>
      </c>
      <c r="Q53" s="268">
        <v>1693539</v>
      </c>
      <c r="R53" s="268">
        <v>3613308</v>
      </c>
      <c r="S53" s="237">
        <v>15</v>
      </c>
      <c r="T53" s="237">
        <v>2</v>
      </c>
      <c r="U53" s="237" t="s">
        <v>37</v>
      </c>
      <c r="V53" s="137"/>
      <c r="W53" s="124"/>
      <c r="X53" s="124"/>
      <c r="Y53" s="138"/>
      <c r="Z53" s="96">
        <v>3</v>
      </c>
      <c r="AA53" s="96"/>
      <c r="AB53" s="96">
        <v>1</v>
      </c>
      <c r="AC53" s="124"/>
    </row>
    <row r="54" spans="1:119" ht="128.15" customHeight="1" x14ac:dyDescent="0.35">
      <c r="A54" s="228">
        <v>52</v>
      </c>
      <c r="B54" s="237" t="s">
        <v>727</v>
      </c>
      <c r="C54" s="237">
        <v>2023</v>
      </c>
      <c r="D54" s="238">
        <v>45125</v>
      </c>
      <c r="E54" s="239" t="s">
        <v>728</v>
      </c>
      <c r="F54" s="237" t="s">
        <v>729</v>
      </c>
      <c r="G54" s="98" t="s">
        <v>126</v>
      </c>
      <c r="H54" s="237" t="s">
        <v>221</v>
      </c>
      <c r="I54" s="237" t="s">
        <v>34</v>
      </c>
      <c r="J54" s="237" t="s">
        <v>723</v>
      </c>
      <c r="K54" s="274">
        <v>23400000</v>
      </c>
      <c r="L54" s="268">
        <f>Table17[[#This Row],[Qualified Property Amount Approved]]*0.0836</f>
        <v>1956239.9999999998</v>
      </c>
      <c r="M54" s="274">
        <v>1879637.05</v>
      </c>
      <c r="N54" s="274">
        <v>22255777.120000001</v>
      </c>
      <c r="O54" s="275">
        <f>Table17[[#This Row],[Qualified Property Amount Reported]]/Table17[[#This Row],[Qualified Property Amount Approved]]</f>
        <v>0.95110158632478636</v>
      </c>
      <c r="P54" s="268" t="s">
        <v>36</v>
      </c>
      <c r="Q54" s="268">
        <v>13617963</v>
      </c>
      <c r="R54" s="268">
        <v>11661723</v>
      </c>
      <c r="S54" s="237">
        <v>3392</v>
      </c>
      <c r="T54" s="237">
        <v>40</v>
      </c>
      <c r="U54" s="237" t="s">
        <v>37</v>
      </c>
      <c r="V54" s="137"/>
      <c r="W54" s="124"/>
      <c r="X54" s="124"/>
      <c r="Y54" s="138"/>
      <c r="Z54" s="96">
        <v>26</v>
      </c>
      <c r="AA54" s="96"/>
      <c r="AB54" s="96">
        <v>13</v>
      </c>
      <c r="AC54" s="124"/>
    </row>
    <row r="55" spans="1:119" ht="128.15" customHeight="1" x14ac:dyDescent="0.35">
      <c r="A55" s="228">
        <v>53</v>
      </c>
      <c r="B55" s="228" t="s">
        <v>584</v>
      </c>
      <c r="C55" s="228">
        <v>2023</v>
      </c>
      <c r="D55" s="264">
        <v>45125</v>
      </c>
      <c r="E55" s="265" t="s">
        <v>585</v>
      </c>
      <c r="F55" s="228" t="s">
        <v>586</v>
      </c>
      <c r="G55" s="97" t="s">
        <v>587</v>
      </c>
      <c r="H55" s="228" t="s">
        <v>587</v>
      </c>
      <c r="I55" s="228" t="s">
        <v>34</v>
      </c>
      <c r="J55" s="228" t="s">
        <v>588</v>
      </c>
      <c r="K55" s="257">
        <v>9632985</v>
      </c>
      <c r="L55" s="241">
        <f>Table17[[#This Row],[Qualified Property Amount Approved]]*0.0836</f>
        <v>805317.54599999997</v>
      </c>
      <c r="M55" s="242">
        <v>344451.06</v>
      </c>
      <c r="N55" s="242">
        <v>4089893.25</v>
      </c>
      <c r="O55" s="243">
        <f>Table17[[#This Row],[Qualified Property Amount Reported]]/Table17[[#This Row],[Qualified Property Amount Approved]]</f>
        <v>0.42457174489527388</v>
      </c>
      <c r="P55" s="259" t="s">
        <v>36</v>
      </c>
      <c r="Q55" s="259">
        <v>2048800</v>
      </c>
      <c r="R55" s="259">
        <v>1243482</v>
      </c>
      <c r="S55" s="273">
        <v>100</v>
      </c>
      <c r="T55" s="261">
        <v>5</v>
      </c>
      <c r="U55" s="248" t="s">
        <v>37</v>
      </c>
      <c r="V55" s="180"/>
      <c r="W55" s="44"/>
      <c r="X55" s="44"/>
      <c r="Y55" s="51"/>
      <c r="Z55" s="96">
        <v>15</v>
      </c>
      <c r="AA55" s="96"/>
      <c r="AB55" s="96">
        <v>3</v>
      </c>
      <c r="AC55" s="124"/>
    </row>
    <row r="56" spans="1:119" ht="100" customHeight="1" x14ac:dyDescent="0.35">
      <c r="A56" s="228">
        <v>54</v>
      </c>
      <c r="B56" s="237" t="s">
        <v>679</v>
      </c>
      <c r="C56" s="237">
        <v>2023</v>
      </c>
      <c r="D56" s="238">
        <v>45125</v>
      </c>
      <c r="E56" s="239" t="s">
        <v>680</v>
      </c>
      <c r="F56" s="237" t="s">
        <v>681</v>
      </c>
      <c r="G56" s="96" t="s">
        <v>152</v>
      </c>
      <c r="H56" s="237" t="s">
        <v>152</v>
      </c>
      <c r="I56" s="237" t="s">
        <v>34</v>
      </c>
      <c r="J56" s="237" t="s">
        <v>682</v>
      </c>
      <c r="K56" s="274">
        <v>5232013</v>
      </c>
      <c r="L56" s="268">
        <f>Table17[[#This Row],[Qualified Property Amount Approved]]*0.0836</f>
        <v>437396.28679999994</v>
      </c>
      <c r="M56" s="274">
        <v>329225.06</v>
      </c>
      <c r="N56" s="274">
        <v>3925936.16</v>
      </c>
      <c r="O56" s="275">
        <f>Table17[[#This Row],[Qualified Property Amount Reported]]/Table17[[#This Row],[Qualified Property Amount Approved]]</f>
        <v>0.75036819671510757</v>
      </c>
      <c r="P56" s="268">
        <v>0</v>
      </c>
      <c r="Q56" s="268">
        <v>404682</v>
      </c>
      <c r="R56" s="268">
        <v>-32714</v>
      </c>
      <c r="S56" s="237">
        <v>67</v>
      </c>
      <c r="T56" s="237">
        <v>23</v>
      </c>
      <c r="U56" s="237" t="s">
        <v>37</v>
      </c>
      <c r="V56" s="137"/>
      <c r="W56" s="124"/>
      <c r="X56" s="124"/>
      <c r="Y56" s="138"/>
      <c r="Z56" s="96">
        <v>13</v>
      </c>
      <c r="AA56" s="96"/>
      <c r="AB56" s="96">
        <v>5</v>
      </c>
      <c r="AC56" s="124"/>
    </row>
    <row r="57" spans="1:119" ht="128.15" customHeight="1" x14ac:dyDescent="0.35">
      <c r="A57" s="228">
        <v>55</v>
      </c>
      <c r="B57" s="228" t="s">
        <v>216</v>
      </c>
      <c r="C57" s="228">
        <v>2023</v>
      </c>
      <c r="D57" s="264">
        <v>45125</v>
      </c>
      <c r="E57" s="265" t="s">
        <v>211</v>
      </c>
      <c r="F57" s="228" t="s">
        <v>126</v>
      </c>
      <c r="G57" s="97" t="s">
        <v>217</v>
      </c>
      <c r="H57" s="228" t="s">
        <v>217</v>
      </c>
      <c r="I57" s="228" t="s">
        <v>34</v>
      </c>
      <c r="J57" s="263" t="s">
        <v>213</v>
      </c>
      <c r="K57" s="257">
        <v>23750000</v>
      </c>
      <c r="L57" s="241">
        <f>Table17[[#This Row],[Qualified Property Amount Approved]]*0.0836</f>
        <v>1985499.9999999998</v>
      </c>
      <c r="M57" s="242">
        <v>1898069.01</v>
      </c>
      <c r="N57" s="242">
        <v>22491121.32</v>
      </c>
      <c r="O57" s="243">
        <f>Table17[[#This Row],[Qualified Property Amount Reported]]/Table17[[#This Row],[Qualified Property Amount Approved]]</f>
        <v>0.94699458189473684</v>
      </c>
      <c r="P57" s="259" t="s">
        <v>36</v>
      </c>
      <c r="Q57" s="259">
        <v>8580466</v>
      </c>
      <c r="R57" s="259">
        <v>6594966</v>
      </c>
      <c r="S57" s="273">
        <v>3764</v>
      </c>
      <c r="T57" s="261">
        <v>42</v>
      </c>
      <c r="U57" s="248" t="s">
        <v>37</v>
      </c>
      <c r="V57" s="180"/>
      <c r="W57" s="44"/>
      <c r="X57" s="44"/>
      <c r="Y57" s="51"/>
      <c r="Z57" s="96">
        <v>26</v>
      </c>
      <c r="AA57" s="96"/>
      <c r="AB57" s="96">
        <v>10</v>
      </c>
      <c r="AC57" s="124"/>
    </row>
    <row r="58" spans="1:119" ht="100" customHeight="1" x14ac:dyDescent="0.35">
      <c r="A58" s="228">
        <v>56</v>
      </c>
      <c r="B58" s="228" t="s">
        <v>218</v>
      </c>
      <c r="C58" s="228">
        <v>2023</v>
      </c>
      <c r="D58" s="264">
        <v>45125</v>
      </c>
      <c r="E58" s="265" t="s">
        <v>219</v>
      </c>
      <c r="F58" s="228" t="s">
        <v>220</v>
      </c>
      <c r="G58" s="97" t="s">
        <v>217</v>
      </c>
      <c r="H58" s="237" t="s">
        <v>221</v>
      </c>
      <c r="I58" s="228" t="s">
        <v>186</v>
      </c>
      <c r="J58" s="228" t="s">
        <v>222</v>
      </c>
      <c r="K58" s="257">
        <v>86000000</v>
      </c>
      <c r="L58" s="241">
        <f>Table17[[#This Row],[Qualified Property Amount Approved]]*0.0836</f>
        <v>7189599.9999999991</v>
      </c>
      <c r="M58" s="242">
        <v>316174.69</v>
      </c>
      <c r="N58" s="242">
        <v>3755360.85</v>
      </c>
      <c r="O58" s="243">
        <f>Table17[[#This Row],[Qualified Property Amount Reported]]/Table17[[#This Row],[Qualified Property Amount Approved]]</f>
        <v>4.3666986627906981E-2</v>
      </c>
      <c r="P58" s="259">
        <v>3594759</v>
      </c>
      <c r="Q58" s="259">
        <v>4156457</v>
      </c>
      <c r="R58" s="259">
        <v>561616</v>
      </c>
      <c r="S58" s="273">
        <v>77</v>
      </c>
      <c r="T58" s="261">
        <v>12</v>
      </c>
      <c r="U58" s="248" t="s">
        <v>37</v>
      </c>
      <c r="V58" s="180"/>
      <c r="W58" s="44"/>
      <c r="X58" s="44"/>
      <c r="Y58" s="51"/>
      <c r="Z58" s="96">
        <v>26</v>
      </c>
      <c r="AA58" s="96"/>
      <c r="AB58" s="96">
        <v>10</v>
      </c>
      <c r="AC58" s="124"/>
    </row>
    <row r="59" spans="1:119" ht="100" customHeight="1" x14ac:dyDescent="0.35">
      <c r="A59" s="228">
        <v>57</v>
      </c>
      <c r="B59" s="237" t="s">
        <v>685</v>
      </c>
      <c r="C59" s="237">
        <v>2023</v>
      </c>
      <c r="D59" s="238">
        <v>45125</v>
      </c>
      <c r="E59" s="239" t="s">
        <v>686</v>
      </c>
      <c r="F59" s="237" t="s">
        <v>282</v>
      </c>
      <c r="G59" s="96" t="s">
        <v>278</v>
      </c>
      <c r="H59" s="237" t="s">
        <v>278</v>
      </c>
      <c r="I59" s="237" t="s">
        <v>34</v>
      </c>
      <c r="J59" s="237" t="s">
        <v>35</v>
      </c>
      <c r="K59" s="257">
        <v>179425837.31999999</v>
      </c>
      <c r="L59" s="268">
        <f>Table17[[#This Row],[Qualified Property Amount Approved]]*0.0836</f>
        <v>14999999.999951998</v>
      </c>
      <c r="M59" s="274">
        <v>0</v>
      </c>
      <c r="N59" s="274">
        <v>0</v>
      </c>
      <c r="O59" s="275">
        <f>Table17[[#This Row],[Qualified Property Amount Reported]]/Table17[[#This Row],[Qualified Property Amount Approved]]</f>
        <v>0</v>
      </c>
      <c r="P59" s="259" t="s">
        <v>36</v>
      </c>
      <c r="Q59" s="259">
        <v>36117257</v>
      </c>
      <c r="R59" s="259">
        <v>21117257</v>
      </c>
      <c r="S59" s="283">
        <v>321</v>
      </c>
      <c r="T59" s="283">
        <v>27</v>
      </c>
      <c r="U59" s="237" t="s">
        <v>37</v>
      </c>
      <c r="V59" s="137"/>
      <c r="W59" s="124"/>
      <c r="X59" s="124"/>
      <c r="Y59" s="138"/>
      <c r="Z59" s="96">
        <v>36</v>
      </c>
      <c r="AA59" s="96"/>
      <c r="AB59" s="96">
        <v>18</v>
      </c>
      <c r="AC59" s="124"/>
    </row>
    <row r="60" spans="1:119" ht="100" customHeight="1" x14ac:dyDescent="0.35">
      <c r="A60" s="228">
        <v>58</v>
      </c>
      <c r="B60" s="228" t="s">
        <v>840</v>
      </c>
      <c r="C60" s="228">
        <v>2023</v>
      </c>
      <c r="D60" s="264">
        <v>45125</v>
      </c>
      <c r="E60" s="265" t="s">
        <v>841</v>
      </c>
      <c r="F60" s="228" t="s">
        <v>510</v>
      </c>
      <c r="G60" s="97" t="s">
        <v>587</v>
      </c>
      <c r="H60" s="228" t="s">
        <v>587</v>
      </c>
      <c r="I60" s="228" t="s">
        <v>34</v>
      </c>
      <c r="J60" s="228" t="s">
        <v>226</v>
      </c>
      <c r="K60" s="257">
        <v>5300000</v>
      </c>
      <c r="L60" s="241">
        <f>Table17[[#This Row],[Qualified Property Amount Approved]]*0.0836</f>
        <v>443079.99999999994</v>
      </c>
      <c r="M60" s="242">
        <v>0</v>
      </c>
      <c r="N60" s="242">
        <v>0</v>
      </c>
      <c r="O60" s="243">
        <f>Table17[[#This Row],[Qualified Property Amount Reported]]/Table17[[#This Row],[Qualified Property Amount Approved]]</f>
        <v>0</v>
      </c>
      <c r="P60" s="259" t="s">
        <v>36</v>
      </c>
      <c r="Q60" s="259">
        <v>375485</v>
      </c>
      <c r="R60" s="259">
        <v>-67595</v>
      </c>
      <c r="S60" s="273">
        <v>15</v>
      </c>
      <c r="T60" s="261">
        <v>2</v>
      </c>
      <c r="U60" s="248" t="s">
        <v>37</v>
      </c>
      <c r="V60" s="180"/>
      <c r="W60" s="44"/>
      <c r="X60" s="44"/>
      <c r="Y60" s="51"/>
      <c r="Z60" s="96">
        <v>14</v>
      </c>
      <c r="AA60" s="96"/>
      <c r="AB60" s="96">
        <v>9</v>
      </c>
      <c r="AC60" s="124"/>
    </row>
    <row r="61" spans="1:119" ht="100" customHeight="1" x14ac:dyDescent="0.35">
      <c r="A61" s="228">
        <v>59</v>
      </c>
      <c r="B61" s="228" t="s">
        <v>1258</v>
      </c>
      <c r="C61" s="228">
        <v>2023</v>
      </c>
      <c r="D61" s="238">
        <v>45188</v>
      </c>
      <c r="E61" s="239" t="s">
        <v>1256</v>
      </c>
      <c r="F61" s="228" t="s">
        <v>1259</v>
      </c>
      <c r="G61" s="97" t="s">
        <v>1260</v>
      </c>
      <c r="H61" s="228" t="s">
        <v>1260</v>
      </c>
      <c r="I61" s="228" t="s">
        <v>48</v>
      </c>
      <c r="J61" s="228" t="s">
        <v>139</v>
      </c>
      <c r="K61" s="257">
        <v>53807523</v>
      </c>
      <c r="L61" s="241">
        <f>Table17[[#This Row],[Qualified Property Amount Approved]]*0.0836</f>
        <v>4498308.9227999998</v>
      </c>
      <c r="M61" s="242">
        <v>3980845.17</v>
      </c>
      <c r="N61" s="242">
        <v>47385881.460000001</v>
      </c>
      <c r="O61" s="243">
        <f>Table17[[#This Row],[Qualified Property Amount Reported]]/Table17[[#This Row],[Qualified Property Amount Approved]]</f>
        <v>0.88065532137578606</v>
      </c>
      <c r="P61" s="259">
        <v>6581039</v>
      </c>
      <c r="Q61" s="259">
        <v>7406912</v>
      </c>
      <c r="R61" s="259">
        <v>9489642</v>
      </c>
      <c r="S61" s="273">
        <v>41</v>
      </c>
      <c r="T61" s="261">
        <v>4</v>
      </c>
      <c r="U61" s="256" t="s">
        <v>37</v>
      </c>
      <c r="V61" s="56" t="s">
        <v>1261</v>
      </c>
      <c r="W61" s="44"/>
      <c r="X61" s="44"/>
      <c r="Y61" s="51"/>
      <c r="Z61" s="96">
        <v>42</v>
      </c>
      <c r="AA61" s="96"/>
      <c r="AB61" s="96">
        <v>13</v>
      </c>
      <c r="AC61" s="124"/>
    </row>
    <row r="62" spans="1:119" s="101" customFormat="1" ht="100" customHeight="1" x14ac:dyDescent="0.35">
      <c r="A62" s="228">
        <v>60</v>
      </c>
      <c r="B62" s="237" t="s">
        <v>1207</v>
      </c>
      <c r="C62" s="237">
        <v>2023</v>
      </c>
      <c r="D62" s="238">
        <v>45188</v>
      </c>
      <c r="E62" s="239" t="s">
        <v>1208</v>
      </c>
      <c r="F62" s="237" t="s">
        <v>1209</v>
      </c>
      <c r="G62" s="96" t="s">
        <v>131</v>
      </c>
      <c r="H62" s="237" t="s">
        <v>1210</v>
      </c>
      <c r="I62" s="237" t="s">
        <v>107</v>
      </c>
      <c r="J62" s="237" t="s">
        <v>416</v>
      </c>
      <c r="K62" s="274">
        <v>7881900</v>
      </c>
      <c r="L62" s="241">
        <f>Table17[[#This Row],[Qualified Property Amount Approved]]*0.0836</f>
        <v>658926.84</v>
      </c>
      <c r="M62" s="274">
        <v>350054.25</v>
      </c>
      <c r="N62" s="274">
        <v>4147562.2</v>
      </c>
      <c r="O62" s="275">
        <f>Table17[[#This Row],[Qualified Property Amount Reported]]/Table17[[#This Row],[Qualified Property Amount Approved]]</f>
        <v>0.52621350182062698</v>
      </c>
      <c r="P62" s="268">
        <v>65105</v>
      </c>
      <c r="Q62" s="268">
        <v>906311</v>
      </c>
      <c r="R62" s="268">
        <v>312489</v>
      </c>
      <c r="S62" s="237">
        <v>49</v>
      </c>
      <c r="T62" s="237">
        <v>2</v>
      </c>
      <c r="U62" s="237" t="s">
        <v>37</v>
      </c>
      <c r="V62" s="137"/>
      <c r="W62" s="124"/>
      <c r="X62" s="124"/>
      <c r="Y62" s="138"/>
      <c r="Z62" s="96">
        <v>64</v>
      </c>
      <c r="AA62" s="96"/>
      <c r="AB62" s="96">
        <v>30</v>
      </c>
      <c r="AC62" s="124"/>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row>
    <row r="63" spans="1:119" ht="100" customHeight="1" x14ac:dyDescent="0.35">
      <c r="A63" s="228">
        <v>61</v>
      </c>
      <c r="B63" s="228" t="s">
        <v>962</v>
      </c>
      <c r="C63" s="228">
        <v>2023</v>
      </c>
      <c r="D63" s="238">
        <v>45188</v>
      </c>
      <c r="E63" s="239" t="s">
        <v>963</v>
      </c>
      <c r="F63" s="228" t="s">
        <v>510</v>
      </c>
      <c r="G63" s="97" t="s">
        <v>587</v>
      </c>
      <c r="H63" s="228" t="s">
        <v>587</v>
      </c>
      <c r="I63" s="228" t="s">
        <v>48</v>
      </c>
      <c r="J63" s="237" t="s">
        <v>554</v>
      </c>
      <c r="K63" s="257">
        <v>29824330</v>
      </c>
      <c r="L63" s="241">
        <f>Table17[[#This Row],[Qualified Property Amount Approved]]*0.0836</f>
        <v>2493313.9879999999</v>
      </c>
      <c r="M63" s="242">
        <v>40983.22</v>
      </c>
      <c r="N63" s="242">
        <v>490229.85</v>
      </c>
      <c r="O63" s="243">
        <f>Table17[[#This Row],[Qualified Property Amount Reported]]/Table17[[#This Row],[Qualified Property Amount Approved]]</f>
        <v>1.6437246033691285E-2</v>
      </c>
      <c r="P63" s="259">
        <v>988956</v>
      </c>
      <c r="Q63" s="259">
        <v>3942171</v>
      </c>
      <c r="R63" s="259">
        <v>2437813</v>
      </c>
      <c r="S63" s="273">
        <v>35</v>
      </c>
      <c r="T63" s="261">
        <v>4</v>
      </c>
      <c r="U63" s="256" t="s">
        <v>37</v>
      </c>
      <c r="V63" s="103"/>
      <c r="W63" s="44"/>
      <c r="X63" s="44"/>
      <c r="Y63" s="51"/>
      <c r="Z63" s="96">
        <v>14</v>
      </c>
      <c r="AA63" s="96"/>
      <c r="AB63" s="96" t="s">
        <v>964</v>
      </c>
      <c r="AC63" s="124"/>
    </row>
    <row r="64" spans="1:119" ht="100" customHeight="1" x14ac:dyDescent="0.35">
      <c r="A64" s="228">
        <v>62</v>
      </c>
      <c r="B64" s="228" t="s">
        <v>300</v>
      </c>
      <c r="C64" s="228">
        <v>2023</v>
      </c>
      <c r="D64" s="238">
        <v>45188</v>
      </c>
      <c r="E64" s="239" t="s">
        <v>301</v>
      </c>
      <c r="F64" s="228" t="s">
        <v>302</v>
      </c>
      <c r="G64" s="97" t="s">
        <v>33</v>
      </c>
      <c r="H64" s="228" t="s">
        <v>33</v>
      </c>
      <c r="I64" s="228" t="s">
        <v>48</v>
      </c>
      <c r="J64" s="228" t="s">
        <v>139</v>
      </c>
      <c r="K64" s="257">
        <v>30783686</v>
      </c>
      <c r="L64" s="268">
        <f>Table17[[#This Row],[Qualified Property Amount Approved]]*0.0836</f>
        <v>2573516.1495999997</v>
      </c>
      <c r="M64" s="242">
        <v>446395.07</v>
      </c>
      <c r="N64" s="242">
        <v>5339654</v>
      </c>
      <c r="O64" s="243">
        <f>Table17[[#This Row],[Qualified Property Amount Reported]]/Table17[[#This Row],[Qualified Property Amount Approved]]</f>
        <v>0.17345726564388683</v>
      </c>
      <c r="P64" s="259">
        <v>2880025</v>
      </c>
      <c r="Q64" s="259">
        <v>5485863</v>
      </c>
      <c r="R64" s="259">
        <v>5792372</v>
      </c>
      <c r="S64" s="273">
        <v>85</v>
      </c>
      <c r="T64" s="261">
        <v>12</v>
      </c>
      <c r="U64" s="256" t="s">
        <v>37</v>
      </c>
      <c r="V64" s="103"/>
      <c r="W64" s="44"/>
      <c r="X64" s="44"/>
      <c r="Y64" s="51"/>
      <c r="Z64" s="96">
        <v>45</v>
      </c>
      <c r="AA64" s="96"/>
      <c r="AB64" s="96">
        <v>23</v>
      </c>
      <c r="AC64" s="124"/>
    </row>
    <row r="65" spans="1:474" ht="100" customHeight="1" x14ac:dyDescent="0.35">
      <c r="A65" s="228">
        <v>63</v>
      </c>
      <c r="B65" s="228" t="s">
        <v>933</v>
      </c>
      <c r="C65" s="228">
        <v>2023</v>
      </c>
      <c r="D65" s="238">
        <v>45188</v>
      </c>
      <c r="E65" s="239" t="s">
        <v>934</v>
      </c>
      <c r="F65" s="228" t="s">
        <v>79</v>
      </c>
      <c r="G65" s="97" t="s">
        <v>80</v>
      </c>
      <c r="H65" s="228" t="s">
        <v>80</v>
      </c>
      <c r="I65" s="228" t="s">
        <v>186</v>
      </c>
      <c r="J65" s="228" t="s">
        <v>935</v>
      </c>
      <c r="K65" s="257">
        <v>40462000</v>
      </c>
      <c r="L65" s="241">
        <f>Table17[[#This Row],[Qualified Property Amount Approved]]*0.0836</f>
        <v>3382623.1999999997</v>
      </c>
      <c r="M65" s="242">
        <v>1968251.94</v>
      </c>
      <c r="N65" s="242">
        <v>23462837.920000002</v>
      </c>
      <c r="O65" s="243">
        <f>Table17[[#This Row],[Qualified Property Amount Reported]]/Table17[[#This Row],[Qualified Property Amount Approved]]</f>
        <v>0.57987341011319271</v>
      </c>
      <c r="P65" s="259">
        <v>2869924</v>
      </c>
      <c r="Q65" s="259">
        <v>3579486</v>
      </c>
      <c r="R65" s="259">
        <v>3066787</v>
      </c>
      <c r="S65" s="273">
        <v>91</v>
      </c>
      <c r="T65" s="261">
        <v>8</v>
      </c>
      <c r="U65" s="256" t="s">
        <v>37</v>
      </c>
      <c r="V65" s="103"/>
      <c r="W65" s="44"/>
      <c r="X65" s="44"/>
      <c r="Y65" s="51"/>
      <c r="Z65" s="96">
        <v>77</v>
      </c>
      <c r="AA65" s="96"/>
      <c r="AB65" s="96">
        <v>38</v>
      </c>
      <c r="AC65" s="124"/>
    </row>
    <row r="66" spans="1:474" ht="100" customHeight="1" x14ac:dyDescent="0.35">
      <c r="A66" s="228">
        <v>64</v>
      </c>
      <c r="B66" s="228" t="s">
        <v>192</v>
      </c>
      <c r="C66" s="228">
        <v>2023</v>
      </c>
      <c r="D66" s="238">
        <v>45188</v>
      </c>
      <c r="E66" s="239" t="s">
        <v>193</v>
      </c>
      <c r="F66" s="228" t="s">
        <v>194</v>
      </c>
      <c r="G66" s="97" t="s">
        <v>148</v>
      </c>
      <c r="H66" s="228" t="s">
        <v>148</v>
      </c>
      <c r="I66" s="228" t="s">
        <v>48</v>
      </c>
      <c r="J66" s="228" t="s">
        <v>195</v>
      </c>
      <c r="K66" s="257">
        <v>5212500</v>
      </c>
      <c r="L66" s="268">
        <f>Table17[[#This Row],[Qualified Property Amount Approved]]*0.0836</f>
        <v>435764.99999999994</v>
      </c>
      <c r="M66" s="242">
        <v>273145.95</v>
      </c>
      <c r="N66" s="242">
        <v>3266589.75</v>
      </c>
      <c r="O66" s="243">
        <f>Table17[[#This Row],[Qualified Property Amount Reported]]/Table17[[#This Row],[Qualified Property Amount Approved]]</f>
        <v>0.62668388489208637</v>
      </c>
      <c r="P66" s="259">
        <v>109196</v>
      </c>
      <c r="Q66" s="259">
        <v>656482</v>
      </c>
      <c r="R66" s="259">
        <v>329912</v>
      </c>
      <c r="S66" s="273">
        <v>72</v>
      </c>
      <c r="T66" s="261">
        <v>1</v>
      </c>
      <c r="U66" s="256" t="s">
        <v>37</v>
      </c>
      <c r="V66" s="103"/>
      <c r="W66" s="44"/>
      <c r="X66" s="44"/>
      <c r="Y66" s="51"/>
      <c r="Z66" s="96">
        <v>30</v>
      </c>
      <c r="AA66" s="96"/>
      <c r="AB66" s="96">
        <v>17</v>
      </c>
      <c r="AC66" s="124"/>
    </row>
    <row r="67" spans="1:474" ht="100" customHeight="1" x14ac:dyDescent="0.35">
      <c r="A67" s="228">
        <v>65</v>
      </c>
      <c r="B67" s="228" t="s">
        <v>1224</v>
      </c>
      <c r="C67" s="228">
        <v>2023</v>
      </c>
      <c r="D67" s="238">
        <v>45188</v>
      </c>
      <c r="E67" s="239" t="s">
        <v>1225</v>
      </c>
      <c r="F67" s="228" t="s">
        <v>649</v>
      </c>
      <c r="G67" s="97" t="s">
        <v>698</v>
      </c>
      <c r="H67" s="228" t="s">
        <v>698</v>
      </c>
      <c r="I67" s="228" t="s">
        <v>48</v>
      </c>
      <c r="J67" s="237" t="s">
        <v>554</v>
      </c>
      <c r="K67" s="257">
        <v>15827466</v>
      </c>
      <c r="L67" s="241">
        <f>Table17[[#This Row],[Qualified Property Amount Approved]]*0.0836</f>
        <v>1323176.1575999998</v>
      </c>
      <c r="M67" s="242">
        <v>479756.21</v>
      </c>
      <c r="N67" s="242">
        <v>5691067.7400000002</v>
      </c>
      <c r="O67" s="243">
        <f>Table17[[#This Row],[Qualified Property Amount Reported]]/Table17[[#This Row],[Qualified Property Amount Approved]]</f>
        <v>0.359569102217626</v>
      </c>
      <c r="P67" s="259">
        <v>332239</v>
      </c>
      <c r="Q67" s="259">
        <v>3107826</v>
      </c>
      <c r="R67" s="259">
        <v>2116889</v>
      </c>
      <c r="S67" s="261">
        <v>46</v>
      </c>
      <c r="T67" s="261">
        <v>5</v>
      </c>
      <c r="U67" s="256" t="s">
        <v>37</v>
      </c>
      <c r="V67" s="103"/>
      <c r="W67" s="44"/>
      <c r="X67" s="44"/>
      <c r="Y67" s="51"/>
      <c r="Z67" s="96">
        <v>54</v>
      </c>
      <c r="AA67" s="96"/>
      <c r="AB67" s="96">
        <v>26</v>
      </c>
      <c r="AC67" s="124"/>
    </row>
    <row r="68" spans="1:474" ht="214" customHeight="1" x14ac:dyDescent="0.35">
      <c r="A68" s="228">
        <v>66</v>
      </c>
      <c r="B68" s="228" t="s">
        <v>886</v>
      </c>
      <c r="C68" s="228">
        <v>2023</v>
      </c>
      <c r="D68" s="264">
        <v>45272</v>
      </c>
      <c r="E68" s="239" t="s">
        <v>884</v>
      </c>
      <c r="F68" s="228" t="s">
        <v>887</v>
      </c>
      <c r="G68" s="96" t="s">
        <v>131</v>
      </c>
      <c r="H68" s="228" t="s">
        <v>888</v>
      </c>
      <c r="I68" s="228" t="s">
        <v>34</v>
      </c>
      <c r="J68" s="228" t="s">
        <v>191</v>
      </c>
      <c r="K68" s="257">
        <v>47184041.920000002</v>
      </c>
      <c r="L68" s="241">
        <f>Table17[[#This Row],[Qualified Property Amount Approved]]*0.0836</f>
        <v>3944585.9045119998</v>
      </c>
      <c r="M68" s="242">
        <v>3786997.7599999998</v>
      </c>
      <c r="N68" s="242">
        <v>44860316.380000003</v>
      </c>
      <c r="O68" s="243">
        <f>Table17[[#This Row],[Qualified Property Amount Reported]]/Table17[[#This Row],[Qualified Property Amount Approved]]</f>
        <v>0.95075187615465739</v>
      </c>
      <c r="P68" s="259" t="s">
        <v>36</v>
      </c>
      <c r="Q68" s="259">
        <v>4624364</v>
      </c>
      <c r="R68" s="259">
        <v>679778</v>
      </c>
      <c r="S68" s="273">
        <v>1625</v>
      </c>
      <c r="T68" s="261">
        <v>26</v>
      </c>
      <c r="U68" s="256" t="s">
        <v>37</v>
      </c>
      <c r="V68" s="180"/>
      <c r="W68" s="44"/>
      <c r="X68" s="44"/>
      <c r="Y68" s="51"/>
      <c r="Z68" s="96">
        <v>39</v>
      </c>
      <c r="AA68" s="96">
        <v>40</v>
      </c>
      <c r="AB68" s="96">
        <v>21</v>
      </c>
      <c r="AC68" s="95">
        <v>27</v>
      </c>
    </row>
    <row r="69" spans="1:474" ht="100" customHeight="1" x14ac:dyDescent="0.35">
      <c r="A69" s="228">
        <v>67</v>
      </c>
      <c r="B69" s="237" t="s">
        <v>1092</v>
      </c>
      <c r="C69" s="228">
        <v>2024</v>
      </c>
      <c r="D69" s="254">
        <v>45489</v>
      </c>
      <c r="E69" s="239" t="s">
        <v>1093</v>
      </c>
      <c r="F69" s="237" t="s">
        <v>1094</v>
      </c>
      <c r="G69" s="96" t="s">
        <v>64</v>
      </c>
      <c r="H69" s="237" t="s">
        <v>1095</v>
      </c>
      <c r="I69" s="237" t="s">
        <v>186</v>
      </c>
      <c r="J69" s="237" t="s">
        <v>1096</v>
      </c>
      <c r="K69" s="274">
        <v>177725118.47999999</v>
      </c>
      <c r="L69" s="268">
        <v>15000000</v>
      </c>
      <c r="M69" s="242">
        <v>160730.54999999999</v>
      </c>
      <c r="N69" s="242">
        <v>1904390.39</v>
      </c>
      <c r="O69" s="243">
        <f>Table17[[#This Row],[Qualified Property Amount Reported]]/Table17[[#This Row],[Qualified Property Amount Approved]]</f>
        <v>1.0715369927939068E-2</v>
      </c>
      <c r="P69" s="268">
        <v>23938074</v>
      </c>
      <c r="Q69" s="284">
        <v>28826267</v>
      </c>
      <c r="R69" s="284">
        <v>37764341</v>
      </c>
      <c r="S69" s="285">
        <v>737</v>
      </c>
      <c r="T69" s="286">
        <v>62</v>
      </c>
      <c r="U69" s="256" t="s">
        <v>37</v>
      </c>
      <c r="V69" s="103"/>
      <c r="W69" s="44"/>
      <c r="X69" s="44"/>
      <c r="Y69" s="51"/>
      <c r="Z69" s="96">
        <v>6</v>
      </c>
      <c r="AA69" s="96">
        <v>16</v>
      </c>
      <c r="AB69" s="96">
        <v>8</v>
      </c>
      <c r="AC69" s="96">
        <v>7</v>
      </c>
    </row>
    <row r="70" spans="1:474" s="101" customFormat="1" ht="161.15" customHeight="1" x14ac:dyDescent="0.35">
      <c r="A70" s="228">
        <v>68</v>
      </c>
      <c r="B70" s="237" t="s">
        <v>730</v>
      </c>
      <c r="C70" s="228">
        <v>2024</v>
      </c>
      <c r="D70" s="254">
        <v>45489</v>
      </c>
      <c r="E70" s="239" t="s">
        <v>731</v>
      </c>
      <c r="F70" s="237" t="s">
        <v>732</v>
      </c>
      <c r="G70" s="96" t="s">
        <v>148</v>
      </c>
      <c r="H70" s="237" t="s">
        <v>733</v>
      </c>
      <c r="I70" s="237" t="s">
        <v>186</v>
      </c>
      <c r="J70" s="237" t="s">
        <v>246</v>
      </c>
      <c r="K70" s="274">
        <v>22704008</v>
      </c>
      <c r="L70" s="268">
        <v>1916218</v>
      </c>
      <c r="M70" s="242">
        <v>1499542.86</v>
      </c>
      <c r="N70" s="242">
        <v>17709767.359999999</v>
      </c>
      <c r="O70" s="243">
        <f>Table17[[#This Row],[Qualified Property Amount Reported]]/Table17[[#This Row],[Qualified Property Amount Approved]]</f>
        <v>0.78002823818596256</v>
      </c>
      <c r="P70" s="268">
        <v>82362</v>
      </c>
      <c r="Q70" s="284">
        <v>4238047</v>
      </c>
      <c r="R70" s="284">
        <v>2404191</v>
      </c>
      <c r="S70" s="287">
        <v>961</v>
      </c>
      <c r="T70" s="286">
        <v>22</v>
      </c>
      <c r="U70" s="256" t="s">
        <v>37</v>
      </c>
      <c r="V70" s="103"/>
      <c r="W70" s="44"/>
      <c r="X70" s="44"/>
      <c r="Y70" s="51"/>
      <c r="Z70" s="96">
        <v>30</v>
      </c>
      <c r="AA70" s="96"/>
      <c r="AB70" s="96">
        <v>17</v>
      </c>
      <c r="AC70" s="124"/>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c r="ET70"/>
      <c r="EU70"/>
      <c r="EV70"/>
      <c r="EW70"/>
      <c r="EX70"/>
      <c r="EY70"/>
      <c r="EZ70"/>
      <c r="FA70"/>
      <c r="FB70"/>
      <c r="FC70"/>
      <c r="FD70"/>
      <c r="FE70"/>
      <c r="FF70"/>
      <c r="FG70"/>
      <c r="FH70"/>
      <c r="FI70"/>
      <c r="FJ70"/>
      <c r="FK70"/>
      <c r="FL70"/>
      <c r="FM70"/>
      <c r="FN70"/>
      <c r="FO70"/>
      <c r="FP70"/>
      <c r="FQ70"/>
      <c r="FR70"/>
      <c r="FS70"/>
      <c r="FT70"/>
      <c r="FU70"/>
      <c r="FV70"/>
      <c r="FW70"/>
      <c r="FX70"/>
      <c r="FY70"/>
      <c r="FZ70"/>
      <c r="GA70"/>
      <c r="GB70"/>
      <c r="GC70"/>
      <c r="GD70"/>
      <c r="GE70"/>
      <c r="GF70"/>
      <c r="GG70"/>
      <c r="GH70"/>
      <c r="GI70"/>
      <c r="GJ70"/>
      <c r="GK70"/>
      <c r="GL70"/>
      <c r="GM70"/>
      <c r="GN70"/>
      <c r="GO70"/>
      <c r="GP70"/>
      <c r="GQ70"/>
      <c r="GR70"/>
      <c r="GS70"/>
      <c r="GT70"/>
      <c r="GU70"/>
      <c r="GV70"/>
      <c r="GW70"/>
      <c r="GX70"/>
      <c r="GY70"/>
      <c r="GZ70"/>
      <c r="HA70"/>
      <c r="HB70"/>
      <c r="HC70"/>
      <c r="HD70"/>
      <c r="HE70"/>
      <c r="HF70"/>
      <c r="HG70"/>
      <c r="HH70"/>
      <c r="HI70"/>
      <c r="HJ70"/>
      <c r="HK70"/>
      <c r="HL70"/>
      <c r="HM70"/>
      <c r="HN70"/>
      <c r="HO70"/>
      <c r="HP70"/>
      <c r="HQ70"/>
      <c r="HR70"/>
      <c r="HS70"/>
      <c r="HT70"/>
      <c r="HU70"/>
      <c r="HV70"/>
      <c r="HW70"/>
      <c r="HX70"/>
      <c r="HY70"/>
      <c r="HZ70"/>
      <c r="IA70"/>
      <c r="IB70"/>
      <c r="IC70"/>
      <c r="ID70"/>
      <c r="IE70"/>
      <c r="IF70"/>
      <c r="IG70"/>
      <c r="IH70"/>
      <c r="II70"/>
      <c r="IJ70"/>
      <c r="IK70"/>
      <c r="IL70"/>
      <c r="IM70"/>
      <c r="IN70"/>
      <c r="IO70"/>
      <c r="IP70"/>
      <c r="IQ70"/>
      <c r="IR70"/>
      <c r="IS70"/>
      <c r="IT70"/>
      <c r="IU70"/>
      <c r="IV70"/>
      <c r="IW70"/>
      <c r="IX70"/>
      <c r="IY70"/>
      <c r="IZ70"/>
      <c r="JA70"/>
      <c r="JB70"/>
      <c r="JC70"/>
      <c r="JD70"/>
      <c r="JE70"/>
      <c r="JF70"/>
      <c r="JG70"/>
      <c r="JH70"/>
      <c r="JI70"/>
      <c r="JJ70"/>
      <c r="JK70"/>
      <c r="JL70"/>
      <c r="JM70"/>
      <c r="JN70"/>
      <c r="JO70"/>
      <c r="JP70"/>
      <c r="JQ70"/>
      <c r="JR70"/>
      <c r="JS70"/>
      <c r="JT70"/>
      <c r="JU70"/>
      <c r="JV70"/>
      <c r="JW70"/>
      <c r="JX70"/>
      <c r="JY70"/>
      <c r="JZ70"/>
      <c r="KA70"/>
      <c r="KB70"/>
      <c r="KC70"/>
      <c r="KD70"/>
      <c r="KE70"/>
      <c r="KF70"/>
      <c r="KG70"/>
      <c r="KH70"/>
      <c r="KI70"/>
      <c r="KJ70"/>
      <c r="KK70"/>
      <c r="KL70"/>
      <c r="KM70"/>
      <c r="KN70"/>
      <c r="KO70"/>
      <c r="KP70"/>
      <c r="KQ70"/>
      <c r="KR70"/>
      <c r="KS70"/>
      <c r="KT70"/>
      <c r="KU70"/>
      <c r="KV70"/>
      <c r="KW70"/>
      <c r="KX70"/>
      <c r="KY70"/>
      <c r="KZ70"/>
      <c r="LA70"/>
      <c r="LB70"/>
      <c r="LC70"/>
      <c r="LD70"/>
      <c r="LE70"/>
      <c r="LF70"/>
      <c r="LG70"/>
      <c r="LH70"/>
      <c r="LI70"/>
      <c r="LJ70"/>
      <c r="LK70"/>
      <c r="LL70"/>
      <c r="LM70"/>
      <c r="LN70"/>
      <c r="LO70"/>
      <c r="LP70"/>
      <c r="LQ70"/>
      <c r="LR70"/>
      <c r="LS70"/>
      <c r="LT70"/>
      <c r="LU70"/>
      <c r="LV70"/>
      <c r="LW70"/>
      <c r="LX70"/>
      <c r="LY70"/>
      <c r="LZ70"/>
      <c r="MA70"/>
      <c r="MB70"/>
      <c r="MC70"/>
      <c r="MD70"/>
      <c r="ME70"/>
      <c r="MF70"/>
      <c r="MG70"/>
      <c r="MH70"/>
      <c r="MI70"/>
      <c r="MJ70"/>
      <c r="MK70"/>
      <c r="ML70"/>
      <c r="MM70"/>
      <c r="MN70"/>
      <c r="MO70"/>
      <c r="MP70"/>
      <c r="MQ70"/>
      <c r="MR70"/>
      <c r="MS70"/>
      <c r="MT70"/>
      <c r="MU70"/>
      <c r="MV70"/>
      <c r="MW70"/>
      <c r="MX70"/>
      <c r="MY70"/>
      <c r="MZ70"/>
      <c r="NA70"/>
      <c r="NB70"/>
      <c r="NC70"/>
      <c r="ND70"/>
      <c r="NE70"/>
      <c r="NF70"/>
      <c r="NG70"/>
      <c r="NH70"/>
      <c r="NI70"/>
      <c r="NJ70"/>
      <c r="NK70"/>
      <c r="NL70"/>
      <c r="NM70"/>
      <c r="NN70"/>
      <c r="NO70"/>
      <c r="NP70"/>
      <c r="NQ70"/>
      <c r="NR70"/>
      <c r="NS70"/>
      <c r="NT70"/>
      <c r="NU70"/>
      <c r="NV70"/>
      <c r="NW70"/>
      <c r="NX70"/>
      <c r="NY70"/>
      <c r="NZ70"/>
      <c r="OA70"/>
      <c r="OB70"/>
      <c r="OC70"/>
      <c r="OD70"/>
      <c r="OE70"/>
      <c r="OF70"/>
      <c r="OG70"/>
      <c r="OH70"/>
      <c r="OI70"/>
      <c r="OJ70"/>
      <c r="OK70"/>
      <c r="OL70"/>
      <c r="OM70"/>
      <c r="ON70"/>
      <c r="OO70"/>
      <c r="OP70"/>
      <c r="OQ70"/>
      <c r="OR70"/>
      <c r="OS70"/>
      <c r="OT70"/>
      <c r="OU70"/>
      <c r="OV70"/>
      <c r="OW70"/>
      <c r="OX70"/>
      <c r="OY70"/>
      <c r="OZ70"/>
      <c r="PA70"/>
      <c r="PB70"/>
      <c r="PC70"/>
      <c r="PD70"/>
      <c r="PE70"/>
      <c r="PF70"/>
      <c r="PG70"/>
      <c r="PH70"/>
      <c r="PI70"/>
      <c r="PJ70"/>
      <c r="PK70"/>
      <c r="PL70"/>
      <c r="PM70"/>
      <c r="PN70"/>
      <c r="PO70"/>
      <c r="PP70"/>
      <c r="PQ70"/>
      <c r="PR70"/>
      <c r="PS70"/>
      <c r="PT70"/>
      <c r="PU70"/>
      <c r="PV70"/>
      <c r="PW70"/>
      <c r="PX70"/>
      <c r="PY70"/>
      <c r="PZ70"/>
      <c r="QA70"/>
      <c r="QB70"/>
      <c r="QC70"/>
      <c r="QD70"/>
      <c r="QE70"/>
      <c r="QF70"/>
      <c r="QG70"/>
      <c r="QH70"/>
      <c r="QI70"/>
      <c r="QJ70"/>
      <c r="QK70"/>
      <c r="QL70"/>
      <c r="QM70"/>
      <c r="QN70"/>
      <c r="QO70"/>
      <c r="QP70"/>
      <c r="QQ70"/>
      <c r="QR70"/>
      <c r="QS70"/>
      <c r="QT70"/>
      <c r="QU70"/>
      <c r="QV70"/>
      <c r="QW70"/>
      <c r="QX70"/>
      <c r="QY70"/>
      <c r="QZ70"/>
      <c r="RA70"/>
      <c r="RB70"/>
      <c r="RC70"/>
      <c r="RD70"/>
      <c r="RE70"/>
      <c r="RF70"/>
    </row>
    <row r="71" spans="1:474" ht="161.15" customHeight="1" x14ac:dyDescent="0.35">
      <c r="A71" s="228">
        <v>69</v>
      </c>
      <c r="B71" s="237" t="s">
        <v>275</v>
      </c>
      <c r="C71" s="228">
        <v>2024</v>
      </c>
      <c r="D71" s="254">
        <v>45489</v>
      </c>
      <c r="E71" s="239" t="s">
        <v>276</v>
      </c>
      <c r="F71" s="237" t="s">
        <v>277</v>
      </c>
      <c r="G71" s="96" t="s">
        <v>278</v>
      </c>
      <c r="H71" s="237" t="s">
        <v>278</v>
      </c>
      <c r="I71" s="237" t="s">
        <v>48</v>
      </c>
      <c r="J71" s="237" t="s">
        <v>279</v>
      </c>
      <c r="K71" s="274">
        <v>236966824.63999999</v>
      </c>
      <c r="L71" s="268">
        <v>20000000</v>
      </c>
      <c r="M71" s="242">
        <v>0</v>
      </c>
      <c r="N71" s="242">
        <v>0</v>
      </c>
      <c r="O71" s="243">
        <f>Table17[[#This Row],[Qualified Property Amount Reported]]/Table17[[#This Row],[Qualified Property Amount Approved]]</f>
        <v>0</v>
      </c>
      <c r="P71" s="268">
        <v>9829063</v>
      </c>
      <c r="Q71" s="284">
        <v>25971425</v>
      </c>
      <c r="R71" s="284">
        <v>15800489</v>
      </c>
      <c r="S71" s="287">
        <v>193</v>
      </c>
      <c r="T71" s="286">
        <v>21</v>
      </c>
      <c r="U71" s="256" t="s">
        <v>37</v>
      </c>
      <c r="V71" s="103"/>
      <c r="W71" s="44"/>
      <c r="X71" s="44"/>
      <c r="Y71" s="51"/>
      <c r="Z71" s="96">
        <v>36</v>
      </c>
      <c r="AA71" s="96"/>
      <c r="AB71" s="96">
        <v>18</v>
      </c>
      <c r="AC71" s="124"/>
    </row>
    <row r="72" spans="1:474" ht="100" customHeight="1" x14ac:dyDescent="0.35">
      <c r="A72" s="228">
        <v>70</v>
      </c>
      <c r="B72" s="237" t="s">
        <v>1181</v>
      </c>
      <c r="C72" s="228">
        <v>2024</v>
      </c>
      <c r="D72" s="254">
        <v>45489</v>
      </c>
      <c r="E72" s="239" t="s">
        <v>1182</v>
      </c>
      <c r="F72" s="237" t="s">
        <v>263</v>
      </c>
      <c r="G72" s="96" t="s">
        <v>263</v>
      </c>
      <c r="H72" s="237" t="s">
        <v>263</v>
      </c>
      <c r="I72" s="237" t="s">
        <v>48</v>
      </c>
      <c r="J72" s="237" t="s">
        <v>143</v>
      </c>
      <c r="K72" s="274">
        <v>48500000</v>
      </c>
      <c r="L72" s="268">
        <v>4093400</v>
      </c>
      <c r="M72" s="242">
        <v>0</v>
      </c>
      <c r="N72" s="242">
        <v>0</v>
      </c>
      <c r="O72" s="243">
        <f>Table17[[#This Row],[Qualified Property Amount Reported]]/Table17[[#This Row],[Qualified Property Amount Approved]]</f>
        <v>0</v>
      </c>
      <c r="P72" s="268">
        <v>2965647</v>
      </c>
      <c r="Q72" s="284">
        <v>8341678</v>
      </c>
      <c r="R72" s="284">
        <v>7213925</v>
      </c>
      <c r="S72" s="287">
        <v>135</v>
      </c>
      <c r="T72" s="286">
        <v>22</v>
      </c>
      <c r="U72" s="256" t="s">
        <v>37</v>
      </c>
      <c r="V72" s="103"/>
      <c r="W72" s="44"/>
      <c r="X72" s="44"/>
      <c r="Y72" s="51"/>
      <c r="Z72" s="96">
        <v>27</v>
      </c>
      <c r="AA72" s="96"/>
      <c r="AB72" s="96">
        <v>14</v>
      </c>
      <c r="AC72" s="124"/>
    </row>
    <row r="73" spans="1:474" ht="100" customHeight="1" x14ac:dyDescent="0.35">
      <c r="A73" s="228">
        <v>71</v>
      </c>
      <c r="B73" s="237" t="s">
        <v>895</v>
      </c>
      <c r="C73" s="228">
        <v>2024</v>
      </c>
      <c r="D73" s="254">
        <v>45489</v>
      </c>
      <c r="E73" s="239" t="s">
        <v>892</v>
      </c>
      <c r="F73" s="237" t="s">
        <v>278</v>
      </c>
      <c r="G73" s="96" t="s">
        <v>278</v>
      </c>
      <c r="H73" s="237" t="s">
        <v>278</v>
      </c>
      <c r="I73" s="237" t="s">
        <v>48</v>
      </c>
      <c r="J73" s="237" t="s">
        <v>554</v>
      </c>
      <c r="K73" s="274">
        <v>5728000</v>
      </c>
      <c r="L73" s="268">
        <v>483443</v>
      </c>
      <c r="M73" s="242">
        <v>0</v>
      </c>
      <c r="N73" s="242">
        <v>0</v>
      </c>
      <c r="O73" s="243">
        <f>Table17[[#This Row],[Qualified Property Amount Reported]]/Table17[[#This Row],[Qualified Property Amount Approved]]</f>
        <v>0</v>
      </c>
      <c r="P73" s="268">
        <v>47641</v>
      </c>
      <c r="Q73" s="284">
        <v>824769</v>
      </c>
      <c r="R73" s="284">
        <v>388967</v>
      </c>
      <c r="S73" s="285">
        <v>9</v>
      </c>
      <c r="T73" s="286">
        <v>1</v>
      </c>
      <c r="U73" s="256" t="s">
        <v>37</v>
      </c>
      <c r="V73" s="103"/>
      <c r="W73" s="44"/>
      <c r="X73" s="44"/>
      <c r="Y73" s="51"/>
      <c r="Z73" s="96">
        <v>36</v>
      </c>
      <c r="AA73" s="96"/>
      <c r="AB73" s="96">
        <v>18</v>
      </c>
      <c r="AC73" s="124"/>
    </row>
    <row r="74" spans="1:474" ht="100" customHeight="1" x14ac:dyDescent="0.35">
      <c r="A74" s="228">
        <v>72</v>
      </c>
      <c r="B74" s="237" t="s">
        <v>552</v>
      </c>
      <c r="C74" s="228">
        <v>2024</v>
      </c>
      <c r="D74" s="254">
        <v>45489</v>
      </c>
      <c r="E74" s="239" t="s">
        <v>553</v>
      </c>
      <c r="F74" s="237" t="s">
        <v>344</v>
      </c>
      <c r="G74" s="96" t="s">
        <v>131</v>
      </c>
      <c r="H74" s="237" t="s">
        <v>131</v>
      </c>
      <c r="I74" s="237" t="s">
        <v>48</v>
      </c>
      <c r="J74" s="237" t="s">
        <v>554</v>
      </c>
      <c r="K74" s="274">
        <v>118483412.31999999</v>
      </c>
      <c r="L74" s="268">
        <v>10000000</v>
      </c>
      <c r="M74" s="242">
        <v>0</v>
      </c>
      <c r="N74" s="242">
        <v>0</v>
      </c>
      <c r="O74" s="243">
        <f>Table17[[#This Row],[Qualified Property Amount Reported]]/Table17[[#This Row],[Qualified Property Amount Approved]]</f>
        <v>0</v>
      </c>
      <c r="P74" s="268">
        <v>1793460</v>
      </c>
      <c r="Q74" s="288">
        <v>12730373</v>
      </c>
      <c r="R74" s="288">
        <v>4523833</v>
      </c>
      <c r="S74" s="287">
        <v>282</v>
      </c>
      <c r="T74" s="286">
        <v>15</v>
      </c>
      <c r="U74" s="256" t="s">
        <v>37</v>
      </c>
      <c r="V74" s="103"/>
      <c r="W74" s="44"/>
      <c r="X74" s="44"/>
      <c r="Y74" s="51"/>
      <c r="Z74" s="96">
        <v>39</v>
      </c>
      <c r="AA74" s="96"/>
      <c r="AB74" s="96">
        <v>23</v>
      </c>
      <c r="AC74" s="124"/>
    </row>
    <row r="75" spans="1:474" ht="100" customHeight="1" x14ac:dyDescent="0.35">
      <c r="A75" s="228">
        <v>73</v>
      </c>
      <c r="B75" s="237" t="s">
        <v>657</v>
      </c>
      <c r="C75" s="228">
        <v>2024</v>
      </c>
      <c r="D75" s="254">
        <v>45489</v>
      </c>
      <c r="E75" s="239" t="s">
        <v>658</v>
      </c>
      <c r="F75" s="237" t="s">
        <v>262</v>
      </c>
      <c r="G75" s="96" t="s">
        <v>263</v>
      </c>
      <c r="H75" s="237" t="s">
        <v>263</v>
      </c>
      <c r="I75" s="237" t="s">
        <v>48</v>
      </c>
      <c r="J75" s="237" t="s">
        <v>554</v>
      </c>
      <c r="K75" s="274">
        <v>23300000</v>
      </c>
      <c r="L75" s="268">
        <v>1966520</v>
      </c>
      <c r="M75" s="242">
        <v>0</v>
      </c>
      <c r="N75" s="242">
        <v>0</v>
      </c>
      <c r="O75" s="243">
        <f>Table17[[#This Row],[Qualified Property Amount Reported]]/Table17[[#This Row],[Qualified Property Amount Approved]]</f>
        <v>0</v>
      </c>
      <c r="P75" s="268">
        <v>129872</v>
      </c>
      <c r="Q75" s="284">
        <v>2741157</v>
      </c>
      <c r="R75" s="288">
        <v>904509</v>
      </c>
      <c r="S75" s="287">
        <v>60</v>
      </c>
      <c r="T75" s="286">
        <v>5</v>
      </c>
      <c r="U75" s="256" t="s">
        <v>37</v>
      </c>
      <c r="V75" s="103"/>
      <c r="W75" s="44"/>
      <c r="X75" s="44"/>
      <c r="Y75" s="51"/>
      <c r="Z75" s="96">
        <v>27</v>
      </c>
      <c r="AA75" s="96"/>
      <c r="AB75" s="96">
        <v>14</v>
      </c>
      <c r="AC75" s="124"/>
    </row>
    <row r="76" spans="1:474" ht="100" customHeight="1" x14ac:dyDescent="0.35">
      <c r="A76" s="228">
        <v>74</v>
      </c>
      <c r="B76" s="237" t="s">
        <v>174</v>
      </c>
      <c r="C76" s="228">
        <v>2024</v>
      </c>
      <c r="D76" s="254">
        <v>45489</v>
      </c>
      <c r="E76" s="239" t="s">
        <v>175</v>
      </c>
      <c r="F76" s="237" t="s">
        <v>79</v>
      </c>
      <c r="G76" s="96" t="s">
        <v>80</v>
      </c>
      <c r="H76" s="237" t="s">
        <v>80</v>
      </c>
      <c r="I76" s="237" t="s">
        <v>34</v>
      </c>
      <c r="J76" s="237" t="s">
        <v>176</v>
      </c>
      <c r="K76" s="274">
        <v>5750934</v>
      </c>
      <c r="L76" s="268">
        <v>485379</v>
      </c>
      <c r="M76" s="242">
        <v>469261.23</v>
      </c>
      <c r="N76" s="242">
        <v>5538981.5199999996</v>
      </c>
      <c r="O76" s="243">
        <f>Table17[[#This Row],[Qualified Property Amount Reported]]/Table17[[#This Row],[Qualified Property Amount Approved]]</f>
        <v>0.96314468571539846</v>
      </c>
      <c r="P76" s="268" t="s">
        <v>36</v>
      </c>
      <c r="Q76" s="284">
        <v>429774</v>
      </c>
      <c r="R76" s="289">
        <v>-55605</v>
      </c>
      <c r="S76" s="287">
        <v>100</v>
      </c>
      <c r="T76" s="286">
        <v>5.55</v>
      </c>
      <c r="U76" s="256" t="s">
        <v>37</v>
      </c>
      <c r="V76" s="103"/>
      <c r="W76" s="44"/>
      <c r="X76" s="44"/>
      <c r="Y76" s="51"/>
      <c r="Z76" s="96">
        <v>77</v>
      </c>
      <c r="AA76" s="96"/>
      <c r="AB76" s="96">
        <v>38</v>
      </c>
      <c r="AC76" s="124"/>
    </row>
    <row r="77" spans="1:474" ht="100" customHeight="1" x14ac:dyDescent="0.35">
      <c r="A77" s="228">
        <v>75</v>
      </c>
      <c r="B77" s="237" t="s">
        <v>291</v>
      </c>
      <c r="C77" s="228">
        <v>2024</v>
      </c>
      <c r="D77" s="254">
        <v>45489</v>
      </c>
      <c r="E77" s="239" t="s">
        <v>292</v>
      </c>
      <c r="F77" s="237" t="s">
        <v>293</v>
      </c>
      <c r="G77" s="96" t="s">
        <v>294</v>
      </c>
      <c r="H77" s="237" t="s">
        <v>294</v>
      </c>
      <c r="I77" s="237" t="s">
        <v>48</v>
      </c>
      <c r="J77" s="237" t="s">
        <v>295</v>
      </c>
      <c r="K77" s="274">
        <v>22649688</v>
      </c>
      <c r="L77" s="268">
        <v>1911634</v>
      </c>
      <c r="M77" s="242">
        <v>44800.94</v>
      </c>
      <c r="N77" s="242">
        <v>530561.6</v>
      </c>
      <c r="O77" s="243">
        <f>Table17[[#This Row],[Qualified Property Amount Reported]]/Table17[[#This Row],[Qualified Property Amount Approved]]</f>
        <v>2.342467587191488E-2</v>
      </c>
      <c r="P77" s="268">
        <v>1766396</v>
      </c>
      <c r="Q77" s="288">
        <v>3653758</v>
      </c>
      <c r="R77" s="288">
        <v>3508520</v>
      </c>
      <c r="S77" s="287">
        <v>85</v>
      </c>
      <c r="T77" s="286">
        <v>13</v>
      </c>
      <c r="U77" s="256" t="s">
        <v>37</v>
      </c>
      <c r="V77" s="103"/>
      <c r="W77" s="44"/>
      <c r="X77" s="44"/>
      <c r="Y77" s="51"/>
      <c r="Z77" s="96">
        <v>72</v>
      </c>
      <c r="AA77" s="96"/>
      <c r="AB77" s="96">
        <v>36</v>
      </c>
      <c r="AC77" s="124"/>
    </row>
    <row r="78" spans="1:474" ht="100" customHeight="1" x14ac:dyDescent="0.35">
      <c r="A78" s="228">
        <v>76</v>
      </c>
      <c r="B78" s="237" t="s">
        <v>665</v>
      </c>
      <c r="C78" s="228">
        <v>2024</v>
      </c>
      <c r="D78" s="254">
        <v>45489</v>
      </c>
      <c r="E78" s="239" t="s">
        <v>666</v>
      </c>
      <c r="F78" s="237" t="s">
        <v>667</v>
      </c>
      <c r="G78" s="96" t="s">
        <v>180</v>
      </c>
      <c r="H78" s="237" t="s">
        <v>180</v>
      </c>
      <c r="I78" s="237" t="s">
        <v>186</v>
      </c>
      <c r="J78" s="237" t="s">
        <v>450</v>
      </c>
      <c r="K78" s="274">
        <v>64153481</v>
      </c>
      <c r="L78" s="268">
        <v>5414554</v>
      </c>
      <c r="M78" s="242">
        <v>2046404.56</v>
      </c>
      <c r="N78" s="242">
        <v>24147504.68</v>
      </c>
      <c r="O78" s="243">
        <f>Table17[[#This Row],[Qualified Property Amount Reported]]/Table17[[#This Row],[Qualified Property Amount Approved]]</f>
        <v>0.37640209546852182</v>
      </c>
      <c r="P78" s="268">
        <v>17407799</v>
      </c>
      <c r="Q78" s="284">
        <v>18268371</v>
      </c>
      <c r="R78" s="284">
        <v>30261616</v>
      </c>
      <c r="S78" s="287">
        <v>246</v>
      </c>
      <c r="T78" s="286">
        <v>15</v>
      </c>
      <c r="U78" s="256" t="s">
        <v>37</v>
      </c>
      <c r="V78" s="103"/>
      <c r="W78" s="44"/>
      <c r="X78" s="44"/>
      <c r="Y78" s="51"/>
      <c r="Z78" s="96">
        <v>65</v>
      </c>
      <c r="AA78" s="96"/>
      <c r="AB78" s="96">
        <v>35</v>
      </c>
      <c r="AC78" s="124"/>
    </row>
    <row r="79" spans="1:474" ht="100" customHeight="1" x14ac:dyDescent="0.35">
      <c r="A79" s="228">
        <v>77</v>
      </c>
      <c r="B79" s="237" t="s">
        <v>675</v>
      </c>
      <c r="C79" s="228">
        <v>2024</v>
      </c>
      <c r="D79" s="254">
        <v>45489</v>
      </c>
      <c r="E79" s="239" t="s">
        <v>676</v>
      </c>
      <c r="F79" s="237" t="s">
        <v>677</v>
      </c>
      <c r="G79" s="96" t="s">
        <v>678</v>
      </c>
      <c r="H79" s="237" t="s">
        <v>678</v>
      </c>
      <c r="I79" s="237" t="s">
        <v>48</v>
      </c>
      <c r="J79" s="237" t="s">
        <v>43</v>
      </c>
      <c r="K79" s="274">
        <v>5135087</v>
      </c>
      <c r="L79" s="268">
        <v>433401</v>
      </c>
      <c r="M79" s="242">
        <v>75114.649999999994</v>
      </c>
      <c r="N79" s="242">
        <v>889984</v>
      </c>
      <c r="O79" s="243">
        <f>Table17[[#This Row],[Qualified Property Amount Reported]]/Table17[[#This Row],[Qualified Property Amount Approved]]</f>
        <v>0.17331429827771175</v>
      </c>
      <c r="P79" s="268">
        <v>208021</v>
      </c>
      <c r="Q79" s="284">
        <v>791021</v>
      </c>
      <c r="R79" s="284">
        <v>565641</v>
      </c>
      <c r="S79" s="287">
        <v>36</v>
      </c>
      <c r="T79" s="286">
        <v>4</v>
      </c>
      <c r="U79" s="256" t="s">
        <v>37</v>
      </c>
      <c r="V79" s="103"/>
      <c r="W79" s="44"/>
      <c r="X79" s="44"/>
      <c r="Y79" s="51"/>
      <c r="Z79" s="96">
        <v>11</v>
      </c>
      <c r="AA79" s="96"/>
      <c r="AB79" s="96">
        <v>3</v>
      </c>
      <c r="AC79" s="124"/>
    </row>
    <row r="80" spans="1:474" ht="100" customHeight="1" x14ac:dyDescent="0.35">
      <c r="A80" s="228">
        <v>78</v>
      </c>
      <c r="B80" s="237" t="s">
        <v>376</v>
      </c>
      <c r="C80" s="228">
        <v>2024</v>
      </c>
      <c r="D80" s="254">
        <v>45489</v>
      </c>
      <c r="E80" s="239" t="s">
        <v>377</v>
      </c>
      <c r="F80" s="237" t="s">
        <v>378</v>
      </c>
      <c r="G80" s="96" t="s">
        <v>379</v>
      </c>
      <c r="H80" s="237" t="s">
        <v>379</v>
      </c>
      <c r="I80" s="237" t="s">
        <v>48</v>
      </c>
      <c r="J80" s="237" t="s">
        <v>43</v>
      </c>
      <c r="K80" s="274">
        <v>4785508</v>
      </c>
      <c r="L80" s="268">
        <v>403897</v>
      </c>
      <c r="M80" s="242">
        <v>100349.65</v>
      </c>
      <c r="N80" s="242">
        <v>1188961.6100000001</v>
      </c>
      <c r="O80" s="243">
        <f>Table17[[#This Row],[Qualified Property Amount Reported]]/Table17[[#This Row],[Qualified Property Amount Approved]]</f>
        <v>0.24845044872979005</v>
      </c>
      <c r="P80" s="268">
        <v>250311</v>
      </c>
      <c r="Q80" s="284">
        <v>646617</v>
      </c>
      <c r="R80" s="284">
        <v>493032</v>
      </c>
      <c r="S80" s="287">
        <v>42</v>
      </c>
      <c r="T80" s="286">
        <v>4</v>
      </c>
      <c r="U80" s="256" t="s">
        <v>37</v>
      </c>
      <c r="V80" s="103"/>
      <c r="W80" s="44"/>
      <c r="X80" s="44"/>
      <c r="Y80" s="51"/>
      <c r="Z80" s="96">
        <v>33</v>
      </c>
      <c r="AA80" s="96"/>
      <c r="AB80" s="96">
        <v>16</v>
      </c>
      <c r="AC80" s="124"/>
    </row>
    <row r="81" spans="1:29" ht="100" customHeight="1" x14ac:dyDescent="0.35">
      <c r="A81" s="228">
        <v>79</v>
      </c>
      <c r="B81" s="237" t="s">
        <v>1078</v>
      </c>
      <c r="C81" s="228">
        <v>2024</v>
      </c>
      <c r="D81" s="254">
        <v>45489</v>
      </c>
      <c r="E81" s="239" t="s">
        <v>1079</v>
      </c>
      <c r="F81" s="237" t="s">
        <v>444</v>
      </c>
      <c r="G81" s="96" t="s">
        <v>444</v>
      </c>
      <c r="H81" s="237" t="s">
        <v>444</v>
      </c>
      <c r="I81" s="237" t="s">
        <v>48</v>
      </c>
      <c r="J81" s="237" t="s">
        <v>43</v>
      </c>
      <c r="K81" s="274">
        <v>3875000</v>
      </c>
      <c r="L81" s="268">
        <v>327050</v>
      </c>
      <c r="M81" s="242">
        <v>316838.58</v>
      </c>
      <c r="N81" s="242">
        <v>3752051.8</v>
      </c>
      <c r="O81" s="243">
        <f>Table17[[#This Row],[Qualified Property Amount Reported]]/Table17[[#This Row],[Qualified Property Amount Approved]]</f>
        <v>0.96827143225806445</v>
      </c>
      <c r="P81" s="268">
        <v>216684</v>
      </c>
      <c r="Q81" s="284">
        <v>643973</v>
      </c>
      <c r="R81" s="284">
        <v>533607</v>
      </c>
      <c r="S81" s="287">
        <v>15</v>
      </c>
      <c r="T81" s="286">
        <v>1</v>
      </c>
      <c r="U81" s="256" t="s">
        <v>37</v>
      </c>
      <c r="V81" s="103"/>
      <c r="W81" s="44"/>
      <c r="X81" s="44"/>
      <c r="Y81" s="51"/>
      <c r="Z81" s="96">
        <v>27</v>
      </c>
      <c r="AA81" s="96"/>
      <c r="AB81" s="96">
        <v>14</v>
      </c>
      <c r="AC81" s="124"/>
    </row>
    <row r="82" spans="1:29" ht="100" customHeight="1" x14ac:dyDescent="0.35">
      <c r="A82" s="228">
        <v>80</v>
      </c>
      <c r="B82" s="237" t="s">
        <v>350</v>
      </c>
      <c r="C82" s="228">
        <v>2024</v>
      </c>
      <c r="D82" s="254">
        <v>45489</v>
      </c>
      <c r="E82" s="239" t="s">
        <v>351</v>
      </c>
      <c r="F82" s="237" t="s">
        <v>352</v>
      </c>
      <c r="G82" s="96" t="s">
        <v>47</v>
      </c>
      <c r="H82" s="237" t="s">
        <v>47</v>
      </c>
      <c r="I82" s="237" t="s">
        <v>48</v>
      </c>
      <c r="J82" s="237" t="s">
        <v>43</v>
      </c>
      <c r="K82" s="274">
        <v>9796303</v>
      </c>
      <c r="L82" s="268">
        <v>826808</v>
      </c>
      <c r="M82" s="242">
        <v>17063.32</v>
      </c>
      <c r="N82" s="242">
        <v>202172</v>
      </c>
      <c r="O82" s="243">
        <f>Table17[[#This Row],[Qualified Property Amount Reported]]/Table17[[#This Row],[Qualified Property Amount Approved]]</f>
        <v>2.0637581340634318E-2</v>
      </c>
      <c r="P82" s="268">
        <v>570947</v>
      </c>
      <c r="Q82" s="284">
        <v>1239519</v>
      </c>
      <c r="R82" s="284">
        <v>983657</v>
      </c>
      <c r="S82" s="287">
        <v>75</v>
      </c>
      <c r="T82" s="286">
        <v>7</v>
      </c>
      <c r="U82" s="256" t="s">
        <v>37</v>
      </c>
      <c r="V82" s="160"/>
      <c r="W82" s="44"/>
      <c r="X82" s="44"/>
      <c r="Y82" s="51"/>
      <c r="Z82" s="96">
        <v>35</v>
      </c>
      <c r="AA82" s="96"/>
      <c r="AB82" s="96">
        <v>16</v>
      </c>
      <c r="AC82" s="124"/>
    </row>
    <row r="83" spans="1:29" ht="100" customHeight="1" x14ac:dyDescent="0.35">
      <c r="A83" s="228">
        <v>81</v>
      </c>
      <c r="B83" s="237" t="s">
        <v>390</v>
      </c>
      <c r="C83" s="228">
        <v>2024</v>
      </c>
      <c r="D83" s="254">
        <v>45489</v>
      </c>
      <c r="E83" s="239" t="s">
        <v>391</v>
      </c>
      <c r="F83" s="237" t="s">
        <v>379</v>
      </c>
      <c r="G83" s="96" t="s">
        <v>379</v>
      </c>
      <c r="H83" s="237" t="s">
        <v>379</v>
      </c>
      <c r="I83" s="237" t="s">
        <v>48</v>
      </c>
      <c r="J83" s="237" t="s">
        <v>43</v>
      </c>
      <c r="K83" s="274">
        <v>9734028</v>
      </c>
      <c r="L83" s="268">
        <v>821552</v>
      </c>
      <c r="M83" s="242">
        <v>203151.39</v>
      </c>
      <c r="N83" s="242">
        <v>2406784.0699999998</v>
      </c>
      <c r="O83" s="243">
        <f>Table17[[#This Row],[Qualified Property Amount Reported]]/Table17[[#This Row],[Qualified Property Amount Approved]]</f>
        <v>0.24725468942559028</v>
      </c>
      <c r="P83" s="268">
        <v>505312</v>
      </c>
      <c r="Q83" s="284">
        <v>1287729</v>
      </c>
      <c r="R83" s="284">
        <v>971489</v>
      </c>
      <c r="S83" s="287">
        <v>64</v>
      </c>
      <c r="T83" s="286">
        <v>6</v>
      </c>
      <c r="U83" s="256" t="s">
        <v>37</v>
      </c>
      <c r="V83" s="103"/>
      <c r="W83" s="44"/>
      <c r="X83" s="44"/>
      <c r="Y83" s="51"/>
      <c r="Z83" s="96">
        <v>32</v>
      </c>
      <c r="AA83" s="96"/>
      <c r="AB83" s="96">
        <v>12</v>
      </c>
      <c r="AC83" s="124"/>
    </row>
    <row r="84" spans="1:29" ht="100" customHeight="1" x14ac:dyDescent="0.35">
      <c r="A84" s="228">
        <v>82</v>
      </c>
      <c r="B84" s="237" t="s">
        <v>371</v>
      </c>
      <c r="C84" s="228">
        <v>2024</v>
      </c>
      <c r="D84" s="254">
        <v>45489</v>
      </c>
      <c r="E84" s="239" t="s">
        <v>372</v>
      </c>
      <c r="F84" s="237" t="s">
        <v>53</v>
      </c>
      <c r="G84" s="96" t="s">
        <v>47</v>
      </c>
      <c r="H84" s="237" t="s">
        <v>47</v>
      </c>
      <c r="I84" s="237" t="s">
        <v>48</v>
      </c>
      <c r="J84" s="237" t="s">
        <v>43</v>
      </c>
      <c r="K84" s="274">
        <v>10399748</v>
      </c>
      <c r="L84" s="268">
        <v>877739</v>
      </c>
      <c r="M84" s="242">
        <v>133911.45000000001</v>
      </c>
      <c r="N84" s="242">
        <v>1586628.5</v>
      </c>
      <c r="O84" s="243">
        <f>Table17[[#This Row],[Qualified Property Amount Reported]]/Table17[[#This Row],[Qualified Property Amount Approved]]</f>
        <v>0.15256412943852102</v>
      </c>
      <c r="P84" s="268">
        <v>597157</v>
      </c>
      <c r="Q84" s="284">
        <v>1500969</v>
      </c>
      <c r="R84" s="284">
        <v>1220388</v>
      </c>
      <c r="S84" s="287">
        <v>95</v>
      </c>
      <c r="T84" s="286">
        <v>8</v>
      </c>
      <c r="U84" s="256" t="s">
        <v>37</v>
      </c>
      <c r="V84" s="103"/>
      <c r="W84" s="44"/>
      <c r="X84" s="44"/>
      <c r="Y84" s="51"/>
      <c r="Z84" s="96">
        <v>32</v>
      </c>
      <c r="AA84" s="96"/>
      <c r="AB84" s="96">
        <v>12</v>
      </c>
      <c r="AC84" s="124"/>
    </row>
    <row r="85" spans="1:29" ht="100" customHeight="1" x14ac:dyDescent="0.35">
      <c r="A85" s="228">
        <v>83</v>
      </c>
      <c r="B85" s="237" t="s">
        <v>356</v>
      </c>
      <c r="C85" s="228">
        <v>2024</v>
      </c>
      <c r="D85" s="254">
        <v>45489</v>
      </c>
      <c r="E85" s="239" t="s">
        <v>357</v>
      </c>
      <c r="F85" s="237" t="s">
        <v>263</v>
      </c>
      <c r="G85" s="96" t="s">
        <v>263</v>
      </c>
      <c r="H85" s="237" t="s">
        <v>263</v>
      </c>
      <c r="I85" s="237" t="s">
        <v>48</v>
      </c>
      <c r="J85" s="237" t="s">
        <v>43</v>
      </c>
      <c r="K85" s="274">
        <v>21358784</v>
      </c>
      <c r="L85" s="268">
        <v>1802681</v>
      </c>
      <c r="M85" s="242">
        <v>0</v>
      </c>
      <c r="N85" s="242">
        <v>0</v>
      </c>
      <c r="O85" s="243">
        <f>Table17[[#This Row],[Qualified Property Amount Reported]]/Table17[[#This Row],[Qualified Property Amount Approved]]</f>
        <v>0</v>
      </c>
      <c r="P85" s="268">
        <v>983178</v>
      </c>
      <c r="Q85" s="284">
        <v>2896123</v>
      </c>
      <c r="R85" s="284">
        <v>2076620</v>
      </c>
      <c r="S85" s="287">
        <v>117</v>
      </c>
      <c r="T85" s="286">
        <v>13</v>
      </c>
      <c r="U85" s="256" t="s">
        <v>37</v>
      </c>
      <c r="V85" s="103"/>
      <c r="W85" s="44"/>
      <c r="X85" s="44"/>
      <c r="Y85" s="51"/>
      <c r="Z85" s="96">
        <v>27</v>
      </c>
      <c r="AA85" s="96"/>
      <c r="AB85" s="96">
        <v>14</v>
      </c>
      <c r="AC85" s="124"/>
    </row>
    <row r="86" spans="1:29" ht="100" customHeight="1" x14ac:dyDescent="0.35">
      <c r="A86" s="228">
        <v>84</v>
      </c>
      <c r="B86" s="237" t="s">
        <v>940</v>
      </c>
      <c r="C86" s="228">
        <v>2024</v>
      </c>
      <c r="D86" s="254">
        <v>45489</v>
      </c>
      <c r="E86" s="239" t="s">
        <v>941</v>
      </c>
      <c r="F86" s="237" t="s">
        <v>942</v>
      </c>
      <c r="G86" s="96" t="s">
        <v>47</v>
      </c>
      <c r="H86" s="237" t="s">
        <v>47</v>
      </c>
      <c r="I86" s="237" t="s">
        <v>107</v>
      </c>
      <c r="J86" s="237" t="s">
        <v>427</v>
      </c>
      <c r="K86" s="274">
        <v>118483412.31999999</v>
      </c>
      <c r="L86" s="268">
        <v>10000000</v>
      </c>
      <c r="M86" s="242">
        <v>0</v>
      </c>
      <c r="N86" s="242">
        <v>0</v>
      </c>
      <c r="O86" s="243">
        <f>Table17[[#This Row],[Qualified Property Amount Reported]]/Table17[[#This Row],[Qualified Property Amount Approved]]</f>
        <v>0</v>
      </c>
      <c r="P86" s="268">
        <v>1530504</v>
      </c>
      <c r="Q86" s="284">
        <v>40700153</v>
      </c>
      <c r="R86" s="284">
        <v>32230657</v>
      </c>
      <c r="S86" s="287">
        <v>862</v>
      </c>
      <c r="T86" s="286">
        <v>38</v>
      </c>
      <c r="U86" s="256" t="s">
        <v>37</v>
      </c>
      <c r="V86" s="103"/>
      <c r="W86" s="44"/>
      <c r="X86" s="44"/>
      <c r="Y86" s="51"/>
      <c r="Z86" s="96">
        <v>34</v>
      </c>
      <c r="AA86" s="96"/>
      <c r="AB86" s="96">
        <v>12</v>
      </c>
      <c r="AC86" s="124"/>
    </row>
    <row r="87" spans="1:29" ht="100" customHeight="1" x14ac:dyDescent="0.35">
      <c r="A87" s="228">
        <v>85</v>
      </c>
      <c r="B87" s="237" t="s">
        <v>206</v>
      </c>
      <c r="C87" s="228">
        <v>2024</v>
      </c>
      <c r="D87" s="254">
        <v>45489</v>
      </c>
      <c r="E87" s="239" t="s">
        <v>207</v>
      </c>
      <c r="F87" s="237" t="s">
        <v>208</v>
      </c>
      <c r="G87" s="96" t="s">
        <v>126</v>
      </c>
      <c r="H87" s="237" t="s">
        <v>126</v>
      </c>
      <c r="I87" s="237" t="s">
        <v>48</v>
      </c>
      <c r="J87" s="237" t="s">
        <v>209</v>
      </c>
      <c r="K87" s="274">
        <v>2721775</v>
      </c>
      <c r="L87" s="268">
        <v>229718</v>
      </c>
      <c r="M87" s="242">
        <v>151538.26999999999</v>
      </c>
      <c r="N87" s="242">
        <v>1794372.52</v>
      </c>
      <c r="O87" s="243">
        <f>Table17[[#This Row],[Qualified Property Amount Reported]]/Table17[[#This Row],[Qualified Property Amount Approved]]</f>
        <v>0.65926556015835258</v>
      </c>
      <c r="P87" s="268">
        <v>19887222</v>
      </c>
      <c r="Q87" s="284">
        <v>1257979</v>
      </c>
      <c r="R87" s="284">
        <v>20915483</v>
      </c>
      <c r="S87" s="287">
        <v>104</v>
      </c>
      <c r="T87" s="286">
        <v>5</v>
      </c>
      <c r="U87" s="256" t="s">
        <v>37</v>
      </c>
      <c r="V87" s="103"/>
      <c r="W87" s="44"/>
      <c r="X87" s="44"/>
      <c r="Y87" s="51"/>
      <c r="Z87" s="96">
        <v>24</v>
      </c>
      <c r="AA87" s="96"/>
      <c r="AB87" s="96">
        <v>10</v>
      </c>
      <c r="AC87" s="124"/>
    </row>
    <row r="88" spans="1:29" ht="161.15" customHeight="1" x14ac:dyDescent="0.35">
      <c r="A88" s="228">
        <v>86</v>
      </c>
      <c r="B88" s="237" t="s">
        <v>247</v>
      </c>
      <c r="C88" s="237">
        <v>2024</v>
      </c>
      <c r="D88" s="254">
        <v>45489</v>
      </c>
      <c r="E88" s="239" t="s">
        <v>248</v>
      </c>
      <c r="F88" s="237" t="s">
        <v>208</v>
      </c>
      <c r="G88" s="96" t="s">
        <v>126</v>
      </c>
      <c r="H88" s="237" t="s">
        <v>126</v>
      </c>
      <c r="I88" s="237" t="s">
        <v>186</v>
      </c>
      <c r="J88" s="237" t="s">
        <v>246</v>
      </c>
      <c r="K88" s="274">
        <v>117250000</v>
      </c>
      <c r="L88" s="268">
        <v>9895900</v>
      </c>
      <c r="M88" s="274">
        <v>5220660.6500000004</v>
      </c>
      <c r="N88" s="274">
        <v>61685897.780000001</v>
      </c>
      <c r="O88" s="275">
        <f>Table17[[#This Row],[Qualified Property Amount Reported]]/Table17[[#This Row],[Qualified Property Amount Approved]]</f>
        <v>0.52610573799573557</v>
      </c>
      <c r="P88" s="268">
        <v>4571872</v>
      </c>
      <c r="Q88" s="268">
        <v>48752604</v>
      </c>
      <c r="R88" s="268">
        <v>43428576</v>
      </c>
      <c r="S88" s="290">
        <v>744</v>
      </c>
      <c r="T88" s="290">
        <v>38</v>
      </c>
      <c r="U88" s="237" t="s">
        <v>37</v>
      </c>
      <c r="V88" s="208"/>
      <c r="W88" s="96"/>
      <c r="X88" s="96"/>
      <c r="Y88" s="176"/>
      <c r="Z88" s="96">
        <v>26</v>
      </c>
      <c r="AA88" s="96"/>
      <c r="AB88" s="96">
        <v>10</v>
      </c>
      <c r="AC88" s="96"/>
    </row>
    <row r="89" spans="1:29" ht="100" customHeight="1" x14ac:dyDescent="0.35">
      <c r="A89" s="228">
        <v>87</v>
      </c>
      <c r="B89" s="291" t="s">
        <v>709</v>
      </c>
      <c r="C89" s="292">
        <v>2024</v>
      </c>
      <c r="D89" s="293">
        <v>45489</v>
      </c>
      <c r="E89" s="294" t="s">
        <v>710</v>
      </c>
      <c r="F89" s="291" t="s">
        <v>711</v>
      </c>
      <c r="G89" s="162" t="s">
        <v>126</v>
      </c>
      <c r="H89" s="291" t="s">
        <v>126</v>
      </c>
      <c r="I89" s="291" t="s">
        <v>34</v>
      </c>
      <c r="J89" s="291" t="s">
        <v>226</v>
      </c>
      <c r="K89" s="295">
        <v>23600000</v>
      </c>
      <c r="L89" s="296">
        <v>1991840</v>
      </c>
      <c r="M89" s="297">
        <v>1216442.24</v>
      </c>
      <c r="N89" s="297">
        <v>14381408.67</v>
      </c>
      <c r="O89" s="298">
        <f>Table17[[#This Row],[Qualified Property Amount Reported]]/Table17[[#This Row],[Qualified Property Amount Approved]]</f>
        <v>0.60938172330508478</v>
      </c>
      <c r="P89" s="296" t="s">
        <v>36</v>
      </c>
      <c r="Q89" s="299">
        <v>4749201</v>
      </c>
      <c r="R89" s="300">
        <v>2757361</v>
      </c>
      <c r="S89" s="301">
        <v>389</v>
      </c>
      <c r="T89" s="302">
        <v>23</v>
      </c>
      <c r="U89" s="303" t="s">
        <v>37</v>
      </c>
      <c r="V89" s="207"/>
      <c r="W89" s="175"/>
      <c r="X89" s="175"/>
      <c r="Y89" s="177"/>
      <c r="Z89" s="96">
        <v>26</v>
      </c>
      <c r="AA89" s="96"/>
      <c r="AB89" s="96">
        <v>13</v>
      </c>
      <c r="AC89" s="146"/>
    </row>
    <row r="90" spans="1:29" ht="100" customHeight="1" x14ac:dyDescent="0.35">
      <c r="A90" s="228">
        <v>88</v>
      </c>
      <c r="B90" s="237" t="s">
        <v>258</v>
      </c>
      <c r="C90" s="228">
        <v>2024</v>
      </c>
      <c r="D90" s="254">
        <v>45489</v>
      </c>
      <c r="E90" s="239" t="s">
        <v>259</v>
      </c>
      <c r="F90" s="237" t="s">
        <v>53</v>
      </c>
      <c r="G90" s="96" t="s">
        <v>47</v>
      </c>
      <c r="H90" s="237" t="s">
        <v>47</v>
      </c>
      <c r="I90" s="237" t="s">
        <v>48</v>
      </c>
      <c r="J90" s="237" t="s">
        <v>132</v>
      </c>
      <c r="K90" s="274">
        <v>23696000</v>
      </c>
      <c r="L90" s="268">
        <v>1999942</v>
      </c>
      <c r="M90" s="242">
        <v>463223.15</v>
      </c>
      <c r="N90" s="242">
        <v>5475607.3600000003</v>
      </c>
      <c r="O90" s="243">
        <f>Table17[[#This Row],[Qualified Property Amount Reported]]/Table17[[#This Row],[Qualified Property Amount Approved]]</f>
        <v>0.23107728561782581</v>
      </c>
      <c r="P90" s="268">
        <v>2444604</v>
      </c>
      <c r="Q90" s="284">
        <v>3528117</v>
      </c>
      <c r="R90" s="284">
        <v>3972778</v>
      </c>
      <c r="S90" s="287">
        <v>141</v>
      </c>
      <c r="T90" s="286">
        <v>2</v>
      </c>
      <c r="U90" s="256" t="s">
        <v>37</v>
      </c>
      <c r="V90" s="160"/>
      <c r="W90" s="44"/>
      <c r="X90" s="44"/>
      <c r="Y90" s="44"/>
      <c r="Z90" s="96">
        <v>12</v>
      </c>
      <c r="AA90" s="96"/>
      <c r="AB90" s="96">
        <v>32</v>
      </c>
      <c r="AC90" s="138"/>
    </row>
    <row r="91" spans="1:29" ht="100" customHeight="1" x14ac:dyDescent="0.35">
      <c r="A91" s="228">
        <v>89</v>
      </c>
      <c r="B91" s="304" t="s">
        <v>1008</v>
      </c>
      <c r="C91" s="305">
        <v>2024</v>
      </c>
      <c r="D91" s="306">
        <v>45489</v>
      </c>
      <c r="E91" s="307" t="s">
        <v>1009</v>
      </c>
      <c r="F91" s="304" t="s">
        <v>649</v>
      </c>
      <c r="G91" s="159" t="s">
        <v>131</v>
      </c>
      <c r="H91" s="304" t="s">
        <v>131</v>
      </c>
      <c r="I91" s="304" t="s">
        <v>107</v>
      </c>
      <c r="J91" s="304" t="s">
        <v>465</v>
      </c>
      <c r="K91" s="308">
        <v>42550000</v>
      </c>
      <c r="L91" s="309">
        <v>3591220</v>
      </c>
      <c r="M91" s="310">
        <v>434171.67</v>
      </c>
      <c r="N91" s="310">
        <v>5129850.66</v>
      </c>
      <c r="O91" s="311">
        <f>Table17[[#This Row],[Qualified Property Amount Reported]]/Table17[[#This Row],[Qualified Property Amount Approved]]</f>
        <v>0.12056053254994124</v>
      </c>
      <c r="P91" s="309">
        <v>72472</v>
      </c>
      <c r="Q91" s="312">
        <v>3890756</v>
      </c>
      <c r="R91" s="312">
        <v>372008</v>
      </c>
      <c r="S91" s="313">
        <v>249</v>
      </c>
      <c r="T91" s="314">
        <v>19</v>
      </c>
      <c r="U91" s="315" t="s">
        <v>37</v>
      </c>
      <c r="V91" s="226"/>
      <c r="W91" s="181"/>
      <c r="X91" s="181"/>
      <c r="Y91" s="182"/>
      <c r="Z91" s="96">
        <v>54</v>
      </c>
      <c r="AA91" s="96"/>
      <c r="AB91" s="96">
        <v>33</v>
      </c>
      <c r="AC91" s="152"/>
    </row>
    <row r="92" spans="1:29" ht="100" customHeight="1" x14ac:dyDescent="0.35">
      <c r="A92" s="228">
        <v>90</v>
      </c>
      <c r="B92" s="237" t="s">
        <v>203</v>
      </c>
      <c r="C92" s="228">
        <v>2024</v>
      </c>
      <c r="D92" s="254">
        <v>45489</v>
      </c>
      <c r="E92" s="239" t="s">
        <v>204</v>
      </c>
      <c r="F92" s="237" t="s">
        <v>125</v>
      </c>
      <c r="G92" s="96" t="s">
        <v>126</v>
      </c>
      <c r="H92" s="237" t="s">
        <v>126</v>
      </c>
      <c r="I92" s="237" t="s">
        <v>34</v>
      </c>
      <c r="J92" s="237" t="s">
        <v>205</v>
      </c>
      <c r="K92" s="274">
        <v>6533799.9900000002</v>
      </c>
      <c r="L92" s="268">
        <v>551453</v>
      </c>
      <c r="M92" s="242">
        <v>70669.94</v>
      </c>
      <c r="N92" s="242">
        <v>836232.99</v>
      </c>
      <c r="O92" s="243">
        <f>Table17[[#This Row],[Qualified Property Amount Reported]]/Table17[[#This Row],[Qualified Property Amount Approved]]</f>
        <v>0.1279857037680763</v>
      </c>
      <c r="P92" s="274" t="s">
        <v>36</v>
      </c>
      <c r="Q92" s="284">
        <v>1291067</v>
      </c>
      <c r="R92" s="284">
        <v>739614</v>
      </c>
      <c r="S92" s="287">
        <v>77</v>
      </c>
      <c r="T92" s="286">
        <v>5</v>
      </c>
      <c r="U92" s="256" t="s">
        <v>37</v>
      </c>
      <c r="V92" s="103"/>
      <c r="W92" s="44"/>
      <c r="X92" s="44"/>
      <c r="Y92" s="51"/>
      <c r="Z92" s="96">
        <v>26</v>
      </c>
      <c r="AA92" s="96"/>
      <c r="AB92" s="96">
        <v>13</v>
      </c>
      <c r="AC92" s="124"/>
    </row>
    <row r="93" spans="1:29" ht="119.25" customHeight="1" x14ac:dyDescent="0.35">
      <c r="A93" s="228">
        <v>91</v>
      </c>
      <c r="B93" s="237" t="s">
        <v>771</v>
      </c>
      <c r="C93" s="228">
        <v>2024</v>
      </c>
      <c r="D93" s="254">
        <v>45489</v>
      </c>
      <c r="E93" s="239" t="s">
        <v>766</v>
      </c>
      <c r="F93" s="237" t="s">
        <v>763</v>
      </c>
      <c r="G93" s="96" t="s">
        <v>75</v>
      </c>
      <c r="H93" s="237" t="s">
        <v>75</v>
      </c>
      <c r="I93" s="237" t="s">
        <v>34</v>
      </c>
      <c r="J93" s="263" t="s">
        <v>213</v>
      </c>
      <c r="K93" s="274">
        <v>23600000</v>
      </c>
      <c r="L93" s="268">
        <v>1991840</v>
      </c>
      <c r="M93" s="242">
        <v>1993103.38</v>
      </c>
      <c r="N93" s="242">
        <v>23599528.370000001</v>
      </c>
      <c r="O93" s="243">
        <f>Table17[[#This Row],[Qualified Property Amount Reported]]/Table17[[#This Row],[Qualified Property Amount Approved]]</f>
        <v>0.99998001567796613</v>
      </c>
      <c r="P93" s="274" t="s">
        <v>36</v>
      </c>
      <c r="Q93" s="284">
        <v>10585958</v>
      </c>
      <c r="R93" s="284">
        <v>8594118</v>
      </c>
      <c r="S93" s="287">
        <v>3412</v>
      </c>
      <c r="T93" s="286">
        <v>40</v>
      </c>
      <c r="U93" s="256" t="s">
        <v>37</v>
      </c>
      <c r="V93" s="57"/>
      <c r="W93" s="41"/>
      <c r="X93" s="44"/>
      <c r="Y93" s="51"/>
      <c r="Z93" s="96">
        <v>24</v>
      </c>
      <c r="AA93" s="96"/>
      <c r="AB93" s="96">
        <v>10</v>
      </c>
      <c r="AC93" s="124"/>
    </row>
    <row r="94" spans="1:29" ht="100" customHeight="1" x14ac:dyDescent="0.35">
      <c r="A94" s="228">
        <v>92</v>
      </c>
      <c r="B94" s="237" t="s">
        <v>30</v>
      </c>
      <c r="C94" s="228">
        <v>2024</v>
      </c>
      <c r="D94" s="254">
        <v>45552</v>
      </c>
      <c r="E94" s="239" t="s">
        <v>31</v>
      </c>
      <c r="F94" s="237" t="s">
        <v>32</v>
      </c>
      <c r="G94" s="96" t="s">
        <v>33</v>
      </c>
      <c r="H94" s="237" t="s">
        <v>33</v>
      </c>
      <c r="I94" s="237" t="s">
        <v>34</v>
      </c>
      <c r="J94" s="237" t="s">
        <v>35</v>
      </c>
      <c r="K94" s="240">
        <v>11473423</v>
      </c>
      <c r="L94" s="241">
        <v>968357</v>
      </c>
      <c r="M94" s="242">
        <v>0</v>
      </c>
      <c r="N94" s="242">
        <v>0</v>
      </c>
      <c r="O94" s="243">
        <f>Table17[[#This Row],[Qualified Property Amount Reported]]/Table17[[#This Row],[Qualified Property Amount Approved]]</f>
        <v>0</v>
      </c>
      <c r="P94" s="316" t="s">
        <v>36</v>
      </c>
      <c r="Q94" s="241">
        <v>766533</v>
      </c>
      <c r="R94" s="258">
        <v>-201823</v>
      </c>
      <c r="S94" s="317">
        <v>70</v>
      </c>
      <c r="T94" s="260">
        <v>4</v>
      </c>
      <c r="U94" s="256" t="s">
        <v>37</v>
      </c>
      <c r="V94" s="103"/>
      <c r="W94" s="44"/>
      <c r="X94" s="44"/>
      <c r="Y94" s="51"/>
      <c r="Z94" s="96">
        <v>34</v>
      </c>
      <c r="AA94" s="96"/>
      <c r="AB94" s="96">
        <v>19</v>
      </c>
      <c r="AC94" s="124"/>
    </row>
    <row r="95" spans="1:29" ht="100" customHeight="1" x14ac:dyDescent="0.35">
      <c r="A95" s="228">
        <v>93</v>
      </c>
      <c r="B95" s="237" t="s">
        <v>1278</v>
      </c>
      <c r="C95" s="228">
        <v>2025</v>
      </c>
      <c r="D95" s="254">
        <v>45825</v>
      </c>
      <c r="E95" s="239" t="s">
        <v>1279</v>
      </c>
      <c r="F95" s="237" t="s">
        <v>1280</v>
      </c>
      <c r="G95" s="96" t="s">
        <v>1281</v>
      </c>
      <c r="H95" s="237" t="s">
        <v>1281</v>
      </c>
      <c r="I95" s="237" t="s">
        <v>186</v>
      </c>
      <c r="J95" s="237" t="s">
        <v>450</v>
      </c>
      <c r="K95" s="240">
        <v>3395000</v>
      </c>
      <c r="L95" s="241">
        <f>Table17[[#This Row],[Qualified Property Amount Approved]]*8.48%</f>
        <v>287896</v>
      </c>
      <c r="M95" s="242">
        <v>0</v>
      </c>
      <c r="N95" s="242">
        <v>0</v>
      </c>
      <c r="O95" s="243">
        <f>Table17[[#This Row],[Qualified Property Amount Reported]]/Table17[[#This Row],[Qualified Property Amount Approved]]</f>
        <v>0</v>
      </c>
      <c r="P95" s="318">
        <v>7436414</v>
      </c>
      <c r="Q95" s="319">
        <v>5214593</v>
      </c>
      <c r="R95" s="288">
        <v>12363112</v>
      </c>
      <c r="S95" s="287">
        <v>69</v>
      </c>
      <c r="T95" s="286">
        <v>4</v>
      </c>
      <c r="U95" s="256" t="s">
        <v>37</v>
      </c>
      <c r="V95" s="103"/>
      <c r="W95" s="44"/>
      <c r="X95" s="44"/>
      <c r="Y95" s="51"/>
      <c r="Z95" s="96">
        <v>50</v>
      </c>
      <c r="AA95" s="96"/>
      <c r="AB95" s="96">
        <v>29</v>
      </c>
      <c r="AC95" s="124"/>
    </row>
    <row r="96" spans="1:29" ht="100" customHeight="1" x14ac:dyDescent="0.35">
      <c r="A96" s="228">
        <v>94</v>
      </c>
      <c r="B96" s="237" t="s">
        <v>273</v>
      </c>
      <c r="C96" s="228">
        <v>2025</v>
      </c>
      <c r="D96" s="254">
        <v>45825</v>
      </c>
      <c r="E96" s="239" t="s">
        <v>266</v>
      </c>
      <c r="F96" s="237" t="s">
        <v>267</v>
      </c>
      <c r="G96" s="96" t="s">
        <v>274</v>
      </c>
      <c r="H96" s="237" t="s">
        <v>274</v>
      </c>
      <c r="I96" s="237" t="s">
        <v>34</v>
      </c>
      <c r="J96" s="237" t="s">
        <v>76</v>
      </c>
      <c r="K96" s="240">
        <v>8631614</v>
      </c>
      <c r="L96" s="241">
        <f>Table17[[#This Row],[Qualified Property Amount Approved]]*8.48%</f>
        <v>731960.86719999998</v>
      </c>
      <c r="M96" s="242">
        <v>0</v>
      </c>
      <c r="N96" s="242">
        <v>0</v>
      </c>
      <c r="O96" s="243">
        <f>Table17[[#This Row],[Qualified Property Amount Reported]]/Table17[[#This Row],[Qualified Property Amount Approved]]</f>
        <v>0</v>
      </c>
      <c r="P96" s="284" t="s">
        <v>36</v>
      </c>
      <c r="Q96" s="319">
        <v>4211608</v>
      </c>
      <c r="R96" s="288">
        <v>3479647</v>
      </c>
      <c r="S96" s="287">
        <v>70</v>
      </c>
      <c r="T96" s="286">
        <v>5</v>
      </c>
      <c r="U96" s="256" t="s">
        <v>37</v>
      </c>
      <c r="V96" s="103"/>
      <c r="W96" s="44"/>
      <c r="X96" s="44"/>
      <c r="Y96" s="51"/>
      <c r="Z96" s="96">
        <v>13</v>
      </c>
      <c r="AA96" s="96"/>
      <c r="AB96" s="96">
        <v>5</v>
      </c>
      <c r="AC96" s="124"/>
    </row>
    <row r="97" spans="1:29" ht="100" customHeight="1" x14ac:dyDescent="0.35">
      <c r="A97" s="228">
        <v>95</v>
      </c>
      <c r="B97" s="237" t="s">
        <v>998</v>
      </c>
      <c r="C97" s="228">
        <v>2025</v>
      </c>
      <c r="D97" s="254">
        <v>45825</v>
      </c>
      <c r="E97" s="239" t="s">
        <v>999</v>
      </c>
      <c r="F97" s="237" t="s">
        <v>305</v>
      </c>
      <c r="G97" s="96" t="s">
        <v>1000</v>
      </c>
      <c r="H97" s="237" t="s">
        <v>1000</v>
      </c>
      <c r="I97" s="237" t="s">
        <v>186</v>
      </c>
      <c r="J97" s="237" t="s">
        <v>226</v>
      </c>
      <c r="K97" s="240">
        <v>235000000</v>
      </c>
      <c r="L97" s="241">
        <f>Table17[[#This Row],[Qualified Property Amount Approved]]*8.48%</f>
        <v>19928000</v>
      </c>
      <c r="M97" s="242">
        <v>0</v>
      </c>
      <c r="N97" s="242">
        <v>0</v>
      </c>
      <c r="O97" s="243">
        <f>Table17[[#This Row],[Qualified Property Amount Reported]]/Table17[[#This Row],[Qualified Property Amount Approved]]</f>
        <v>0</v>
      </c>
      <c r="P97" s="284">
        <v>9966015</v>
      </c>
      <c r="Q97" s="319">
        <v>11992636</v>
      </c>
      <c r="R97" s="288">
        <v>2030650</v>
      </c>
      <c r="S97" s="287">
        <v>684</v>
      </c>
      <c r="T97" s="286">
        <v>89</v>
      </c>
      <c r="U97" s="256" t="s">
        <v>37</v>
      </c>
      <c r="V97" s="103"/>
      <c r="W97" s="44"/>
      <c r="X97" s="44"/>
      <c r="Y97" s="51"/>
      <c r="Z97" s="96">
        <v>5</v>
      </c>
      <c r="AA97" s="96"/>
      <c r="AB97" s="96">
        <v>6</v>
      </c>
      <c r="AC97" s="124"/>
    </row>
    <row r="98" spans="1:29" ht="100" customHeight="1" x14ac:dyDescent="0.35">
      <c r="A98" s="228">
        <v>96</v>
      </c>
      <c r="B98" s="237" t="s">
        <v>1132</v>
      </c>
      <c r="C98" s="228">
        <v>2025</v>
      </c>
      <c r="D98" s="254">
        <v>45825</v>
      </c>
      <c r="E98" s="239" t="s">
        <v>1133</v>
      </c>
      <c r="F98" s="237" t="s">
        <v>327</v>
      </c>
      <c r="G98" s="96" t="s">
        <v>621</v>
      </c>
      <c r="H98" s="237" t="s">
        <v>621</v>
      </c>
      <c r="I98" s="237" t="s">
        <v>48</v>
      </c>
      <c r="J98" s="237" t="s">
        <v>1134</v>
      </c>
      <c r="K98" s="240">
        <v>17500000</v>
      </c>
      <c r="L98" s="241">
        <f>Table17[[#This Row],[Qualified Property Amount Approved]]*8.48%</f>
        <v>1484000</v>
      </c>
      <c r="M98" s="242">
        <v>0</v>
      </c>
      <c r="N98" s="242">
        <v>0</v>
      </c>
      <c r="O98" s="243">
        <f>Table17[[#This Row],[Qualified Property Amount Reported]]/Table17[[#This Row],[Qualified Property Amount Approved]]</f>
        <v>0</v>
      </c>
      <c r="P98" s="284">
        <v>4382719</v>
      </c>
      <c r="Q98" s="319">
        <v>1101178</v>
      </c>
      <c r="R98" s="288">
        <v>3999897</v>
      </c>
      <c r="S98" s="287">
        <v>68</v>
      </c>
      <c r="T98" s="286">
        <v>8</v>
      </c>
      <c r="U98" s="256" t="s">
        <v>37</v>
      </c>
      <c r="V98" s="103"/>
      <c r="W98" s="44"/>
      <c r="X98" s="44"/>
      <c r="Y98" s="51"/>
      <c r="Z98" s="96">
        <v>24</v>
      </c>
      <c r="AA98" s="96"/>
      <c r="AB98" s="96">
        <v>10</v>
      </c>
      <c r="AC98" s="124"/>
    </row>
    <row r="99" spans="1:29" ht="100" customHeight="1" x14ac:dyDescent="0.35">
      <c r="A99" s="228">
        <v>97</v>
      </c>
      <c r="B99" s="237" t="s">
        <v>737</v>
      </c>
      <c r="C99" s="228">
        <v>2025</v>
      </c>
      <c r="D99" s="254">
        <v>45825</v>
      </c>
      <c r="E99" s="239" t="s">
        <v>735</v>
      </c>
      <c r="F99" s="237" t="s">
        <v>738</v>
      </c>
      <c r="G99" s="96" t="s">
        <v>148</v>
      </c>
      <c r="H99" s="237" t="s">
        <v>739</v>
      </c>
      <c r="I99" s="237" t="s">
        <v>740</v>
      </c>
      <c r="J99" s="237" t="s">
        <v>252</v>
      </c>
      <c r="K99" s="240">
        <v>100623218</v>
      </c>
      <c r="L99" s="241">
        <f>Table17[[#This Row],[Qualified Property Amount Approved]]*8.48%</f>
        <v>8532848.8863999993</v>
      </c>
      <c r="M99" s="242">
        <v>0</v>
      </c>
      <c r="N99" s="242">
        <v>0</v>
      </c>
      <c r="O99" s="243">
        <f>Table17[[#This Row],[Qualified Property Amount Reported]]/Table17[[#This Row],[Qualified Property Amount Approved]]</f>
        <v>0</v>
      </c>
      <c r="P99" s="284">
        <v>199044</v>
      </c>
      <c r="Q99" s="319">
        <v>10795057</v>
      </c>
      <c r="R99" s="288">
        <v>2462158</v>
      </c>
      <c r="S99" s="287">
        <v>1698</v>
      </c>
      <c r="T99" s="286">
        <v>112</v>
      </c>
      <c r="U99" s="256" t="s">
        <v>37</v>
      </c>
      <c r="V99" s="103"/>
      <c r="W99" s="44"/>
      <c r="X99" s="44"/>
      <c r="Y99" s="51"/>
      <c r="Z99" s="96">
        <v>30</v>
      </c>
      <c r="AA99" s="96">
        <v>21</v>
      </c>
      <c r="AB99" s="96">
        <v>17</v>
      </c>
      <c r="AC99" s="96">
        <v>13</v>
      </c>
    </row>
    <row r="100" spans="1:29" ht="100" customHeight="1" x14ac:dyDescent="0.35">
      <c r="A100" s="228">
        <v>98</v>
      </c>
      <c r="B100" s="237" t="s">
        <v>1201</v>
      </c>
      <c r="C100" s="228">
        <v>2025</v>
      </c>
      <c r="D100" s="254">
        <v>45825</v>
      </c>
      <c r="E100" s="239" t="s">
        <v>1200</v>
      </c>
      <c r="F100" s="237" t="s">
        <v>689</v>
      </c>
      <c r="G100" s="96" t="s">
        <v>698</v>
      </c>
      <c r="H100" s="237" t="s">
        <v>698</v>
      </c>
      <c r="I100" s="237" t="s">
        <v>34</v>
      </c>
      <c r="J100" s="237" t="s">
        <v>1202</v>
      </c>
      <c r="K100" s="240">
        <v>16500000</v>
      </c>
      <c r="L100" s="241">
        <f>Table17[[#This Row],[Qualified Property Amount Approved]]*8.48%</f>
        <v>1399200</v>
      </c>
      <c r="M100" s="242">
        <v>0</v>
      </c>
      <c r="N100" s="242">
        <v>0</v>
      </c>
      <c r="O100" s="243">
        <f>Table17[[#This Row],[Qualified Property Amount Reported]]/Table17[[#This Row],[Qualified Property Amount Approved]]</f>
        <v>0</v>
      </c>
      <c r="P100" s="284" t="s">
        <v>36</v>
      </c>
      <c r="Q100" s="319">
        <v>8306451</v>
      </c>
      <c r="R100" s="288">
        <v>6907251</v>
      </c>
      <c r="S100" s="287">
        <v>541</v>
      </c>
      <c r="T100" s="286">
        <v>13</v>
      </c>
      <c r="U100" s="256" t="s">
        <v>37</v>
      </c>
      <c r="V100" s="103"/>
      <c r="W100" s="44"/>
      <c r="X100" s="44"/>
      <c r="Y100" s="51"/>
      <c r="Z100" s="96">
        <v>64</v>
      </c>
      <c r="AA100" s="96"/>
      <c r="AB100" s="96">
        <v>30</v>
      </c>
      <c r="AC100" s="124"/>
    </row>
    <row r="101" spans="1:29" ht="100" customHeight="1" x14ac:dyDescent="0.35">
      <c r="A101" s="228">
        <v>99</v>
      </c>
      <c r="B101" s="237" t="s">
        <v>862</v>
      </c>
      <c r="C101" s="228">
        <v>2025</v>
      </c>
      <c r="D101" s="254">
        <v>45825</v>
      </c>
      <c r="E101" s="239" t="s">
        <v>863</v>
      </c>
      <c r="F101" s="237" t="s">
        <v>864</v>
      </c>
      <c r="G101" s="96" t="s">
        <v>202</v>
      </c>
      <c r="H101" s="237" t="s">
        <v>202</v>
      </c>
      <c r="I101" s="237" t="s">
        <v>107</v>
      </c>
      <c r="J101" s="237" t="s">
        <v>349</v>
      </c>
      <c r="K101" s="240">
        <v>8700000</v>
      </c>
      <c r="L101" s="241">
        <f>Table17[[#This Row],[Qualified Property Amount Approved]]*8.48%</f>
        <v>737760</v>
      </c>
      <c r="M101" s="242">
        <v>577291.71</v>
      </c>
      <c r="N101" s="242">
        <v>6807685.2300000004</v>
      </c>
      <c r="O101" s="243">
        <f>Table17[[#This Row],[Qualified Property Amount Reported]]/Table17[[#This Row],[Qualified Property Amount Approved]]</f>
        <v>0.7824925551724139</v>
      </c>
      <c r="P101" s="284">
        <v>15928</v>
      </c>
      <c r="Q101" s="319">
        <v>947765</v>
      </c>
      <c r="R101" s="288">
        <v>225933</v>
      </c>
      <c r="S101" s="287">
        <v>23</v>
      </c>
      <c r="T101" s="286">
        <v>3</v>
      </c>
      <c r="U101" s="256" t="s">
        <v>37</v>
      </c>
      <c r="V101" s="103"/>
      <c r="W101" s="44"/>
      <c r="X101" s="44"/>
      <c r="Y101" s="51"/>
      <c r="Z101" s="96">
        <v>27</v>
      </c>
      <c r="AA101" s="96"/>
      <c r="AB101" s="96">
        <v>4</v>
      </c>
      <c r="AC101" s="124"/>
    </row>
    <row r="102" spans="1:29" ht="100" customHeight="1" x14ac:dyDescent="0.35">
      <c r="A102" s="228">
        <v>100</v>
      </c>
      <c r="B102" s="237" t="s">
        <v>611</v>
      </c>
      <c r="C102" s="228">
        <v>2025</v>
      </c>
      <c r="D102" s="254">
        <v>45825</v>
      </c>
      <c r="E102" s="239" t="s">
        <v>612</v>
      </c>
      <c r="F102" s="237" t="s">
        <v>613</v>
      </c>
      <c r="G102" s="96" t="s">
        <v>614</v>
      </c>
      <c r="H102" s="237" t="s">
        <v>614</v>
      </c>
      <c r="I102" s="237" t="s">
        <v>48</v>
      </c>
      <c r="J102" s="237" t="s">
        <v>70</v>
      </c>
      <c r="K102" s="240">
        <v>10510900</v>
      </c>
      <c r="L102" s="241">
        <f>Table17[[#This Row],[Qualified Property Amount Approved]]*8.48%</f>
        <v>891324.32</v>
      </c>
      <c r="M102" s="242">
        <v>0</v>
      </c>
      <c r="N102" s="242">
        <v>0</v>
      </c>
      <c r="O102" s="243">
        <f>Table17[[#This Row],[Qualified Property Amount Reported]]/Table17[[#This Row],[Qualified Property Amount Approved]]</f>
        <v>0</v>
      </c>
      <c r="P102" s="284">
        <v>1576611</v>
      </c>
      <c r="Q102" s="319">
        <v>1657994</v>
      </c>
      <c r="R102" s="288">
        <v>2343281</v>
      </c>
      <c r="S102" s="287">
        <v>35</v>
      </c>
      <c r="T102" s="286">
        <v>4</v>
      </c>
      <c r="U102" s="256" t="s">
        <v>37</v>
      </c>
      <c r="V102" s="103"/>
      <c r="W102" s="44"/>
      <c r="X102" s="44"/>
      <c r="Y102" s="51"/>
      <c r="Z102" s="96">
        <v>8</v>
      </c>
      <c r="AA102" s="96"/>
      <c r="AB102" s="96">
        <v>4</v>
      </c>
      <c r="AC102" s="124"/>
    </row>
    <row r="103" spans="1:29" ht="100" customHeight="1" x14ac:dyDescent="0.35">
      <c r="A103" s="228">
        <v>101</v>
      </c>
      <c r="B103" s="237" t="s">
        <v>1016</v>
      </c>
      <c r="C103" s="228">
        <v>2025</v>
      </c>
      <c r="D103" s="254">
        <v>45825</v>
      </c>
      <c r="E103" s="239" t="s">
        <v>1014</v>
      </c>
      <c r="F103" s="237" t="s">
        <v>340</v>
      </c>
      <c r="G103" s="96" t="s">
        <v>80</v>
      </c>
      <c r="H103" s="237" t="s">
        <v>80</v>
      </c>
      <c r="I103" s="237" t="s">
        <v>48</v>
      </c>
      <c r="J103" s="237" t="s">
        <v>49</v>
      </c>
      <c r="K103" s="240">
        <v>13613115</v>
      </c>
      <c r="L103" s="241">
        <f>Table17[[#This Row],[Qualified Property Amount Approved]]*8.48%</f>
        <v>1154392.152</v>
      </c>
      <c r="M103" s="242">
        <v>0</v>
      </c>
      <c r="N103" s="242">
        <v>0</v>
      </c>
      <c r="O103" s="243">
        <f>Table17[[#This Row],[Qualified Property Amount Reported]]/Table17[[#This Row],[Qualified Property Amount Approved]]</f>
        <v>0</v>
      </c>
      <c r="P103" s="284">
        <v>687215</v>
      </c>
      <c r="Q103" s="319">
        <v>900882</v>
      </c>
      <c r="R103" s="288">
        <v>433706</v>
      </c>
      <c r="S103" s="287">
        <v>94</v>
      </c>
      <c r="T103" s="286">
        <v>7</v>
      </c>
      <c r="U103" s="256" t="s">
        <v>37</v>
      </c>
      <c r="V103" s="103"/>
      <c r="W103" s="44"/>
      <c r="X103" s="44"/>
      <c r="Y103" s="51"/>
      <c r="Z103" s="96">
        <v>76</v>
      </c>
      <c r="AA103" s="96"/>
      <c r="AB103" s="96">
        <v>40</v>
      </c>
      <c r="AC103" s="124"/>
    </row>
    <row r="104" spans="1:29" ht="100" customHeight="1" x14ac:dyDescent="0.35">
      <c r="A104" s="228">
        <v>102</v>
      </c>
      <c r="B104" s="237" t="s">
        <v>988</v>
      </c>
      <c r="C104" s="228">
        <v>2025</v>
      </c>
      <c r="D104" s="254">
        <v>45825</v>
      </c>
      <c r="E104" s="239" t="s">
        <v>989</v>
      </c>
      <c r="F104" s="237" t="s">
        <v>64</v>
      </c>
      <c r="G104" s="96" t="s">
        <v>990</v>
      </c>
      <c r="H104" s="237" t="s">
        <v>990</v>
      </c>
      <c r="I104" s="237" t="s">
        <v>186</v>
      </c>
      <c r="J104" s="237" t="s">
        <v>176</v>
      </c>
      <c r="K104" s="240">
        <v>13209100</v>
      </c>
      <c r="L104" s="241">
        <f>Table17[[#This Row],[Qualified Property Amount Approved]]*8.48%</f>
        <v>1120131.68</v>
      </c>
      <c r="M104" s="242">
        <v>0</v>
      </c>
      <c r="N104" s="242">
        <v>0</v>
      </c>
      <c r="O104" s="243">
        <f>Table17[[#This Row],[Qualified Property Amount Reported]]/Table17[[#This Row],[Qualified Property Amount Approved]]</f>
        <v>0</v>
      </c>
      <c r="P104" s="284">
        <v>1409436</v>
      </c>
      <c r="Q104" s="319">
        <v>1090947</v>
      </c>
      <c r="R104" s="288">
        <v>1380251</v>
      </c>
      <c r="S104" s="287">
        <v>85</v>
      </c>
      <c r="T104" s="286">
        <v>7</v>
      </c>
      <c r="U104" s="256" t="s">
        <v>37</v>
      </c>
      <c r="V104" s="103"/>
      <c r="W104" s="44"/>
      <c r="X104" s="44"/>
      <c r="Y104" s="51"/>
      <c r="Z104" s="96">
        <v>6</v>
      </c>
      <c r="AA104" s="96"/>
      <c r="AB104" s="96">
        <v>8</v>
      </c>
      <c r="AC104" s="124"/>
    </row>
    <row r="105" spans="1:29" ht="128.15" customHeight="1" x14ac:dyDescent="0.35">
      <c r="A105" s="228">
        <v>103</v>
      </c>
      <c r="B105" s="237" t="s">
        <v>77</v>
      </c>
      <c r="C105" s="228">
        <v>2025</v>
      </c>
      <c r="D105" s="254">
        <v>45825</v>
      </c>
      <c r="E105" s="239" t="s">
        <v>78</v>
      </c>
      <c r="F105" s="237" t="s">
        <v>79</v>
      </c>
      <c r="G105" s="96" t="s">
        <v>80</v>
      </c>
      <c r="H105" s="237" t="s">
        <v>80</v>
      </c>
      <c r="I105" s="237" t="s">
        <v>34</v>
      </c>
      <c r="J105" s="237" t="s">
        <v>81</v>
      </c>
      <c r="K105" s="240">
        <v>4498100</v>
      </c>
      <c r="L105" s="241">
        <f>Table17[[#This Row],[Qualified Property Amount Approved]]*8.48%</f>
        <v>381438.88</v>
      </c>
      <c r="M105" s="242">
        <v>0</v>
      </c>
      <c r="N105" s="242">
        <v>0</v>
      </c>
      <c r="O105" s="243">
        <f>Table17[[#This Row],[Qualified Property Amount Reported]]/Table17[[#This Row],[Qualified Property Amount Approved]]</f>
        <v>0</v>
      </c>
      <c r="P105" s="284" t="s">
        <v>36</v>
      </c>
      <c r="Q105" s="319">
        <v>676110</v>
      </c>
      <c r="R105" s="288">
        <v>294671</v>
      </c>
      <c r="S105" s="287">
        <v>31</v>
      </c>
      <c r="T105" s="286">
        <v>2</v>
      </c>
      <c r="U105" s="256" t="s">
        <v>37</v>
      </c>
      <c r="V105" s="103"/>
      <c r="W105" s="44"/>
      <c r="X105" s="44"/>
      <c r="Y105" s="51"/>
      <c r="Z105" s="96">
        <v>77</v>
      </c>
      <c r="AA105" s="96"/>
      <c r="AB105" s="96">
        <v>38</v>
      </c>
      <c r="AC105" s="124"/>
    </row>
    <row r="106" spans="1:29" ht="100" customHeight="1" x14ac:dyDescent="0.35">
      <c r="A106" s="228">
        <v>104</v>
      </c>
      <c r="B106" s="237" t="s">
        <v>936</v>
      </c>
      <c r="C106" s="228">
        <v>2025</v>
      </c>
      <c r="D106" s="254">
        <v>45825</v>
      </c>
      <c r="E106" s="239" t="s">
        <v>937</v>
      </c>
      <c r="F106" s="237" t="s">
        <v>938</v>
      </c>
      <c r="G106" s="96" t="s">
        <v>698</v>
      </c>
      <c r="H106" s="237" t="s">
        <v>698</v>
      </c>
      <c r="I106" s="237" t="s">
        <v>34</v>
      </c>
      <c r="J106" s="237" t="s">
        <v>939</v>
      </c>
      <c r="K106" s="240">
        <v>8900000</v>
      </c>
      <c r="L106" s="241">
        <f>Table17[[#This Row],[Qualified Property Amount Approved]]*8.48%</f>
        <v>754720</v>
      </c>
      <c r="M106" s="242">
        <v>17112.16</v>
      </c>
      <c r="N106" s="242">
        <v>201794.31</v>
      </c>
      <c r="O106" s="243">
        <f>Table17[[#This Row],[Qualified Property Amount Reported]]/Table17[[#This Row],[Qualified Property Amount Approved]]</f>
        <v>2.267351797752809E-2</v>
      </c>
      <c r="P106" s="284" t="s">
        <v>36</v>
      </c>
      <c r="Q106" s="319">
        <v>1120453</v>
      </c>
      <c r="R106" s="288">
        <v>365733</v>
      </c>
      <c r="S106" s="287">
        <v>55</v>
      </c>
      <c r="T106" s="286">
        <v>3</v>
      </c>
      <c r="U106" s="256" t="s">
        <v>37</v>
      </c>
      <c r="V106" s="103"/>
      <c r="W106" s="44"/>
      <c r="X106" s="44"/>
      <c r="Y106" s="51"/>
      <c r="Z106" s="96">
        <v>54</v>
      </c>
      <c r="AA106" s="96"/>
      <c r="AB106" s="96">
        <v>33</v>
      </c>
      <c r="AC106" s="124"/>
    </row>
    <row r="107" spans="1:29" ht="100" customHeight="1" x14ac:dyDescent="0.35">
      <c r="A107" s="228">
        <v>105</v>
      </c>
      <c r="B107" s="237" t="s">
        <v>618</v>
      </c>
      <c r="C107" s="228">
        <v>2025</v>
      </c>
      <c r="D107" s="254">
        <v>45825</v>
      </c>
      <c r="E107" s="239" t="s">
        <v>619</v>
      </c>
      <c r="F107" s="237" t="s">
        <v>620</v>
      </c>
      <c r="G107" s="96" t="s">
        <v>621</v>
      </c>
      <c r="H107" s="237" t="s">
        <v>621</v>
      </c>
      <c r="I107" s="237" t="s">
        <v>34</v>
      </c>
      <c r="J107" s="237" t="s">
        <v>622</v>
      </c>
      <c r="K107" s="240">
        <v>1040162</v>
      </c>
      <c r="L107" s="241">
        <f>Table17[[#This Row],[Qualified Property Amount Approved]]*8.48%</f>
        <v>88205.737600000008</v>
      </c>
      <c r="M107" s="242">
        <v>0</v>
      </c>
      <c r="N107" s="242">
        <v>0</v>
      </c>
      <c r="O107" s="243">
        <f>Table17[[#This Row],[Qualified Property Amount Reported]]/Table17[[#This Row],[Qualified Property Amount Approved]]</f>
        <v>0</v>
      </c>
      <c r="P107" s="284">
        <v>138410</v>
      </c>
      <c r="Q107" s="319" t="s">
        <v>36</v>
      </c>
      <c r="R107" s="288">
        <v>50204</v>
      </c>
      <c r="S107" s="287">
        <v>36</v>
      </c>
      <c r="T107" s="286">
        <v>2</v>
      </c>
      <c r="U107" s="256" t="s">
        <v>37</v>
      </c>
      <c r="V107" s="103"/>
      <c r="W107" s="44"/>
      <c r="X107" s="44"/>
      <c r="Y107" s="51"/>
      <c r="Z107" s="96">
        <v>20</v>
      </c>
      <c r="AA107" s="96"/>
      <c r="AB107" s="96">
        <v>9</v>
      </c>
      <c r="AC107" s="124"/>
    </row>
    <row r="108" spans="1:29" ht="100" customHeight="1" x14ac:dyDescent="0.35">
      <c r="A108" s="228">
        <v>106</v>
      </c>
      <c r="B108" s="237" t="s">
        <v>791</v>
      </c>
      <c r="C108" s="228">
        <v>2025</v>
      </c>
      <c r="D108" s="254">
        <v>45825</v>
      </c>
      <c r="E108" s="239" t="s">
        <v>792</v>
      </c>
      <c r="F108" s="237" t="s">
        <v>793</v>
      </c>
      <c r="G108" s="96" t="s">
        <v>116</v>
      </c>
      <c r="H108" s="237" t="s">
        <v>116</v>
      </c>
      <c r="I108" s="237" t="s">
        <v>34</v>
      </c>
      <c r="J108" s="237" t="s">
        <v>794</v>
      </c>
      <c r="K108" s="240">
        <v>23065760</v>
      </c>
      <c r="L108" s="241">
        <f>Table17[[#This Row],[Qualified Property Amount Approved]]*8.48%</f>
        <v>1955976.4480000001</v>
      </c>
      <c r="M108" s="242">
        <v>0</v>
      </c>
      <c r="N108" s="242">
        <v>0</v>
      </c>
      <c r="O108" s="243">
        <f>Table17[[#This Row],[Qualified Property Amount Reported]]/Table17[[#This Row],[Qualified Property Amount Approved]]</f>
        <v>0</v>
      </c>
      <c r="P108" s="284" t="s">
        <v>36</v>
      </c>
      <c r="Q108" s="319">
        <v>4014278</v>
      </c>
      <c r="R108" s="288">
        <v>2058301</v>
      </c>
      <c r="S108" s="287">
        <v>78</v>
      </c>
      <c r="T108" s="286">
        <v>7</v>
      </c>
      <c r="U108" s="256" t="s">
        <v>37</v>
      </c>
      <c r="V108" s="103"/>
      <c r="W108" s="44"/>
      <c r="X108" s="44"/>
      <c r="Y108" s="51"/>
      <c r="Z108" s="96">
        <v>11</v>
      </c>
      <c r="AA108" s="96"/>
      <c r="AB108" s="96">
        <v>3</v>
      </c>
      <c r="AC108" s="124"/>
    </row>
    <row r="109" spans="1:29" ht="100" customHeight="1" x14ac:dyDescent="0.35">
      <c r="A109" s="228">
        <v>107</v>
      </c>
      <c r="B109" s="237" t="s">
        <v>991</v>
      </c>
      <c r="C109" s="228">
        <v>2025</v>
      </c>
      <c r="D109" s="254">
        <v>45825</v>
      </c>
      <c r="E109" s="239" t="s">
        <v>992</v>
      </c>
      <c r="F109" s="237" t="s">
        <v>64</v>
      </c>
      <c r="G109" s="96" t="s">
        <v>990</v>
      </c>
      <c r="H109" s="237" t="s">
        <v>990</v>
      </c>
      <c r="I109" s="237" t="s">
        <v>186</v>
      </c>
      <c r="J109" s="237" t="s">
        <v>176</v>
      </c>
      <c r="K109" s="240">
        <v>4872625</v>
      </c>
      <c r="L109" s="241">
        <f>Table17[[#This Row],[Qualified Property Amount Approved]]*8.48%</f>
        <v>413198.6</v>
      </c>
      <c r="M109" s="242">
        <v>0</v>
      </c>
      <c r="N109" s="242">
        <v>0</v>
      </c>
      <c r="O109" s="243">
        <f>Table17[[#This Row],[Qualified Property Amount Reported]]/Table17[[#This Row],[Qualified Property Amount Approved]]</f>
        <v>0</v>
      </c>
      <c r="P109" s="284">
        <v>254474</v>
      </c>
      <c r="Q109" s="319">
        <v>424161</v>
      </c>
      <c r="R109" s="288">
        <v>265436</v>
      </c>
      <c r="S109" s="287">
        <v>39</v>
      </c>
      <c r="T109" s="286">
        <v>3</v>
      </c>
      <c r="U109" s="256" t="s">
        <v>37</v>
      </c>
      <c r="V109" s="103"/>
      <c r="W109" s="44"/>
      <c r="X109" s="44"/>
      <c r="Y109" s="51"/>
      <c r="Z109" s="96">
        <v>6</v>
      </c>
      <c r="AA109" s="96"/>
      <c r="AB109" s="96">
        <v>8</v>
      </c>
      <c r="AC109" s="124"/>
    </row>
    <row r="110" spans="1:29" ht="100" customHeight="1" x14ac:dyDescent="0.35">
      <c r="A110" s="228">
        <v>108</v>
      </c>
      <c r="B110" s="237" t="s">
        <v>105</v>
      </c>
      <c r="C110" s="228">
        <v>2025</v>
      </c>
      <c r="D110" s="254">
        <v>45825</v>
      </c>
      <c r="E110" s="239" t="s">
        <v>106</v>
      </c>
      <c r="F110" s="237" t="s">
        <v>40</v>
      </c>
      <c r="G110" s="96" t="s">
        <v>89</v>
      </c>
      <c r="H110" s="237" t="s">
        <v>89</v>
      </c>
      <c r="I110" s="237" t="s">
        <v>107</v>
      </c>
      <c r="J110" s="237" t="s">
        <v>108</v>
      </c>
      <c r="K110" s="240">
        <v>26522315</v>
      </c>
      <c r="L110" s="241">
        <f>Table17[[#This Row],[Qualified Property Amount Approved]]*8.48%</f>
        <v>2249092.3119999999</v>
      </c>
      <c r="M110" s="242">
        <v>0</v>
      </c>
      <c r="N110" s="242">
        <v>0</v>
      </c>
      <c r="O110" s="243">
        <f>Table17[[#This Row],[Qualified Property Amount Reported]]/Table17[[#This Row],[Qualified Property Amount Approved]]</f>
        <v>0</v>
      </c>
      <c r="P110" s="284">
        <v>77407</v>
      </c>
      <c r="Q110" s="319">
        <v>5943174</v>
      </c>
      <c r="R110" s="288">
        <v>3711488</v>
      </c>
      <c r="S110" s="287">
        <v>95</v>
      </c>
      <c r="T110" s="286">
        <v>9</v>
      </c>
      <c r="U110" s="256" t="s">
        <v>37</v>
      </c>
      <c r="V110" s="103"/>
      <c r="W110" s="44"/>
      <c r="X110" s="44"/>
      <c r="Y110" s="51"/>
      <c r="Z110" s="96">
        <v>22</v>
      </c>
      <c r="AA110" s="96"/>
      <c r="AB110" s="96">
        <v>4</v>
      </c>
      <c r="AC110" s="124"/>
    </row>
    <row r="111" spans="1:29" ht="100" customHeight="1" x14ac:dyDescent="0.35">
      <c r="A111" s="228">
        <v>109</v>
      </c>
      <c r="B111" s="237" t="s">
        <v>1041</v>
      </c>
      <c r="C111" s="228">
        <v>2025</v>
      </c>
      <c r="D111" s="254">
        <v>45825</v>
      </c>
      <c r="E111" s="239" t="s">
        <v>1042</v>
      </c>
      <c r="F111" s="237" t="s">
        <v>379</v>
      </c>
      <c r="G111" s="96" t="s">
        <v>379</v>
      </c>
      <c r="H111" s="237" t="s">
        <v>379</v>
      </c>
      <c r="I111" s="237" t="s">
        <v>42</v>
      </c>
      <c r="J111" s="237" t="s">
        <v>43</v>
      </c>
      <c r="K111" s="240">
        <v>2131486</v>
      </c>
      <c r="L111" s="241">
        <f>Table17[[#This Row],[Qualified Property Amount Approved]]*8.48%</f>
        <v>180750.0128</v>
      </c>
      <c r="M111" s="242">
        <v>0</v>
      </c>
      <c r="N111" s="242">
        <v>0</v>
      </c>
      <c r="O111" s="243">
        <f>Table17[[#This Row],[Qualified Property Amount Reported]]/Table17[[#This Row],[Qualified Property Amount Approved]]</f>
        <v>0</v>
      </c>
      <c r="P111" s="284">
        <v>27220</v>
      </c>
      <c r="Q111" s="319">
        <v>133567</v>
      </c>
      <c r="R111" s="288">
        <v>-19963</v>
      </c>
      <c r="S111" s="287">
        <v>36</v>
      </c>
      <c r="T111" s="286">
        <v>4</v>
      </c>
      <c r="U111" s="256" t="s">
        <v>37</v>
      </c>
      <c r="V111" s="103"/>
      <c r="W111" s="44"/>
      <c r="X111" s="44"/>
      <c r="Y111" s="51"/>
      <c r="Z111" s="96">
        <v>33</v>
      </c>
      <c r="AA111" s="96"/>
      <c r="AB111" s="96">
        <v>16</v>
      </c>
      <c r="AC111" s="124"/>
    </row>
    <row r="112" spans="1:29" ht="100" customHeight="1" x14ac:dyDescent="0.35">
      <c r="A112" s="228">
        <v>110</v>
      </c>
      <c r="B112" s="237" t="s">
        <v>308</v>
      </c>
      <c r="C112" s="228">
        <v>2025</v>
      </c>
      <c r="D112" s="254">
        <v>45825</v>
      </c>
      <c r="E112" s="239" t="s">
        <v>309</v>
      </c>
      <c r="F112" s="237" t="s">
        <v>310</v>
      </c>
      <c r="G112" s="96" t="s">
        <v>263</v>
      </c>
      <c r="H112" s="237" t="s">
        <v>263</v>
      </c>
      <c r="I112" s="237" t="s">
        <v>48</v>
      </c>
      <c r="J112" s="237" t="s">
        <v>43</v>
      </c>
      <c r="K112" s="240">
        <v>3238839</v>
      </c>
      <c r="L112" s="241">
        <f>Table17[[#This Row],[Qualified Property Amount Approved]]*8.48%</f>
        <v>274653.54720000003</v>
      </c>
      <c r="M112" s="242">
        <v>0</v>
      </c>
      <c r="N112" s="242">
        <v>0</v>
      </c>
      <c r="O112" s="243">
        <f>Table17[[#This Row],[Qualified Property Amount Reported]]/Table17[[#This Row],[Qualified Property Amount Approved]]</f>
        <v>0</v>
      </c>
      <c r="P112" s="284">
        <v>105199</v>
      </c>
      <c r="Q112" s="319">
        <v>380190</v>
      </c>
      <c r="R112" s="288">
        <v>210735</v>
      </c>
      <c r="S112" s="287">
        <v>36</v>
      </c>
      <c r="T112" s="286">
        <v>4</v>
      </c>
      <c r="U112" s="256" t="s">
        <v>37</v>
      </c>
      <c r="V112" s="103"/>
      <c r="W112" s="44"/>
      <c r="X112" s="44"/>
      <c r="Y112" s="51"/>
      <c r="Z112" s="96">
        <v>27</v>
      </c>
      <c r="AA112" s="96"/>
      <c r="AB112" s="96">
        <v>14</v>
      </c>
      <c r="AC112" s="124"/>
    </row>
    <row r="113" spans="1:29" ht="100" customHeight="1" x14ac:dyDescent="0.35">
      <c r="A113" s="228">
        <v>111</v>
      </c>
      <c r="B113" s="237" t="s">
        <v>199</v>
      </c>
      <c r="C113" s="228">
        <v>2025</v>
      </c>
      <c r="D113" s="254">
        <v>45825</v>
      </c>
      <c r="E113" s="239" t="s">
        <v>200</v>
      </c>
      <c r="F113" s="237" t="s">
        <v>201</v>
      </c>
      <c r="G113" s="96" t="s">
        <v>202</v>
      </c>
      <c r="H113" s="237" t="s">
        <v>202</v>
      </c>
      <c r="I113" s="237" t="s">
        <v>42</v>
      </c>
      <c r="J113" s="237" t="s">
        <v>43</v>
      </c>
      <c r="K113" s="240">
        <v>2595033</v>
      </c>
      <c r="L113" s="241">
        <f>Table17[[#This Row],[Qualified Property Amount Approved]]*8.48%</f>
        <v>220058.7984</v>
      </c>
      <c r="M113" s="242">
        <v>0</v>
      </c>
      <c r="N113" s="242">
        <v>0</v>
      </c>
      <c r="O113" s="243">
        <f>Table17[[#This Row],[Qualified Property Amount Reported]]/Table17[[#This Row],[Qualified Property Amount Approved]]</f>
        <v>0</v>
      </c>
      <c r="P113" s="284">
        <v>81305</v>
      </c>
      <c r="Q113" s="319">
        <v>294842</v>
      </c>
      <c r="R113" s="288">
        <v>156088</v>
      </c>
      <c r="S113" s="287">
        <v>36</v>
      </c>
      <c r="T113" s="286">
        <v>4</v>
      </c>
      <c r="U113" s="256" t="s">
        <v>37</v>
      </c>
      <c r="V113" s="103"/>
      <c r="W113" s="44"/>
      <c r="X113" s="44"/>
      <c r="Y113" s="51"/>
      <c r="Z113" s="96">
        <v>27</v>
      </c>
      <c r="AA113" s="96"/>
      <c r="AB113" s="96">
        <v>14</v>
      </c>
      <c r="AC113" s="124"/>
    </row>
    <row r="114" spans="1:29" ht="100" customHeight="1" x14ac:dyDescent="0.35">
      <c r="A114" s="228">
        <v>112</v>
      </c>
      <c r="B114" s="237" t="s">
        <v>38</v>
      </c>
      <c r="C114" s="228">
        <v>2025</v>
      </c>
      <c r="D114" s="254">
        <v>45825</v>
      </c>
      <c r="E114" s="239" t="s">
        <v>39</v>
      </c>
      <c r="F114" s="237" t="s">
        <v>40</v>
      </c>
      <c r="G114" s="96" t="s">
        <v>41</v>
      </c>
      <c r="H114" s="237" t="s">
        <v>41</v>
      </c>
      <c r="I114" s="237" t="s">
        <v>42</v>
      </c>
      <c r="J114" s="237" t="s">
        <v>43</v>
      </c>
      <c r="K114" s="240">
        <v>6402766</v>
      </c>
      <c r="L114" s="241">
        <f>Table17[[#This Row],[Qualified Property Amount Approved]]*8.48%</f>
        <v>542954.55680000002</v>
      </c>
      <c r="M114" s="242">
        <v>0</v>
      </c>
      <c r="N114" s="242">
        <v>0</v>
      </c>
      <c r="O114" s="243">
        <f>Table17[[#This Row],[Qualified Property Amount Reported]]/Table17[[#This Row],[Qualified Property Amount Approved]]</f>
        <v>0</v>
      </c>
      <c r="P114" s="284">
        <v>201031</v>
      </c>
      <c r="Q114" s="319">
        <v>749861</v>
      </c>
      <c r="R114" s="288">
        <v>407937</v>
      </c>
      <c r="S114" s="287">
        <v>36</v>
      </c>
      <c r="T114" s="286">
        <v>5</v>
      </c>
      <c r="U114" s="256" t="s">
        <v>37</v>
      </c>
      <c r="V114" s="103"/>
      <c r="W114" s="44"/>
      <c r="X114" s="44"/>
      <c r="Y114" s="51"/>
      <c r="Z114" s="96">
        <v>9</v>
      </c>
      <c r="AA114" s="96"/>
      <c r="AB114" s="96">
        <v>4</v>
      </c>
      <c r="AC114" s="124"/>
    </row>
    <row r="115" spans="1:29" ht="100" customHeight="1" x14ac:dyDescent="0.35">
      <c r="A115" s="228">
        <v>113</v>
      </c>
      <c r="B115" s="237" t="s">
        <v>1214</v>
      </c>
      <c r="C115" s="228">
        <v>2025</v>
      </c>
      <c r="D115" s="254">
        <v>45825</v>
      </c>
      <c r="E115" s="239" t="s">
        <v>1215</v>
      </c>
      <c r="F115" s="237" t="s">
        <v>1003</v>
      </c>
      <c r="G115" s="96" t="s">
        <v>698</v>
      </c>
      <c r="H115" s="237" t="s">
        <v>698</v>
      </c>
      <c r="I115" s="237" t="s">
        <v>34</v>
      </c>
      <c r="J115" s="237" t="s">
        <v>1216</v>
      </c>
      <c r="K115" s="240">
        <v>8200000</v>
      </c>
      <c r="L115" s="241">
        <f>Table17[[#This Row],[Qualified Property Amount Approved]]*8.48%</f>
        <v>695360</v>
      </c>
      <c r="M115" s="242">
        <v>0</v>
      </c>
      <c r="N115" s="242">
        <v>0</v>
      </c>
      <c r="O115" s="243">
        <f>Table17[[#This Row],[Qualified Property Amount Reported]]/Table17[[#This Row],[Qualified Property Amount Approved]]</f>
        <v>0</v>
      </c>
      <c r="P115" s="284" t="s">
        <v>36</v>
      </c>
      <c r="Q115" s="319">
        <v>2242015</v>
      </c>
      <c r="R115" s="288">
        <v>1546655</v>
      </c>
      <c r="S115" s="287">
        <v>1284</v>
      </c>
      <c r="T115" s="286">
        <v>12</v>
      </c>
      <c r="U115" s="256" t="s">
        <v>37</v>
      </c>
      <c r="V115" s="103"/>
      <c r="W115" s="44"/>
      <c r="X115" s="44"/>
      <c r="Y115" s="51"/>
      <c r="Z115" s="96">
        <v>69</v>
      </c>
      <c r="AA115" s="96"/>
      <c r="AB115" s="96">
        <v>33</v>
      </c>
      <c r="AC115" s="124"/>
    </row>
    <row r="116" spans="1:29" ht="100" customHeight="1" x14ac:dyDescent="0.35">
      <c r="A116" s="228">
        <v>114</v>
      </c>
      <c r="B116" s="237" t="s">
        <v>683</v>
      </c>
      <c r="C116" s="228">
        <v>2025</v>
      </c>
      <c r="D116" s="254">
        <v>45825</v>
      </c>
      <c r="E116" s="239" t="s">
        <v>680</v>
      </c>
      <c r="F116" s="237" t="s">
        <v>681</v>
      </c>
      <c r="G116" s="96" t="s">
        <v>274</v>
      </c>
      <c r="H116" s="237" t="s">
        <v>274</v>
      </c>
      <c r="I116" s="237" t="s">
        <v>684</v>
      </c>
      <c r="J116" s="237" t="s">
        <v>682</v>
      </c>
      <c r="K116" s="240">
        <v>9827600</v>
      </c>
      <c r="L116" s="241">
        <f>Table17[[#This Row],[Qualified Property Amount Approved]]*8.48%</f>
        <v>833380.48</v>
      </c>
      <c r="M116" s="242">
        <v>0</v>
      </c>
      <c r="N116" s="242">
        <v>0</v>
      </c>
      <c r="O116" s="243">
        <f>Table17[[#This Row],[Qualified Property Amount Reported]]/Table17[[#This Row],[Qualified Property Amount Approved]]</f>
        <v>0</v>
      </c>
      <c r="P116" s="284" t="s">
        <v>36</v>
      </c>
      <c r="Q116" s="319">
        <v>1510384</v>
      </c>
      <c r="R116" s="288">
        <v>677003</v>
      </c>
      <c r="S116" s="287">
        <v>77</v>
      </c>
      <c r="T116" s="286">
        <v>55</v>
      </c>
      <c r="U116" s="256" t="s">
        <v>37</v>
      </c>
      <c r="V116" s="103"/>
      <c r="W116" s="44"/>
      <c r="X116" s="44"/>
      <c r="Y116" s="51"/>
      <c r="Z116" s="96">
        <v>13</v>
      </c>
      <c r="AA116" s="96"/>
      <c r="AB116" s="96">
        <v>5</v>
      </c>
      <c r="AC116" s="124"/>
    </row>
    <row r="117" spans="1:29" ht="100" customHeight="1" x14ac:dyDescent="0.35">
      <c r="A117" s="228">
        <v>115</v>
      </c>
      <c r="B117" s="237" t="s">
        <v>695</v>
      </c>
      <c r="C117" s="228">
        <v>2025</v>
      </c>
      <c r="D117" s="254">
        <v>45825</v>
      </c>
      <c r="E117" s="239" t="s">
        <v>696</v>
      </c>
      <c r="F117" s="237" t="s">
        <v>697</v>
      </c>
      <c r="G117" s="96" t="s">
        <v>698</v>
      </c>
      <c r="H117" s="237" t="s">
        <v>698</v>
      </c>
      <c r="I117" s="237" t="s">
        <v>34</v>
      </c>
      <c r="J117" s="237" t="s">
        <v>226</v>
      </c>
      <c r="K117" s="240">
        <v>13500000</v>
      </c>
      <c r="L117" s="241">
        <f>Table17[[#This Row],[Qualified Property Amount Approved]]*8.48%</f>
        <v>1144800</v>
      </c>
      <c r="M117" s="242">
        <v>0</v>
      </c>
      <c r="N117" s="242">
        <v>0</v>
      </c>
      <c r="O117" s="243">
        <f>Table17[[#This Row],[Qualified Property Amount Reported]]/Table17[[#This Row],[Qualified Property Amount Approved]]</f>
        <v>0</v>
      </c>
      <c r="P117" s="284" t="s">
        <v>36</v>
      </c>
      <c r="Q117" s="319">
        <v>1424488</v>
      </c>
      <c r="R117" s="288">
        <v>279688</v>
      </c>
      <c r="S117" s="287">
        <v>110</v>
      </c>
      <c r="T117" s="286">
        <v>8</v>
      </c>
      <c r="U117" s="256" t="s">
        <v>37</v>
      </c>
      <c r="V117" s="103"/>
      <c r="W117" s="44"/>
      <c r="X117" s="44"/>
      <c r="Y117" s="51"/>
      <c r="Z117" s="96">
        <v>49</v>
      </c>
      <c r="AA117" s="96"/>
      <c r="AB117" s="96">
        <v>25</v>
      </c>
      <c r="AC117" s="124"/>
    </row>
    <row r="118" spans="1:29" ht="128.15" customHeight="1" x14ac:dyDescent="0.35">
      <c r="A118" s="228">
        <v>116</v>
      </c>
      <c r="B118" s="237" t="s">
        <v>761</v>
      </c>
      <c r="C118" s="228">
        <v>2025</v>
      </c>
      <c r="D118" s="254">
        <v>45825</v>
      </c>
      <c r="E118" s="239" t="s">
        <v>762</v>
      </c>
      <c r="F118" s="237" t="s">
        <v>763</v>
      </c>
      <c r="G118" s="96" t="s">
        <v>621</v>
      </c>
      <c r="H118" s="237" t="s">
        <v>764</v>
      </c>
      <c r="I118" s="237" t="s">
        <v>684</v>
      </c>
      <c r="J118" s="263" t="s">
        <v>213</v>
      </c>
      <c r="K118" s="240">
        <v>137000000</v>
      </c>
      <c r="L118" s="241">
        <f>Table17[[#This Row],[Qualified Property Amount Approved]]*8.48%</f>
        <v>11617600</v>
      </c>
      <c r="M118" s="242">
        <v>0</v>
      </c>
      <c r="N118" s="242">
        <v>0</v>
      </c>
      <c r="O118" s="243">
        <f>Table17[[#This Row],[Qualified Property Amount Reported]]/Table17[[#This Row],[Qualified Property Amount Approved]]</f>
        <v>0</v>
      </c>
      <c r="P118" s="284" t="s">
        <v>36</v>
      </c>
      <c r="Q118" s="319">
        <v>19451319</v>
      </c>
      <c r="R118" s="288">
        <v>7833719</v>
      </c>
      <c r="S118" s="287">
        <v>3156</v>
      </c>
      <c r="T118" s="286">
        <v>107</v>
      </c>
      <c r="U118" s="256" t="s">
        <v>37</v>
      </c>
      <c r="V118" s="103"/>
      <c r="W118" s="44"/>
      <c r="X118" s="44"/>
      <c r="Y118" s="51"/>
      <c r="Z118" s="96">
        <v>24</v>
      </c>
      <c r="AA118" s="96">
        <v>16</v>
      </c>
      <c r="AB118" s="96">
        <v>10</v>
      </c>
      <c r="AC118" s="96">
        <v>5</v>
      </c>
    </row>
    <row r="119" spans="1:29" ht="100" customHeight="1" x14ac:dyDescent="0.35">
      <c r="A119" s="228">
        <v>117</v>
      </c>
      <c r="B119" s="237" t="s">
        <v>249</v>
      </c>
      <c r="C119" s="228">
        <v>2025</v>
      </c>
      <c r="D119" s="254">
        <v>45825</v>
      </c>
      <c r="E119" s="239" t="s">
        <v>248</v>
      </c>
      <c r="F119" s="237" t="s">
        <v>250</v>
      </c>
      <c r="G119" s="96" t="s">
        <v>148</v>
      </c>
      <c r="H119" s="237" t="s">
        <v>251</v>
      </c>
      <c r="I119" s="237" t="s">
        <v>186</v>
      </c>
      <c r="J119" s="237" t="s">
        <v>252</v>
      </c>
      <c r="K119" s="240">
        <v>60000000</v>
      </c>
      <c r="L119" s="241">
        <f>Table17[[#This Row],[Qualified Property Amount Approved]]*8.48%</f>
        <v>5088000</v>
      </c>
      <c r="M119" s="242">
        <v>0</v>
      </c>
      <c r="N119" s="242">
        <v>0</v>
      </c>
      <c r="O119" s="243">
        <f>Table17[[#This Row],[Qualified Property Amount Reported]]/Table17[[#This Row],[Qualified Property Amount Approved]]</f>
        <v>0</v>
      </c>
      <c r="P119" s="284">
        <v>1162154</v>
      </c>
      <c r="Q119" s="319">
        <v>9246721</v>
      </c>
      <c r="R119" s="288">
        <v>5320875</v>
      </c>
      <c r="S119" s="287">
        <v>789</v>
      </c>
      <c r="T119" s="286">
        <v>15</v>
      </c>
      <c r="U119" s="256" t="s">
        <v>37</v>
      </c>
      <c r="V119" s="103"/>
      <c r="W119" s="44"/>
      <c r="X119" s="44"/>
      <c r="Y119" s="51"/>
      <c r="Z119" s="96">
        <v>29</v>
      </c>
      <c r="AA119" s="96"/>
      <c r="AB119" s="96">
        <v>17</v>
      </c>
      <c r="AC119" s="124"/>
    </row>
    <row r="120" spans="1:29" ht="100" customHeight="1" x14ac:dyDescent="0.35">
      <c r="A120" s="228">
        <v>118</v>
      </c>
      <c r="B120" s="237" t="s">
        <v>712</v>
      </c>
      <c r="C120" s="228">
        <v>2025</v>
      </c>
      <c r="D120" s="254">
        <v>45825</v>
      </c>
      <c r="E120" s="239" t="s">
        <v>710</v>
      </c>
      <c r="F120" s="237" t="s">
        <v>711</v>
      </c>
      <c r="G120" s="96" t="s">
        <v>126</v>
      </c>
      <c r="H120" s="237" t="s">
        <v>713</v>
      </c>
      <c r="I120" s="237" t="s">
        <v>34</v>
      </c>
      <c r="J120" s="237" t="s">
        <v>226</v>
      </c>
      <c r="K120" s="240">
        <v>46000000</v>
      </c>
      <c r="L120" s="241">
        <f>Table17[[#This Row],[Qualified Property Amount Approved]]*8.48%</f>
        <v>3900800</v>
      </c>
      <c r="M120" s="242">
        <v>0</v>
      </c>
      <c r="N120" s="242">
        <v>0</v>
      </c>
      <c r="O120" s="243">
        <f>Table17[[#This Row],[Qualified Property Amount Reported]]/Table17[[#This Row],[Qualified Property Amount Approved]]</f>
        <v>0</v>
      </c>
      <c r="P120" s="284" t="s">
        <v>36</v>
      </c>
      <c r="Q120" s="319">
        <v>6005615</v>
      </c>
      <c r="R120" s="288">
        <v>2104815</v>
      </c>
      <c r="S120" s="287">
        <v>431</v>
      </c>
      <c r="T120" s="286">
        <v>28</v>
      </c>
      <c r="U120" s="256" t="s">
        <v>37</v>
      </c>
      <c r="V120" s="103"/>
      <c r="W120" s="44"/>
      <c r="X120" s="44"/>
      <c r="Y120" s="51"/>
      <c r="Z120" s="96">
        <v>26</v>
      </c>
      <c r="AA120" s="96">
        <v>28</v>
      </c>
      <c r="AB120" s="96">
        <v>10</v>
      </c>
      <c r="AC120" s="96">
        <v>15</v>
      </c>
    </row>
    <row r="121" spans="1:29" ht="100" customHeight="1" x14ac:dyDescent="0.35">
      <c r="A121" s="228">
        <v>119</v>
      </c>
      <c r="B121" s="237" t="s">
        <v>223</v>
      </c>
      <c r="C121" s="228">
        <v>2025</v>
      </c>
      <c r="D121" s="254">
        <v>45825</v>
      </c>
      <c r="E121" s="239" t="s">
        <v>219</v>
      </c>
      <c r="F121" s="237" t="s">
        <v>224</v>
      </c>
      <c r="G121" s="96" t="s">
        <v>126</v>
      </c>
      <c r="H121" s="237" t="s">
        <v>225</v>
      </c>
      <c r="I121" s="237" t="s">
        <v>34</v>
      </c>
      <c r="J121" s="237" t="s">
        <v>226</v>
      </c>
      <c r="K121" s="240">
        <v>156000000</v>
      </c>
      <c r="L121" s="241">
        <f>Table17[[#This Row],[Qualified Property Amount Approved]]*8.48%</f>
        <v>13228800</v>
      </c>
      <c r="M121" s="242">
        <v>0</v>
      </c>
      <c r="N121" s="242">
        <v>0</v>
      </c>
      <c r="O121" s="243">
        <f>Table17[[#This Row],[Qualified Property Amount Reported]]/Table17[[#This Row],[Qualified Property Amount Approved]]</f>
        <v>0</v>
      </c>
      <c r="P121" s="284" t="s">
        <v>36</v>
      </c>
      <c r="Q121" s="319">
        <v>69976384</v>
      </c>
      <c r="R121" s="288">
        <v>56747584</v>
      </c>
      <c r="S121" s="287">
        <v>7243</v>
      </c>
      <c r="T121" s="286">
        <v>314</v>
      </c>
      <c r="U121" s="256" t="s">
        <v>37</v>
      </c>
      <c r="V121" s="103"/>
      <c r="W121" s="44"/>
      <c r="X121" s="44"/>
      <c r="Y121" s="51"/>
      <c r="Z121" s="96">
        <v>26</v>
      </c>
      <c r="AA121" s="96">
        <v>26</v>
      </c>
      <c r="AB121" s="96">
        <v>10</v>
      </c>
      <c r="AC121" s="96">
        <v>10</v>
      </c>
    </row>
    <row r="122" spans="1:29" ht="100" customHeight="1" x14ac:dyDescent="0.35">
      <c r="A122" s="228">
        <v>120</v>
      </c>
      <c r="B122" s="237" t="s">
        <v>227</v>
      </c>
      <c r="C122" s="228">
        <v>2025</v>
      </c>
      <c r="D122" s="254">
        <v>45825</v>
      </c>
      <c r="E122" s="239" t="s">
        <v>219</v>
      </c>
      <c r="F122" s="237" t="s">
        <v>212</v>
      </c>
      <c r="G122" s="96" t="s">
        <v>126</v>
      </c>
      <c r="H122" s="237" t="s">
        <v>225</v>
      </c>
      <c r="I122" s="237" t="s">
        <v>34</v>
      </c>
      <c r="J122" s="237" t="s">
        <v>228</v>
      </c>
      <c r="K122" s="240">
        <v>23535000</v>
      </c>
      <c r="L122" s="241">
        <f>Table17[[#This Row],[Qualified Property Amount Approved]]*8.48%</f>
        <v>1995768</v>
      </c>
      <c r="M122" s="242">
        <v>0</v>
      </c>
      <c r="N122" s="242">
        <v>0</v>
      </c>
      <c r="O122" s="243">
        <f>Table17[[#This Row],[Qualified Property Amount Reported]]/Table17[[#This Row],[Qualified Property Amount Approved]]</f>
        <v>0</v>
      </c>
      <c r="P122" s="284" t="s">
        <v>36</v>
      </c>
      <c r="Q122" s="319">
        <v>3998313</v>
      </c>
      <c r="R122" s="288">
        <v>2002545</v>
      </c>
      <c r="S122" s="287">
        <v>193</v>
      </c>
      <c r="T122" s="286">
        <v>9</v>
      </c>
      <c r="U122" s="256" t="s">
        <v>37</v>
      </c>
      <c r="V122" s="103"/>
      <c r="W122" s="44"/>
      <c r="X122" s="44"/>
      <c r="Y122" s="51"/>
      <c r="Z122" s="96">
        <v>26</v>
      </c>
      <c r="AA122" s="96">
        <v>26</v>
      </c>
      <c r="AB122" s="96">
        <v>10</v>
      </c>
      <c r="AC122" s="96">
        <v>10</v>
      </c>
    </row>
    <row r="123" spans="1:29" ht="100" customHeight="1" x14ac:dyDescent="0.35">
      <c r="A123" s="228">
        <v>121</v>
      </c>
      <c r="B123" s="237" t="s">
        <v>718</v>
      </c>
      <c r="C123" s="228">
        <v>2025</v>
      </c>
      <c r="D123" s="254">
        <v>45825</v>
      </c>
      <c r="E123" s="239" t="s">
        <v>719</v>
      </c>
      <c r="F123" s="237" t="s">
        <v>224</v>
      </c>
      <c r="G123" s="96" t="s">
        <v>126</v>
      </c>
      <c r="H123" s="237" t="s">
        <v>713</v>
      </c>
      <c r="I123" s="237" t="s">
        <v>34</v>
      </c>
      <c r="J123" s="237" t="s">
        <v>720</v>
      </c>
      <c r="K123" s="240">
        <v>23500000</v>
      </c>
      <c r="L123" s="241">
        <f>Table17[[#This Row],[Qualified Property Amount Approved]]*8.48%</f>
        <v>1992800</v>
      </c>
      <c r="M123" s="242">
        <v>0</v>
      </c>
      <c r="N123" s="242">
        <v>0</v>
      </c>
      <c r="O123" s="243">
        <f>Table17[[#This Row],[Qualified Property Amount Reported]]/Table17[[#This Row],[Qualified Property Amount Approved]]</f>
        <v>0</v>
      </c>
      <c r="P123" s="284" t="s">
        <v>36</v>
      </c>
      <c r="Q123" s="319">
        <v>9349951</v>
      </c>
      <c r="R123" s="288">
        <v>7357151</v>
      </c>
      <c r="S123" s="287">
        <v>3630</v>
      </c>
      <c r="T123" s="286">
        <v>43</v>
      </c>
      <c r="U123" s="256" t="s">
        <v>37</v>
      </c>
      <c r="V123" s="103"/>
      <c r="W123" s="44"/>
      <c r="X123" s="44"/>
      <c r="Y123" s="51"/>
      <c r="Z123" s="96">
        <v>26</v>
      </c>
      <c r="AA123" s="96"/>
      <c r="AB123" s="96">
        <v>10</v>
      </c>
      <c r="AC123" s="178"/>
    </row>
    <row r="124" spans="1:29" ht="100" customHeight="1" x14ac:dyDescent="0.35">
      <c r="A124" s="228">
        <v>122</v>
      </c>
      <c r="B124" s="237" t="s">
        <v>113</v>
      </c>
      <c r="C124" s="228">
        <v>2025</v>
      </c>
      <c r="D124" s="254">
        <v>45825</v>
      </c>
      <c r="E124" s="239" t="s">
        <v>114</v>
      </c>
      <c r="F124" s="237" t="s">
        <v>115</v>
      </c>
      <c r="G124" s="96" t="s">
        <v>116</v>
      </c>
      <c r="H124" s="237" t="s">
        <v>116</v>
      </c>
      <c r="I124" s="237" t="s">
        <v>117</v>
      </c>
      <c r="J124" s="237" t="s">
        <v>118</v>
      </c>
      <c r="K124" s="240">
        <v>14700000</v>
      </c>
      <c r="L124" s="241">
        <f>Table17[[#This Row],[Qualified Property Amount Approved]]*8.48%</f>
        <v>1246560</v>
      </c>
      <c r="M124" s="242">
        <v>35454.050000000003</v>
      </c>
      <c r="N124" s="320">
        <v>418090.26</v>
      </c>
      <c r="O124" s="243">
        <f>Table17[[#This Row],[Qualified Property Amount Reported]]/Table17[[#This Row],[Qualified Property Amount Approved]]</f>
        <v>2.8441514285714287E-2</v>
      </c>
      <c r="P124" s="284" t="s">
        <v>36</v>
      </c>
      <c r="Q124" s="319">
        <v>5719154</v>
      </c>
      <c r="R124" s="288">
        <v>4472594</v>
      </c>
      <c r="S124" s="287">
        <v>222</v>
      </c>
      <c r="T124" s="286">
        <v>13</v>
      </c>
      <c r="U124" s="256" t="s">
        <v>37</v>
      </c>
      <c r="V124" s="103"/>
      <c r="W124" s="44"/>
      <c r="X124" s="44"/>
      <c r="Y124" s="51"/>
      <c r="Z124" s="96">
        <v>11</v>
      </c>
      <c r="AA124" s="96"/>
      <c r="AB124" s="96">
        <v>3</v>
      </c>
      <c r="AC124" s="124"/>
    </row>
    <row r="125" spans="1:29" ht="100" customHeight="1" x14ac:dyDescent="0.35">
      <c r="A125" s="228">
        <v>123</v>
      </c>
      <c r="B125" s="237" t="s">
        <v>596</v>
      </c>
      <c r="C125" s="228">
        <v>2025</v>
      </c>
      <c r="D125" s="254">
        <v>45825</v>
      </c>
      <c r="E125" s="239" t="s">
        <v>597</v>
      </c>
      <c r="F125" s="237" t="s">
        <v>208</v>
      </c>
      <c r="G125" s="96" t="s">
        <v>217</v>
      </c>
      <c r="H125" s="237" t="s">
        <v>217</v>
      </c>
      <c r="I125" s="237" t="s">
        <v>34</v>
      </c>
      <c r="J125" s="237" t="s">
        <v>598</v>
      </c>
      <c r="K125" s="274">
        <v>117771409</v>
      </c>
      <c r="L125" s="241">
        <f>Table17[[#This Row],[Qualified Property Amount Approved]]*8.48%</f>
        <v>9987015.4832000006</v>
      </c>
      <c r="M125" s="242">
        <v>0</v>
      </c>
      <c r="N125" s="242">
        <v>0</v>
      </c>
      <c r="O125" s="243">
        <f>Table17[[#This Row],[Qualified Property Amount Reported]]/Table17[[#This Row],[Qualified Property Amount Approved]]</f>
        <v>0</v>
      </c>
      <c r="P125" s="284" t="s">
        <v>36</v>
      </c>
      <c r="Q125" s="319">
        <v>12360519</v>
      </c>
      <c r="R125" s="288">
        <v>2373504</v>
      </c>
      <c r="S125" s="287">
        <v>439</v>
      </c>
      <c r="T125" s="286">
        <v>27</v>
      </c>
      <c r="U125" s="256" t="s">
        <v>37</v>
      </c>
      <c r="V125" s="103"/>
      <c r="W125" s="44"/>
      <c r="X125" s="44"/>
      <c r="Y125" s="51"/>
      <c r="Z125" s="96">
        <v>26</v>
      </c>
      <c r="AA125" s="96"/>
      <c r="AB125" s="96">
        <v>10</v>
      </c>
      <c r="AC125" s="124"/>
    </row>
    <row r="126" spans="1:29" ht="100" customHeight="1" x14ac:dyDescent="0.35">
      <c r="A126" s="228">
        <v>124</v>
      </c>
      <c r="B126" s="237" t="s">
        <v>467</v>
      </c>
      <c r="C126" s="237">
        <v>2025</v>
      </c>
      <c r="D126" s="238">
        <v>46000</v>
      </c>
      <c r="E126" s="239" t="s">
        <v>468</v>
      </c>
      <c r="F126" s="237" t="s">
        <v>125</v>
      </c>
      <c r="G126" s="96" t="s">
        <v>126</v>
      </c>
      <c r="H126" s="237" t="s">
        <v>126</v>
      </c>
      <c r="I126" s="237" t="s">
        <v>107</v>
      </c>
      <c r="J126" s="237" t="s">
        <v>319</v>
      </c>
      <c r="K126" s="240">
        <v>25136330</v>
      </c>
      <c r="L126" s="241">
        <v>2131561</v>
      </c>
      <c r="M126" s="242">
        <v>0</v>
      </c>
      <c r="N126" s="242">
        <v>0</v>
      </c>
      <c r="O126" s="243">
        <f>Table17[[#This Row],[Qualified Property Amount Reported]]/Table17[[#This Row],[Qualified Property Amount Approved]]</f>
        <v>0</v>
      </c>
      <c r="P126" s="240">
        <v>104437</v>
      </c>
      <c r="Q126" s="241">
        <v>2725984</v>
      </c>
      <c r="R126" s="241">
        <v>698860</v>
      </c>
      <c r="S126" s="321">
        <v>110</v>
      </c>
      <c r="T126" s="321">
        <v>11</v>
      </c>
      <c r="U126" s="247" t="s">
        <v>37</v>
      </c>
      <c r="V126" s="53"/>
      <c r="W126" s="44"/>
      <c r="X126" s="44"/>
      <c r="Y126" s="51"/>
      <c r="Z126" s="96"/>
      <c r="AA126" s="155"/>
      <c r="AB126" s="154"/>
      <c r="AC126" s="124"/>
    </row>
    <row r="127" spans="1:29" ht="100" customHeight="1" x14ac:dyDescent="0.35">
      <c r="A127" s="228">
        <v>125</v>
      </c>
      <c r="B127" s="237" t="s">
        <v>604</v>
      </c>
      <c r="C127" s="237">
        <v>2025</v>
      </c>
      <c r="D127" s="238">
        <v>46000</v>
      </c>
      <c r="E127" s="239" t="s">
        <v>605</v>
      </c>
      <c r="F127" s="237" t="s">
        <v>40</v>
      </c>
      <c r="G127" s="96" t="s">
        <v>89</v>
      </c>
      <c r="H127" s="237" t="s">
        <v>89</v>
      </c>
      <c r="I127" s="237" t="s">
        <v>48</v>
      </c>
      <c r="J127" s="237" t="s">
        <v>43</v>
      </c>
      <c r="K127" s="240">
        <v>5004900</v>
      </c>
      <c r="L127" s="241">
        <v>424416</v>
      </c>
      <c r="M127" s="242">
        <v>0</v>
      </c>
      <c r="N127" s="242">
        <v>0</v>
      </c>
      <c r="O127" s="243">
        <f>Table17[[#This Row],[Qualified Property Amount Reported]]/Table17[[#This Row],[Qualified Property Amount Approved]]</f>
        <v>0</v>
      </c>
      <c r="P127" s="240">
        <v>106839</v>
      </c>
      <c r="Q127" s="241">
        <v>1129660</v>
      </c>
      <c r="R127" s="241">
        <v>812083</v>
      </c>
      <c r="S127" s="321">
        <v>33</v>
      </c>
      <c r="T127" s="321">
        <v>3</v>
      </c>
      <c r="U127" s="247" t="s">
        <v>37</v>
      </c>
      <c r="V127" s="53"/>
      <c r="W127" s="44"/>
      <c r="X127" s="44"/>
      <c r="Y127" s="51"/>
      <c r="Z127" s="96"/>
      <c r="AA127" s="155"/>
      <c r="AB127" s="154"/>
      <c r="AC127" s="124"/>
    </row>
    <row r="128" spans="1:29" ht="100" customHeight="1" x14ac:dyDescent="0.35">
      <c r="A128" s="228">
        <v>126</v>
      </c>
      <c r="B128" s="237" t="s">
        <v>170</v>
      </c>
      <c r="C128" s="237">
        <v>2025</v>
      </c>
      <c r="D128" s="238">
        <v>46000</v>
      </c>
      <c r="E128" s="239" t="s">
        <v>171</v>
      </c>
      <c r="F128" s="237" t="s">
        <v>172</v>
      </c>
      <c r="G128" s="96" t="s">
        <v>131</v>
      </c>
      <c r="H128" s="237" t="s">
        <v>131</v>
      </c>
      <c r="I128" s="237" t="s">
        <v>48</v>
      </c>
      <c r="J128" s="237" t="s">
        <v>173</v>
      </c>
      <c r="K128" s="240">
        <v>4931400</v>
      </c>
      <c r="L128" s="241">
        <v>418183</v>
      </c>
      <c r="M128" s="242">
        <v>0</v>
      </c>
      <c r="N128" s="242">
        <v>0</v>
      </c>
      <c r="O128" s="243">
        <f>Table17[[#This Row],[Qualified Property Amount Reported]]/Table17[[#This Row],[Qualified Property Amount Approved]]</f>
        <v>0</v>
      </c>
      <c r="P128" s="240">
        <v>228708</v>
      </c>
      <c r="Q128" s="241">
        <v>270707</v>
      </c>
      <c r="R128" s="241">
        <v>81232</v>
      </c>
      <c r="S128" s="321">
        <v>8</v>
      </c>
      <c r="T128" s="321">
        <v>1</v>
      </c>
      <c r="U128" s="247" t="s">
        <v>37</v>
      </c>
      <c r="V128" s="53"/>
      <c r="W128" s="44"/>
      <c r="X128" s="44"/>
      <c r="Y128" s="51"/>
      <c r="Z128" s="96"/>
      <c r="AA128" s="155"/>
      <c r="AB128" s="154"/>
      <c r="AC128" s="124"/>
    </row>
    <row r="129" spans="1:29" ht="100" customHeight="1" x14ac:dyDescent="0.35">
      <c r="A129" s="228">
        <v>127</v>
      </c>
      <c r="B129" s="237" t="s">
        <v>752</v>
      </c>
      <c r="C129" s="237">
        <v>2025</v>
      </c>
      <c r="D129" s="238">
        <v>46000</v>
      </c>
      <c r="E129" s="239" t="s">
        <v>753</v>
      </c>
      <c r="F129" s="237" t="s">
        <v>754</v>
      </c>
      <c r="G129" s="96" t="s">
        <v>126</v>
      </c>
      <c r="H129" s="237" t="s">
        <v>126</v>
      </c>
      <c r="I129" s="237" t="s">
        <v>48</v>
      </c>
      <c r="J129" s="237" t="s">
        <v>295</v>
      </c>
      <c r="K129" s="240">
        <v>23050000</v>
      </c>
      <c r="L129" s="241">
        <v>1954640</v>
      </c>
      <c r="M129" s="242">
        <v>0</v>
      </c>
      <c r="N129" s="242">
        <v>0</v>
      </c>
      <c r="O129" s="243">
        <f>Table17[[#This Row],[Qualified Property Amount Reported]]/Table17[[#This Row],[Qualified Property Amount Approved]]</f>
        <v>0</v>
      </c>
      <c r="P129" s="240">
        <v>1743050</v>
      </c>
      <c r="Q129" s="241">
        <v>4257599</v>
      </c>
      <c r="R129" s="241">
        <v>4046010</v>
      </c>
      <c r="S129" s="321">
        <v>48</v>
      </c>
      <c r="T129" s="321">
        <v>4</v>
      </c>
      <c r="U129" s="247" t="s">
        <v>37</v>
      </c>
      <c r="V129" s="53"/>
      <c r="W129" s="44"/>
      <c r="X129" s="44"/>
      <c r="Y129" s="51"/>
      <c r="Z129" s="96"/>
      <c r="AA129" s="155"/>
      <c r="AB129" s="154"/>
      <c r="AC129" s="124"/>
    </row>
    <row r="130" spans="1:29" ht="100" customHeight="1" x14ac:dyDescent="0.35">
      <c r="A130" s="228">
        <v>128</v>
      </c>
      <c r="B130" s="237" t="s">
        <v>865</v>
      </c>
      <c r="C130" s="237">
        <v>2025</v>
      </c>
      <c r="D130" s="238">
        <v>46000</v>
      </c>
      <c r="E130" s="239" t="s">
        <v>866</v>
      </c>
      <c r="F130" s="237" t="s">
        <v>327</v>
      </c>
      <c r="G130" s="96" t="s">
        <v>75</v>
      </c>
      <c r="H130" s="237" t="s">
        <v>75</v>
      </c>
      <c r="I130" s="237" t="s">
        <v>48</v>
      </c>
      <c r="J130" s="237" t="s">
        <v>867</v>
      </c>
      <c r="K130" s="240">
        <v>11518447</v>
      </c>
      <c r="L130" s="241">
        <v>976764</v>
      </c>
      <c r="M130" s="242">
        <v>0</v>
      </c>
      <c r="N130" s="242">
        <v>0</v>
      </c>
      <c r="O130" s="243">
        <f>Table17[[#This Row],[Qualified Property Amount Reported]]/Table17[[#This Row],[Qualified Property Amount Approved]]</f>
        <v>0</v>
      </c>
      <c r="P130" s="240">
        <v>4105511</v>
      </c>
      <c r="Q130" s="241">
        <v>4555214</v>
      </c>
      <c r="R130" s="241" t="s">
        <v>868</v>
      </c>
      <c r="S130" s="321">
        <v>34</v>
      </c>
      <c r="T130" s="321">
        <v>2</v>
      </c>
      <c r="U130" s="247" t="s">
        <v>37</v>
      </c>
      <c r="V130" s="53"/>
      <c r="W130" s="44"/>
      <c r="X130" s="44"/>
      <c r="Y130" s="51"/>
      <c r="Z130" s="96"/>
      <c r="AA130" s="155"/>
      <c r="AB130" s="154"/>
      <c r="AC130" s="124"/>
    </row>
    <row r="131" spans="1:29" ht="100" customHeight="1" x14ac:dyDescent="0.35">
      <c r="A131" s="228">
        <v>129</v>
      </c>
      <c r="B131" s="237" t="s">
        <v>1037</v>
      </c>
      <c r="C131" s="237">
        <v>2025</v>
      </c>
      <c r="D131" s="238">
        <v>46000</v>
      </c>
      <c r="E131" s="239" t="s">
        <v>1034</v>
      </c>
      <c r="F131" s="237" t="s">
        <v>1038</v>
      </c>
      <c r="G131" s="96" t="s">
        <v>1036</v>
      </c>
      <c r="H131" s="237" t="s">
        <v>1036</v>
      </c>
      <c r="I131" s="237" t="s">
        <v>34</v>
      </c>
      <c r="J131" s="237" t="s">
        <v>1039</v>
      </c>
      <c r="K131" s="240">
        <v>11004234</v>
      </c>
      <c r="L131" s="241">
        <v>933159</v>
      </c>
      <c r="M131" s="242">
        <v>0</v>
      </c>
      <c r="N131" s="242">
        <v>0</v>
      </c>
      <c r="O131" s="243">
        <f>Table17[[#This Row],[Qualified Property Amount Reported]]/Table17[[#This Row],[Qualified Property Amount Approved]]</f>
        <v>0</v>
      </c>
      <c r="P131" s="240" t="s">
        <v>36</v>
      </c>
      <c r="Q131" s="241" t="s">
        <v>1040</v>
      </c>
      <c r="R131" s="241">
        <v>3730888</v>
      </c>
      <c r="S131" s="321">
        <v>62</v>
      </c>
      <c r="T131" s="321">
        <v>4</v>
      </c>
      <c r="U131" s="247" t="s">
        <v>37</v>
      </c>
      <c r="V131" s="53"/>
      <c r="W131" s="44"/>
      <c r="X131" s="44"/>
      <c r="Y131" s="51"/>
      <c r="Z131" s="96"/>
      <c r="AA131" s="155"/>
      <c r="AB131" s="154"/>
      <c r="AC131" s="124"/>
    </row>
    <row r="132" spans="1:29" ht="100" customHeight="1" x14ac:dyDescent="0.35">
      <c r="A132" s="228">
        <v>130</v>
      </c>
      <c r="B132" s="237" t="s">
        <v>56</v>
      </c>
      <c r="C132" s="237">
        <v>2010</v>
      </c>
      <c r="D132" s="238">
        <v>40499</v>
      </c>
      <c r="E132" s="239" t="s">
        <v>57</v>
      </c>
      <c r="F132" s="237" t="s">
        <v>58</v>
      </c>
      <c r="G132" s="96" t="s">
        <v>47</v>
      </c>
      <c r="H132" s="237" t="s">
        <v>47</v>
      </c>
      <c r="I132" s="237" t="s">
        <v>48</v>
      </c>
      <c r="J132" s="237" t="s">
        <v>49</v>
      </c>
      <c r="K132" s="274">
        <v>1131584</v>
      </c>
      <c r="L132" s="268">
        <v>102974.144</v>
      </c>
      <c r="M132" s="274">
        <v>90622.29</v>
      </c>
      <c r="N132" s="274">
        <v>1118793.6499999999</v>
      </c>
      <c r="O132" s="275">
        <f>Table17[[#This Row],[Qualified Property Amount Reported]]/Table17[[#This Row],[Qualified Property Amount Approved]]</f>
        <v>0.9886969504694304</v>
      </c>
      <c r="P132" s="268">
        <v>228808</v>
      </c>
      <c r="Q132" s="268">
        <v>73809</v>
      </c>
      <c r="R132" s="268">
        <v>199643</v>
      </c>
      <c r="S132" s="237">
        <v>26</v>
      </c>
      <c r="T132" s="237">
        <v>3</v>
      </c>
      <c r="U132" s="237" t="s">
        <v>50</v>
      </c>
      <c r="V132" s="137"/>
      <c r="W132" s="124"/>
      <c r="X132" s="124"/>
      <c r="Y132" s="138"/>
      <c r="Z132" s="96">
        <v>32</v>
      </c>
      <c r="AA132" s="96"/>
      <c r="AB132" s="96">
        <v>12</v>
      </c>
      <c r="AC132" s="124"/>
    </row>
    <row r="133" spans="1:29" ht="100" customHeight="1" x14ac:dyDescent="0.35">
      <c r="A133" s="228">
        <v>131</v>
      </c>
      <c r="B133" s="237" t="s">
        <v>599</v>
      </c>
      <c r="C133" s="237">
        <v>2010</v>
      </c>
      <c r="D133" s="238">
        <v>40499</v>
      </c>
      <c r="E133" s="239" t="s">
        <v>600</v>
      </c>
      <c r="F133" s="237" t="s">
        <v>126</v>
      </c>
      <c r="G133" s="96" t="s">
        <v>126</v>
      </c>
      <c r="H133" s="237" t="s">
        <v>126</v>
      </c>
      <c r="I133" s="237" t="s">
        <v>48</v>
      </c>
      <c r="J133" s="237" t="s">
        <v>127</v>
      </c>
      <c r="K133" s="240">
        <v>37700000</v>
      </c>
      <c r="L133" s="241">
        <v>3430700</v>
      </c>
      <c r="M133" s="242">
        <v>3409567.04</v>
      </c>
      <c r="N133" s="242">
        <v>37692991.149999999</v>
      </c>
      <c r="O133" s="243">
        <f>Table17[[#This Row],[Qualified Property Amount Reported]]/Table17[[#This Row],[Qualified Property Amount Approved]]</f>
        <v>0.99981408885941636</v>
      </c>
      <c r="P133" s="241">
        <v>1668971</v>
      </c>
      <c r="Q133" s="241">
        <v>1971559</v>
      </c>
      <c r="R133" s="241">
        <v>209831</v>
      </c>
      <c r="S133" s="245">
        <v>174</v>
      </c>
      <c r="T133" s="245">
        <v>17</v>
      </c>
      <c r="U133" s="247" t="s">
        <v>50</v>
      </c>
      <c r="V133" s="53"/>
      <c r="W133" s="44"/>
      <c r="X133" s="44"/>
      <c r="Y133" s="51"/>
      <c r="Z133" s="96">
        <v>26</v>
      </c>
      <c r="AA133" s="96"/>
      <c r="AB133" s="96">
        <v>10</v>
      </c>
      <c r="AC133" s="124"/>
    </row>
    <row r="134" spans="1:29" ht="100" customHeight="1" x14ac:dyDescent="0.35">
      <c r="A134" s="228">
        <v>132</v>
      </c>
      <c r="B134" s="237" t="s">
        <v>1176</v>
      </c>
      <c r="C134" s="237">
        <v>2010</v>
      </c>
      <c r="D134" s="238">
        <v>40499</v>
      </c>
      <c r="E134" s="239" t="s">
        <v>1177</v>
      </c>
      <c r="F134" s="237" t="s">
        <v>1068</v>
      </c>
      <c r="G134" s="96" t="s">
        <v>75</v>
      </c>
      <c r="H134" s="237" t="s">
        <v>75</v>
      </c>
      <c r="I134" s="237" t="s">
        <v>48</v>
      </c>
      <c r="J134" s="237" t="s">
        <v>127</v>
      </c>
      <c r="K134" s="240">
        <v>7800000</v>
      </c>
      <c r="L134" s="241">
        <v>709800</v>
      </c>
      <c r="M134" s="242">
        <v>375884.76</v>
      </c>
      <c r="N134" s="242">
        <v>4474134.55</v>
      </c>
      <c r="O134" s="243">
        <f>Table17[[#This Row],[Qualified Property Amount Reported]]/Table17[[#This Row],[Qualified Property Amount Approved]]</f>
        <v>0.57360699358974354</v>
      </c>
      <c r="P134" s="241">
        <v>834403</v>
      </c>
      <c r="Q134" s="241">
        <v>1564665</v>
      </c>
      <c r="R134" s="241">
        <v>1689268</v>
      </c>
      <c r="S134" s="245">
        <v>180</v>
      </c>
      <c r="T134" s="245">
        <v>17</v>
      </c>
      <c r="U134" s="247" t="s">
        <v>50</v>
      </c>
      <c r="V134" s="53"/>
      <c r="W134" s="44"/>
      <c r="X134" s="44"/>
      <c r="Y134" s="51"/>
      <c r="Z134" s="96">
        <v>24</v>
      </c>
      <c r="AA134" s="96"/>
      <c r="AB134" s="96">
        <v>10</v>
      </c>
      <c r="AC134" s="124"/>
    </row>
    <row r="135" spans="1:29" ht="100" customHeight="1" x14ac:dyDescent="0.35">
      <c r="A135" s="228">
        <v>133</v>
      </c>
      <c r="B135" s="237" t="s">
        <v>889</v>
      </c>
      <c r="C135" s="237">
        <v>2010</v>
      </c>
      <c r="D135" s="238">
        <v>40499</v>
      </c>
      <c r="E135" s="239" t="s">
        <v>890</v>
      </c>
      <c r="F135" s="237" t="s">
        <v>544</v>
      </c>
      <c r="G135" s="96" t="s">
        <v>126</v>
      </c>
      <c r="H135" s="237" t="s">
        <v>126</v>
      </c>
      <c r="I135" s="237" t="s">
        <v>48</v>
      </c>
      <c r="J135" s="237" t="s">
        <v>127</v>
      </c>
      <c r="K135" s="240">
        <v>20000000</v>
      </c>
      <c r="L135" s="241">
        <v>1820000</v>
      </c>
      <c r="M135" s="242">
        <v>1736127.77</v>
      </c>
      <c r="N135" s="242">
        <v>19996322.73</v>
      </c>
      <c r="O135" s="243">
        <f>Table17[[#This Row],[Qualified Property Amount Reported]]/Table17[[#This Row],[Qualified Property Amount Approved]]</f>
        <v>0.99981613650000001</v>
      </c>
      <c r="P135" s="241">
        <v>2137232</v>
      </c>
      <c r="Q135" s="241">
        <v>2594509</v>
      </c>
      <c r="R135" s="241">
        <v>2911741</v>
      </c>
      <c r="S135" s="245">
        <v>160</v>
      </c>
      <c r="T135" s="245">
        <v>18</v>
      </c>
      <c r="U135" s="247" t="s">
        <v>50</v>
      </c>
      <c r="V135" s="53"/>
      <c r="W135" s="44"/>
      <c r="X135" s="44"/>
      <c r="Y135" s="51"/>
      <c r="Z135" s="96">
        <v>24</v>
      </c>
      <c r="AA135" s="96"/>
      <c r="AB135" s="96">
        <v>10</v>
      </c>
      <c r="AC135" s="124"/>
    </row>
    <row r="136" spans="1:29" ht="100" customHeight="1" x14ac:dyDescent="0.35">
      <c r="A136" s="228">
        <v>134</v>
      </c>
      <c r="B136" s="237" t="s">
        <v>311</v>
      </c>
      <c r="C136" s="237">
        <v>2010</v>
      </c>
      <c r="D136" s="238">
        <v>40499</v>
      </c>
      <c r="E136" s="239" t="s">
        <v>312</v>
      </c>
      <c r="F136" s="237" t="s">
        <v>125</v>
      </c>
      <c r="G136" s="96" t="s">
        <v>126</v>
      </c>
      <c r="H136" s="237" t="s">
        <v>126</v>
      </c>
      <c r="I136" s="237" t="s">
        <v>48</v>
      </c>
      <c r="J136" s="237" t="s">
        <v>313</v>
      </c>
      <c r="K136" s="240">
        <v>37447693</v>
      </c>
      <c r="L136" s="241">
        <v>3407740.0630000001</v>
      </c>
      <c r="M136" s="242">
        <v>2978509.9499999997</v>
      </c>
      <c r="N136" s="242">
        <v>35340432.800000004</v>
      </c>
      <c r="O136" s="243">
        <f>Table17[[#This Row],[Qualified Property Amount Reported]]/Table17[[#This Row],[Qualified Property Amount Approved]]</f>
        <v>0.94372790334507406</v>
      </c>
      <c r="P136" s="241">
        <v>562054</v>
      </c>
      <c r="Q136" s="241">
        <v>11144189</v>
      </c>
      <c r="R136" s="241">
        <v>8298503</v>
      </c>
      <c r="S136" s="245">
        <v>1004</v>
      </c>
      <c r="T136" s="245">
        <v>83</v>
      </c>
      <c r="U136" s="246" t="s">
        <v>50</v>
      </c>
      <c r="V136" s="53"/>
      <c r="W136" s="44"/>
      <c r="X136" s="44"/>
      <c r="Y136" s="51"/>
      <c r="Z136" s="96" t="s">
        <v>36</v>
      </c>
      <c r="AA136" s="96"/>
      <c r="AB136" s="96">
        <v>13</v>
      </c>
      <c r="AC136" s="124"/>
    </row>
    <row r="137" spans="1:29" ht="100" customHeight="1" x14ac:dyDescent="0.35">
      <c r="A137" s="228">
        <v>135</v>
      </c>
      <c r="B137" s="237" t="s">
        <v>1115</v>
      </c>
      <c r="C137" s="237">
        <v>2010</v>
      </c>
      <c r="D137" s="238">
        <v>40527</v>
      </c>
      <c r="E137" s="239" t="s">
        <v>1116</v>
      </c>
      <c r="F137" s="237" t="s">
        <v>544</v>
      </c>
      <c r="G137" s="96" t="s">
        <v>126</v>
      </c>
      <c r="H137" s="237" t="s">
        <v>126</v>
      </c>
      <c r="I137" s="237" t="s">
        <v>48</v>
      </c>
      <c r="J137" s="237" t="s">
        <v>127</v>
      </c>
      <c r="K137" s="240">
        <v>8000000</v>
      </c>
      <c r="L137" s="241">
        <v>728000</v>
      </c>
      <c r="M137" s="242">
        <v>704815.66</v>
      </c>
      <c r="N137" s="242">
        <v>7745227</v>
      </c>
      <c r="O137" s="243">
        <f>Table17[[#This Row],[Qualified Property Amount Reported]]/Table17[[#This Row],[Qualified Property Amount Approved]]</f>
        <v>0.96815337499999998</v>
      </c>
      <c r="P137" s="241">
        <v>903595</v>
      </c>
      <c r="Q137" s="241">
        <v>1877730</v>
      </c>
      <c r="R137" s="241">
        <v>2053325</v>
      </c>
      <c r="S137" s="245">
        <v>94</v>
      </c>
      <c r="T137" s="245">
        <v>11</v>
      </c>
      <c r="U137" s="247" t="s">
        <v>50</v>
      </c>
      <c r="V137" s="53"/>
      <c r="W137" s="44"/>
      <c r="X137" s="44"/>
      <c r="Y137" s="51"/>
      <c r="Z137" s="96">
        <v>24</v>
      </c>
      <c r="AA137" s="96"/>
      <c r="AB137" s="96">
        <v>10</v>
      </c>
      <c r="AC137" s="124"/>
    </row>
    <row r="138" spans="1:29" ht="100" customHeight="1" x14ac:dyDescent="0.35">
      <c r="A138" s="228">
        <v>136</v>
      </c>
      <c r="B138" s="237" t="s">
        <v>135</v>
      </c>
      <c r="C138" s="237">
        <v>2010</v>
      </c>
      <c r="D138" s="238">
        <v>40527</v>
      </c>
      <c r="E138" s="239" t="s">
        <v>136</v>
      </c>
      <c r="F138" s="237" t="s">
        <v>137</v>
      </c>
      <c r="G138" s="96" t="s">
        <v>138</v>
      </c>
      <c r="H138" s="237" t="s">
        <v>138</v>
      </c>
      <c r="I138" s="237" t="s">
        <v>48</v>
      </c>
      <c r="J138" s="237" t="s">
        <v>139</v>
      </c>
      <c r="K138" s="240">
        <v>1085554</v>
      </c>
      <c r="L138" s="241">
        <v>98785.414000000004</v>
      </c>
      <c r="M138" s="242">
        <v>62105.17</v>
      </c>
      <c r="N138" s="242">
        <v>759409.6</v>
      </c>
      <c r="O138" s="243">
        <f>Table17[[#This Row],[Qualified Property Amount Reported]]/Table17[[#This Row],[Qualified Property Amount Approved]]</f>
        <v>0.69955948759803743</v>
      </c>
      <c r="P138" s="241">
        <v>71701</v>
      </c>
      <c r="Q138" s="241">
        <v>185955</v>
      </c>
      <c r="R138" s="241">
        <v>158870</v>
      </c>
      <c r="S138" s="245">
        <v>12</v>
      </c>
      <c r="T138" s="245">
        <v>1</v>
      </c>
      <c r="U138" s="247" t="s">
        <v>50</v>
      </c>
      <c r="V138" s="53"/>
      <c r="W138" s="44"/>
      <c r="X138" s="44"/>
      <c r="Y138" s="51"/>
      <c r="Z138" s="96">
        <v>3</v>
      </c>
      <c r="AA138" s="96"/>
      <c r="AB138" s="96">
        <v>4</v>
      </c>
      <c r="AC138" s="124"/>
    </row>
    <row r="139" spans="1:29" ht="100" customHeight="1" x14ac:dyDescent="0.35">
      <c r="A139" s="228">
        <v>137</v>
      </c>
      <c r="B139" s="237" t="s">
        <v>149</v>
      </c>
      <c r="C139" s="237">
        <v>2010</v>
      </c>
      <c r="D139" s="238">
        <v>40527</v>
      </c>
      <c r="E139" s="239" t="s">
        <v>150</v>
      </c>
      <c r="F139" s="237" t="s">
        <v>151</v>
      </c>
      <c r="G139" s="96" t="s">
        <v>152</v>
      </c>
      <c r="H139" s="237" t="s">
        <v>152</v>
      </c>
      <c r="I139" s="237" t="s">
        <v>48</v>
      </c>
      <c r="J139" s="237" t="s">
        <v>139</v>
      </c>
      <c r="K139" s="240">
        <v>2227596</v>
      </c>
      <c r="L139" s="241">
        <v>202711.236</v>
      </c>
      <c r="M139" s="242">
        <v>119409.48</v>
      </c>
      <c r="N139" s="242">
        <v>1447555.97</v>
      </c>
      <c r="O139" s="243">
        <f>Table17[[#This Row],[Qualified Property Amount Reported]]/Table17[[#This Row],[Qualified Property Amount Approved]]</f>
        <v>0.64982877056701482</v>
      </c>
      <c r="P139" s="241">
        <v>37823</v>
      </c>
      <c r="Q139" s="241">
        <v>277169</v>
      </c>
      <c r="R139" s="241">
        <v>112281</v>
      </c>
      <c r="S139" s="245">
        <v>11</v>
      </c>
      <c r="T139" s="245">
        <v>1</v>
      </c>
      <c r="U139" s="247" t="s">
        <v>50</v>
      </c>
      <c r="V139" s="53"/>
      <c r="W139" s="44"/>
      <c r="X139" s="44"/>
      <c r="Y139" s="51"/>
      <c r="Z139" s="96">
        <v>9</v>
      </c>
      <c r="AA139" s="96"/>
      <c r="AB139" s="96">
        <v>5</v>
      </c>
      <c r="AC139" s="124"/>
    </row>
    <row r="140" spans="1:29" ht="100" customHeight="1" x14ac:dyDescent="0.35">
      <c r="A140" s="228">
        <v>138</v>
      </c>
      <c r="B140" s="237" t="s">
        <v>156</v>
      </c>
      <c r="C140" s="237">
        <v>2010</v>
      </c>
      <c r="D140" s="238">
        <v>40527</v>
      </c>
      <c r="E140" s="239" t="s">
        <v>157</v>
      </c>
      <c r="F140" s="237" t="s">
        <v>158</v>
      </c>
      <c r="G140" s="96" t="s">
        <v>148</v>
      </c>
      <c r="H140" s="237" t="s">
        <v>148</v>
      </c>
      <c r="I140" s="237" t="s">
        <v>48</v>
      </c>
      <c r="J140" s="237" t="s">
        <v>139</v>
      </c>
      <c r="K140" s="240">
        <v>766293</v>
      </c>
      <c r="L140" s="241">
        <v>69732.663</v>
      </c>
      <c r="M140" s="242">
        <v>53371.72</v>
      </c>
      <c r="N140" s="242">
        <v>658910.17999999993</v>
      </c>
      <c r="O140" s="243">
        <f>Table17[[#This Row],[Qualified Property Amount Reported]]/Table17[[#This Row],[Qualified Property Amount Approved]]</f>
        <v>0.85986715264265745</v>
      </c>
      <c r="P140" s="241">
        <v>33124</v>
      </c>
      <c r="Q140" s="241">
        <v>168912</v>
      </c>
      <c r="R140" s="241">
        <v>132303</v>
      </c>
      <c r="S140" s="245">
        <v>11.6</v>
      </c>
      <c r="T140" s="245">
        <v>1</v>
      </c>
      <c r="U140" s="247" t="s">
        <v>50</v>
      </c>
      <c r="V140" s="53"/>
      <c r="W140" s="44"/>
      <c r="X140" s="44"/>
      <c r="Y140" s="51"/>
      <c r="Z140" s="96">
        <v>29</v>
      </c>
      <c r="AA140" s="96"/>
      <c r="AB140" s="96">
        <v>12</v>
      </c>
      <c r="AC140" s="124"/>
    </row>
    <row r="141" spans="1:29" ht="100" customHeight="1" x14ac:dyDescent="0.35">
      <c r="A141" s="228">
        <v>139</v>
      </c>
      <c r="B141" s="237" t="s">
        <v>164</v>
      </c>
      <c r="C141" s="237">
        <v>2010</v>
      </c>
      <c r="D141" s="238">
        <v>40527</v>
      </c>
      <c r="E141" s="239" t="s">
        <v>165</v>
      </c>
      <c r="F141" s="237" t="s">
        <v>166</v>
      </c>
      <c r="G141" s="96" t="s">
        <v>152</v>
      </c>
      <c r="H141" s="237" t="s">
        <v>152</v>
      </c>
      <c r="I141" s="237" t="s">
        <v>48</v>
      </c>
      <c r="J141" s="237" t="s">
        <v>139</v>
      </c>
      <c r="K141" s="240">
        <v>1723486</v>
      </c>
      <c r="L141" s="241">
        <v>156837.226</v>
      </c>
      <c r="M141" s="242">
        <v>113649.46</v>
      </c>
      <c r="N141" s="242">
        <v>1378738.49</v>
      </c>
      <c r="O141" s="243">
        <f>Table17[[#This Row],[Qualified Property Amount Reported]]/Table17[[#This Row],[Qualified Property Amount Approved]]</f>
        <v>0.79997080916236052</v>
      </c>
      <c r="P141" s="241">
        <v>99894</v>
      </c>
      <c r="Q141" s="241">
        <v>419234</v>
      </c>
      <c r="R141" s="241">
        <v>362292</v>
      </c>
      <c r="S141" s="245">
        <v>11.6</v>
      </c>
      <c r="T141" s="245">
        <v>1</v>
      </c>
      <c r="U141" s="247" t="s">
        <v>50</v>
      </c>
      <c r="V141" s="53"/>
      <c r="W141" s="44"/>
      <c r="X141" s="44"/>
      <c r="Y141" s="51"/>
      <c r="Z141" s="96">
        <v>9</v>
      </c>
      <c r="AA141" s="96"/>
      <c r="AB141" s="96">
        <v>5</v>
      </c>
      <c r="AC141" s="124"/>
    </row>
    <row r="142" spans="1:29" ht="100" customHeight="1" x14ac:dyDescent="0.35">
      <c r="A142" s="228">
        <v>140</v>
      </c>
      <c r="B142" s="237" t="s">
        <v>167</v>
      </c>
      <c r="C142" s="237">
        <v>2010</v>
      </c>
      <c r="D142" s="238">
        <v>40527</v>
      </c>
      <c r="E142" s="239" t="s">
        <v>168</v>
      </c>
      <c r="F142" s="237" t="s">
        <v>169</v>
      </c>
      <c r="G142" s="96" t="s">
        <v>75</v>
      </c>
      <c r="H142" s="237" t="s">
        <v>75</v>
      </c>
      <c r="I142" s="237" t="s">
        <v>48</v>
      </c>
      <c r="J142" s="237" t="s">
        <v>139</v>
      </c>
      <c r="K142" s="240">
        <v>1828204</v>
      </c>
      <c r="L142" s="241">
        <v>166366.56399999998</v>
      </c>
      <c r="M142" s="242">
        <v>112035.83</v>
      </c>
      <c r="N142" s="242">
        <v>1358330.76</v>
      </c>
      <c r="O142" s="243">
        <f>Table17[[#This Row],[Qualified Property Amount Reported]]/Table17[[#This Row],[Qualified Property Amount Approved]]</f>
        <v>0.74298642821041849</v>
      </c>
      <c r="P142" s="241">
        <v>66258</v>
      </c>
      <c r="Q142" s="241">
        <v>333415</v>
      </c>
      <c r="R142" s="241">
        <v>233306</v>
      </c>
      <c r="S142" s="245">
        <v>11.45</v>
      </c>
      <c r="T142" s="245">
        <v>1</v>
      </c>
      <c r="U142" s="247" t="s">
        <v>50</v>
      </c>
      <c r="V142" s="53"/>
      <c r="W142" s="44"/>
      <c r="X142" s="44"/>
      <c r="Y142" s="51"/>
      <c r="Z142" s="96">
        <v>16</v>
      </c>
      <c r="AA142" s="96"/>
      <c r="AB142" s="96">
        <v>7</v>
      </c>
      <c r="AC142" s="124"/>
    </row>
    <row r="143" spans="1:29" ht="100" customHeight="1" x14ac:dyDescent="0.35">
      <c r="A143" s="228">
        <v>141</v>
      </c>
      <c r="B143" s="237" t="s">
        <v>296</v>
      </c>
      <c r="C143" s="237">
        <v>2010</v>
      </c>
      <c r="D143" s="238">
        <v>40527</v>
      </c>
      <c r="E143" s="239" t="s">
        <v>297</v>
      </c>
      <c r="F143" s="237" t="s">
        <v>298</v>
      </c>
      <c r="G143" s="96" t="s">
        <v>80</v>
      </c>
      <c r="H143" s="237" t="s">
        <v>80</v>
      </c>
      <c r="I143" s="237" t="s">
        <v>48</v>
      </c>
      <c r="J143" s="237" t="s">
        <v>299</v>
      </c>
      <c r="K143" s="240">
        <v>6236024</v>
      </c>
      <c r="L143" s="241">
        <v>567478.18400000001</v>
      </c>
      <c r="M143" s="242">
        <v>449161.59</v>
      </c>
      <c r="N143" s="242">
        <v>5512427.9699999997</v>
      </c>
      <c r="O143" s="243">
        <f>Table17[[#This Row],[Qualified Property Amount Reported]]/Table17[[#This Row],[Qualified Property Amount Approved]]</f>
        <v>0.88396516273830883</v>
      </c>
      <c r="P143" s="241">
        <v>120126</v>
      </c>
      <c r="Q143" s="241">
        <v>509292</v>
      </c>
      <c r="R143" s="241">
        <v>61939</v>
      </c>
      <c r="S143" s="245">
        <v>25</v>
      </c>
      <c r="T143" s="245">
        <v>3</v>
      </c>
      <c r="U143" s="247" t="s">
        <v>50</v>
      </c>
      <c r="V143" s="53"/>
      <c r="W143" s="44"/>
      <c r="X143" s="44"/>
      <c r="Y143" s="51"/>
      <c r="Z143" s="96">
        <v>77</v>
      </c>
      <c r="AA143" s="96"/>
      <c r="AB143" s="96">
        <v>39</v>
      </c>
      <c r="AC143" s="124"/>
    </row>
    <row r="144" spans="1:29" ht="100" customHeight="1" x14ac:dyDescent="0.35">
      <c r="A144" s="228">
        <v>142</v>
      </c>
      <c r="B144" s="237" t="s">
        <v>401</v>
      </c>
      <c r="C144" s="237">
        <v>2010</v>
      </c>
      <c r="D144" s="238">
        <v>40527</v>
      </c>
      <c r="E144" s="239" t="s">
        <v>402</v>
      </c>
      <c r="F144" s="237" t="s">
        <v>403</v>
      </c>
      <c r="G144" s="96" t="s">
        <v>131</v>
      </c>
      <c r="H144" s="237" t="s">
        <v>131</v>
      </c>
      <c r="I144" s="237" t="s">
        <v>48</v>
      </c>
      <c r="J144" s="237" t="s">
        <v>404</v>
      </c>
      <c r="K144" s="240">
        <v>13400000</v>
      </c>
      <c r="L144" s="241">
        <v>1219400</v>
      </c>
      <c r="M144" s="242">
        <v>996693.54</v>
      </c>
      <c r="N144" s="242">
        <v>11899375.73</v>
      </c>
      <c r="O144" s="243">
        <f>Table17[[#This Row],[Qualified Property Amount Reported]]/Table17[[#This Row],[Qualified Property Amount Approved]]</f>
        <v>0.88801311417910456</v>
      </c>
      <c r="P144" s="241">
        <v>0</v>
      </c>
      <c r="Q144" s="241">
        <v>702662</v>
      </c>
      <c r="R144" s="241">
        <v>-516738</v>
      </c>
      <c r="S144" s="245">
        <v>133</v>
      </c>
      <c r="T144" s="245">
        <v>15</v>
      </c>
      <c r="U144" s="247" t="s">
        <v>50</v>
      </c>
      <c r="V144" s="53"/>
      <c r="W144" s="44"/>
      <c r="X144" s="44"/>
      <c r="Y144" s="51"/>
      <c r="Z144" s="96">
        <v>41</v>
      </c>
      <c r="AA144" s="96"/>
      <c r="AB144" s="96">
        <v>25</v>
      </c>
      <c r="AC144" s="124"/>
    </row>
    <row r="145" spans="1:29" ht="100" customHeight="1" x14ac:dyDescent="0.35">
      <c r="A145" s="228">
        <v>143</v>
      </c>
      <c r="B145" s="237" t="s">
        <v>776</v>
      </c>
      <c r="C145" s="237">
        <v>2011</v>
      </c>
      <c r="D145" s="238">
        <v>40568</v>
      </c>
      <c r="E145" s="239" t="s">
        <v>777</v>
      </c>
      <c r="F145" s="237" t="s">
        <v>327</v>
      </c>
      <c r="G145" s="96" t="s">
        <v>75</v>
      </c>
      <c r="H145" s="237" t="s">
        <v>75</v>
      </c>
      <c r="I145" s="237" t="s">
        <v>186</v>
      </c>
      <c r="J145" s="237" t="s">
        <v>176</v>
      </c>
      <c r="K145" s="240">
        <v>1306525</v>
      </c>
      <c r="L145" s="241">
        <v>118893.77499999999</v>
      </c>
      <c r="M145" s="242">
        <v>99646.59</v>
      </c>
      <c r="N145" s="242">
        <v>1213372.5899999999</v>
      </c>
      <c r="O145" s="243">
        <f>Table17[[#This Row],[Qualified Property Amount Reported]]/Table17[[#This Row],[Qualified Property Amount Approved]]</f>
        <v>0.92870216031074782</v>
      </c>
      <c r="P145" s="241">
        <v>21400</v>
      </c>
      <c r="Q145" s="241">
        <v>944754</v>
      </c>
      <c r="R145" s="241">
        <v>847260</v>
      </c>
      <c r="S145" s="245">
        <v>26</v>
      </c>
      <c r="T145" s="245">
        <v>2</v>
      </c>
      <c r="U145" s="247" t="s">
        <v>50</v>
      </c>
      <c r="V145" s="53"/>
      <c r="W145" s="44"/>
      <c r="X145" s="44"/>
      <c r="Y145" s="51"/>
      <c r="Z145" s="96">
        <v>24</v>
      </c>
      <c r="AA145" s="96"/>
      <c r="AB145" s="96">
        <v>10</v>
      </c>
      <c r="AC145" s="124"/>
    </row>
    <row r="146" spans="1:29" ht="100" customHeight="1" x14ac:dyDescent="0.35">
      <c r="A146" s="228">
        <v>144</v>
      </c>
      <c r="B146" s="237" t="s">
        <v>109</v>
      </c>
      <c r="C146" s="237">
        <v>2011</v>
      </c>
      <c r="D146" s="238">
        <v>40568</v>
      </c>
      <c r="E146" s="239" t="s">
        <v>110</v>
      </c>
      <c r="F146" s="237" t="s">
        <v>111</v>
      </c>
      <c r="G146" s="96" t="s">
        <v>75</v>
      </c>
      <c r="H146" s="237" t="s">
        <v>75</v>
      </c>
      <c r="I146" s="237" t="s">
        <v>48</v>
      </c>
      <c r="J146" s="237" t="s">
        <v>112</v>
      </c>
      <c r="K146" s="240">
        <v>5387950</v>
      </c>
      <c r="L146" s="241">
        <v>490303.45</v>
      </c>
      <c r="M146" s="242">
        <v>362320.05</v>
      </c>
      <c r="N146" s="242">
        <v>4473087</v>
      </c>
      <c r="O146" s="243">
        <f>Table17[[#This Row],[Qualified Property Amount Reported]]/Table17[[#This Row],[Qualified Property Amount Approved]]</f>
        <v>0.8302020248888724</v>
      </c>
      <c r="P146" s="241">
        <v>16040</v>
      </c>
      <c r="Q146" s="241">
        <v>274173</v>
      </c>
      <c r="R146" s="241">
        <v>-200090</v>
      </c>
      <c r="S146" s="245">
        <v>6</v>
      </c>
      <c r="T146" s="245">
        <v>1</v>
      </c>
      <c r="U146" s="247" t="s">
        <v>50</v>
      </c>
      <c r="V146" s="53"/>
      <c r="W146" s="44"/>
      <c r="X146" s="44"/>
      <c r="Y146" s="51"/>
      <c r="Z146" s="96">
        <v>18</v>
      </c>
      <c r="AA146" s="96"/>
      <c r="AB146" s="96">
        <v>9</v>
      </c>
      <c r="AC146" s="124"/>
    </row>
    <row r="147" spans="1:29" ht="100" customHeight="1" x14ac:dyDescent="0.35">
      <c r="A147" s="228">
        <v>145</v>
      </c>
      <c r="B147" s="237" t="s">
        <v>834</v>
      </c>
      <c r="C147" s="237">
        <v>2011</v>
      </c>
      <c r="D147" s="238">
        <v>40624</v>
      </c>
      <c r="E147" s="239" t="s">
        <v>835</v>
      </c>
      <c r="F147" s="237" t="s">
        <v>53</v>
      </c>
      <c r="G147" s="96" t="s">
        <v>47</v>
      </c>
      <c r="H147" s="237" t="s">
        <v>47</v>
      </c>
      <c r="I147" s="237" t="s">
        <v>48</v>
      </c>
      <c r="J147" s="237" t="s">
        <v>70</v>
      </c>
      <c r="K147" s="240">
        <v>14374000</v>
      </c>
      <c r="L147" s="241">
        <v>1308034</v>
      </c>
      <c r="M147" s="242">
        <v>1164293.99</v>
      </c>
      <c r="N147" s="242">
        <v>14373999.93</v>
      </c>
      <c r="O147" s="243">
        <f>Table17[[#This Row],[Qualified Property Amount Reported]]/Table17[[#This Row],[Qualified Property Amount Approved]]</f>
        <v>0.99999999513009596</v>
      </c>
      <c r="P147" s="241">
        <v>197027</v>
      </c>
      <c r="Q147" s="241">
        <v>3470273</v>
      </c>
      <c r="R147" s="241">
        <v>2359266</v>
      </c>
      <c r="S147" s="245">
        <v>97</v>
      </c>
      <c r="T147" s="245">
        <v>11</v>
      </c>
      <c r="U147" s="246" t="s">
        <v>50</v>
      </c>
      <c r="V147" s="53"/>
      <c r="W147" s="44"/>
      <c r="X147" s="44"/>
      <c r="Y147" s="51"/>
      <c r="Z147" s="96">
        <v>32</v>
      </c>
      <c r="AA147" s="96"/>
      <c r="AB147" s="96">
        <v>16</v>
      </c>
      <c r="AC147" s="124"/>
    </row>
    <row r="148" spans="1:29" ht="100" customHeight="1" x14ac:dyDescent="0.35">
      <c r="A148" s="228">
        <v>146</v>
      </c>
      <c r="B148" s="237" t="s">
        <v>512</v>
      </c>
      <c r="C148" s="237">
        <v>2011</v>
      </c>
      <c r="D148" s="238">
        <v>40722</v>
      </c>
      <c r="E148" s="239" t="s">
        <v>513</v>
      </c>
      <c r="F148" s="237" t="s">
        <v>514</v>
      </c>
      <c r="G148" s="96" t="s">
        <v>152</v>
      </c>
      <c r="H148" s="237" t="s">
        <v>152</v>
      </c>
      <c r="I148" s="237" t="s">
        <v>48</v>
      </c>
      <c r="J148" s="237" t="s">
        <v>70</v>
      </c>
      <c r="K148" s="240">
        <v>10120000</v>
      </c>
      <c r="L148" s="241">
        <v>920920</v>
      </c>
      <c r="M148" s="242">
        <v>823637.85</v>
      </c>
      <c r="N148" s="242">
        <v>10119999.91</v>
      </c>
      <c r="O148" s="243">
        <f>Table17[[#This Row],[Qualified Property Amount Reported]]/Table17[[#This Row],[Qualified Property Amount Approved]]</f>
        <v>0.99999999110671933</v>
      </c>
      <c r="P148" s="241">
        <v>2221793</v>
      </c>
      <c r="Q148" s="241">
        <v>4297636</v>
      </c>
      <c r="R148" s="241">
        <v>5598509</v>
      </c>
      <c r="S148" s="245">
        <v>62</v>
      </c>
      <c r="T148" s="245">
        <v>7</v>
      </c>
      <c r="U148" s="247" t="s">
        <v>50</v>
      </c>
      <c r="V148" s="53"/>
      <c r="W148" s="44"/>
      <c r="X148" s="44"/>
      <c r="Y148" s="51"/>
      <c r="Z148" s="96">
        <v>13</v>
      </c>
      <c r="AA148" s="96"/>
      <c r="AB148" s="96">
        <v>5</v>
      </c>
      <c r="AC148" s="124"/>
    </row>
    <row r="149" spans="1:29" ht="100" customHeight="1" x14ac:dyDescent="0.35">
      <c r="A149" s="228">
        <v>147</v>
      </c>
      <c r="B149" s="237" t="s">
        <v>1030</v>
      </c>
      <c r="C149" s="237">
        <v>2011</v>
      </c>
      <c r="D149" s="238">
        <v>40750</v>
      </c>
      <c r="E149" s="239" t="s">
        <v>1031</v>
      </c>
      <c r="F149" s="237" t="s">
        <v>1032</v>
      </c>
      <c r="G149" s="96" t="s">
        <v>263</v>
      </c>
      <c r="H149" s="237" t="s">
        <v>263</v>
      </c>
      <c r="I149" s="237" t="s">
        <v>48</v>
      </c>
      <c r="J149" s="237" t="s">
        <v>49</v>
      </c>
      <c r="K149" s="240">
        <v>3155300</v>
      </c>
      <c r="L149" s="241">
        <v>255579.30000000002</v>
      </c>
      <c r="M149" s="242">
        <v>247020.17</v>
      </c>
      <c r="N149" s="242">
        <v>3049631.77</v>
      </c>
      <c r="O149" s="243">
        <f>Table17[[#This Row],[Qualified Property Amount Reported]]/Table17[[#This Row],[Qualified Property Amount Approved]]</f>
        <v>0.96651087693721671</v>
      </c>
      <c r="P149" s="241">
        <v>40230</v>
      </c>
      <c r="Q149" s="241">
        <v>271233</v>
      </c>
      <c r="R149" s="241">
        <v>55884</v>
      </c>
      <c r="S149" s="245">
        <v>9</v>
      </c>
      <c r="T149" s="245">
        <v>1</v>
      </c>
      <c r="U149" s="247" t="s">
        <v>50</v>
      </c>
      <c r="V149" s="53"/>
      <c r="W149" s="44"/>
      <c r="X149" s="44"/>
      <c r="Y149" s="51"/>
      <c r="Z149" s="96">
        <v>31</v>
      </c>
      <c r="AA149" s="96"/>
      <c r="AB149" s="96">
        <v>14</v>
      </c>
      <c r="AC149" s="124"/>
    </row>
    <row r="150" spans="1:29" ht="100" customHeight="1" x14ac:dyDescent="0.35">
      <c r="A150" s="228">
        <v>148</v>
      </c>
      <c r="B150" s="237" t="s">
        <v>1272</v>
      </c>
      <c r="C150" s="237">
        <v>2011</v>
      </c>
      <c r="D150" s="238">
        <v>40862</v>
      </c>
      <c r="E150" s="239" t="s">
        <v>1273</v>
      </c>
      <c r="F150" s="237" t="s">
        <v>1274</v>
      </c>
      <c r="G150" s="96" t="s">
        <v>126</v>
      </c>
      <c r="H150" s="237" t="s">
        <v>126</v>
      </c>
      <c r="I150" s="237" t="s">
        <v>48</v>
      </c>
      <c r="J150" s="237" t="s">
        <v>49</v>
      </c>
      <c r="K150" s="240">
        <v>17156875</v>
      </c>
      <c r="L150" s="241">
        <v>1389706.875</v>
      </c>
      <c r="M150" s="242">
        <v>942179.29</v>
      </c>
      <c r="N150" s="242">
        <v>11273784.040000001</v>
      </c>
      <c r="O150" s="243">
        <f>Table17[[#This Row],[Qualified Property Amount Reported]]/Table17[[#This Row],[Qualified Property Amount Approved]]</f>
        <v>0.65710008611708137</v>
      </c>
      <c r="P150" s="241">
        <v>1355423</v>
      </c>
      <c r="Q150" s="241">
        <v>2233575</v>
      </c>
      <c r="R150" s="241">
        <v>2199291</v>
      </c>
      <c r="S150" s="245">
        <v>174</v>
      </c>
      <c r="T150" s="245">
        <v>17</v>
      </c>
      <c r="U150" s="246" t="s">
        <v>50</v>
      </c>
      <c r="V150" s="53"/>
      <c r="W150" s="44"/>
      <c r="X150" s="44"/>
      <c r="Y150" s="51"/>
      <c r="Z150" s="96">
        <v>26</v>
      </c>
      <c r="AA150" s="96"/>
      <c r="AB150" s="96">
        <v>10</v>
      </c>
      <c r="AC150" s="124"/>
    </row>
    <row r="151" spans="1:29" ht="128.15" customHeight="1" x14ac:dyDescent="0.35">
      <c r="A151" s="228">
        <v>149</v>
      </c>
      <c r="B151" s="237" t="s">
        <v>1142</v>
      </c>
      <c r="C151" s="237">
        <v>2011</v>
      </c>
      <c r="D151" s="238">
        <v>40890</v>
      </c>
      <c r="E151" s="255" t="s">
        <v>1143</v>
      </c>
      <c r="F151" s="237" t="s">
        <v>1144</v>
      </c>
      <c r="G151" s="96" t="s">
        <v>75</v>
      </c>
      <c r="H151" s="237" t="s">
        <v>1145</v>
      </c>
      <c r="I151" s="237" t="s">
        <v>186</v>
      </c>
      <c r="J151" s="237" t="s">
        <v>450</v>
      </c>
      <c r="K151" s="240">
        <v>292000000</v>
      </c>
      <c r="L151" s="241">
        <v>23652000</v>
      </c>
      <c r="M151" s="242">
        <v>24546044.829999998</v>
      </c>
      <c r="N151" s="242">
        <v>291889530.08999997</v>
      </c>
      <c r="O151" s="243">
        <f>Table17[[#This Row],[Qualified Property Amount Reported]]/Table17[[#This Row],[Qualified Property Amount Approved]]</f>
        <v>0.99962167839041083</v>
      </c>
      <c r="P151" s="241">
        <v>2386636</v>
      </c>
      <c r="Q151" s="241">
        <v>35023610</v>
      </c>
      <c r="R151" s="241">
        <v>13758246</v>
      </c>
      <c r="S151" s="245">
        <v>1237</v>
      </c>
      <c r="T151" s="245">
        <v>108</v>
      </c>
      <c r="U151" s="246" t="s">
        <v>50</v>
      </c>
      <c r="V151" s="214" t="s">
        <v>1146</v>
      </c>
      <c r="W151" s="40" t="s">
        <v>1147</v>
      </c>
      <c r="X151" s="209" t="s">
        <v>1148</v>
      </c>
      <c r="Y151" s="210" t="s">
        <v>1149</v>
      </c>
      <c r="Z151" s="96">
        <v>24</v>
      </c>
      <c r="AA151" s="96"/>
      <c r="AB151" s="96">
        <v>10</v>
      </c>
      <c r="AC151" s="124"/>
    </row>
    <row r="152" spans="1:29" ht="100" customHeight="1" x14ac:dyDescent="0.35">
      <c r="A152" s="228">
        <v>150</v>
      </c>
      <c r="B152" s="237" t="s">
        <v>1100</v>
      </c>
      <c r="C152" s="237">
        <v>2012</v>
      </c>
      <c r="D152" s="238">
        <v>40988</v>
      </c>
      <c r="E152" s="239" t="s">
        <v>1101</v>
      </c>
      <c r="F152" s="237" t="s">
        <v>1102</v>
      </c>
      <c r="G152" s="96" t="s">
        <v>126</v>
      </c>
      <c r="H152" s="237" t="s">
        <v>126</v>
      </c>
      <c r="I152" s="237" t="s">
        <v>48</v>
      </c>
      <c r="J152" s="237" t="s">
        <v>127</v>
      </c>
      <c r="K152" s="240">
        <v>6417810</v>
      </c>
      <c r="L152" s="241">
        <v>519842.61000000004</v>
      </c>
      <c r="M152" s="242">
        <v>490541.59</v>
      </c>
      <c r="N152" s="242">
        <v>6056069</v>
      </c>
      <c r="O152" s="243">
        <f>Table17[[#This Row],[Qualified Property Amount Reported]]/Table17[[#This Row],[Qualified Property Amount Approved]]</f>
        <v>0.9436348224705936</v>
      </c>
      <c r="P152" s="241">
        <v>277896</v>
      </c>
      <c r="Q152" s="241">
        <v>253546</v>
      </c>
      <c r="R152" s="241">
        <v>11600</v>
      </c>
      <c r="S152" s="245">
        <v>28</v>
      </c>
      <c r="T152" s="245">
        <v>3</v>
      </c>
      <c r="U152" s="246" t="s">
        <v>50</v>
      </c>
      <c r="V152" s="53"/>
      <c r="W152" s="44"/>
      <c r="X152" s="44"/>
      <c r="Y152" s="51"/>
      <c r="Z152" s="96">
        <v>28</v>
      </c>
      <c r="AA152" s="96"/>
      <c r="AB152" s="96">
        <v>17</v>
      </c>
      <c r="AC152" s="124"/>
    </row>
    <row r="153" spans="1:29" ht="100" customHeight="1" x14ac:dyDescent="0.35">
      <c r="A153" s="228">
        <v>151</v>
      </c>
      <c r="B153" s="237" t="s">
        <v>1059</v>
      </c>
      <c r="C153" s="237">
        <v>2012</v>
      </c>
      <c r="D153" s="238">
        <v>41044</v>
      </c>
      <c r="E153" s="239" t="s">
        <v>1060</v>
      </c>
      <c r="F153" s="237" t="s">
        <v>981</v>
      </c>
      <c r="G153" s="96" t="s">
        <v>80</v>
      </c>
      <c r="H153" s="237" t="s">
        <v>80</v>
      </c>
      <c r="I153" s="237" t="s">
        <v>48</v>
      </c>
      <c r="J153" s="237" t="s">
        <v>982</v>
      </c>
      <c r="K153" s="240">
        <v>104381342</v>
      </c>
      <c r="L153" s="241">
        <v>8454888.7019999996</v>
      </c>
      <c r="M153" s="242">
        <v>7351986.7199999997</v>
      </c>
      <c r="N153" s="242">
        <v>90047264.859999985</v>
      </c>
      <c r="O153" s="243">
        <f>Table17[[#This Row],[Qualified Property Amount Reported]]/Table17[[#This Row],[Qualified Property Amount Approved]]</f>
        <v>0.86267586845166244</v>
      </c>
      <c r="P153" s="241">
        <v>3706841</v>
      </c>
      <c r="Q153" s="241">
        <v>10302813</v>
      </c>
      <c r="R153" s="241">
        <v>5554765</v>
      </c>
      <c r="S153" s="245">
        <v>399</v>
      </c>
      <c r="T153" s="245">
        <v>44</v>
      </c>
      <c r="U153" s="246" t="s">
        <v>50</v>
      </c>
      <c r="V153" s="53"/>
      <c r="W153" s="44"/>
      <c r="X153" s="44"/>
      <c r="Y153" s="51"/>
      <c r="Z153" s="96">
        <v>76</v>
      </c>
      <c r="AA153" s="96"/>
      <c r="AB153" s="96">
        <v>39</v>
      </c>
      <c r="AC153" s="124"/>
    </row>
    <row r="154" spans="1:29" ht="100" customHeight="1" x14ac:dyDescent="0.35">
      <c r="A154" s="228">
        <v>152</v>
      </c>
      <c r="B154" s="237" t="s">
        <v>741</v>
      </c>
      <c r="C154" s="237">
        <v>2012</v>
      </c>
      <c r="D154" s="238">
        <v>41044</v>
      </c>
      <c r="E154" s="239" t="s">
        <v>742</v>
      </c>
      <c r="F154" s="237" t="s">
        <v>743</v>
      </c>
      <c r="G154" s="96" t="s">
        <v>64</v>
      </c>
      <c r="H154" s="237" t="s">
        <v>64</v>
      </c>
      <c r="I154" s="237" t="s">
        <v>48</v>
      </c>
      <c r="J154" s="237" t="s">
        <v>49</v>
      </c>
      <c r="K154" s="240">
        <v>1025769</v>
      </c>
      <c r="L154" s="241">
        <v>83087</v>
      </c>
      <c r="M154" s="242">
        <v>61712.13</v>
      </c>
      <c r="N154" s="242">
        <v>735018.76</v>
      </c>
      <c r="O154" s="243">
        <f>Table17[[#This Row],[Qualified Property Amount Reported]]/Table17[[#This Row],[Qualified Property Amount Approved]]</f>
        <v>0.71655388298925005</v>
      </c>
      <c r="P154" s="241">
        <v>112933</v>
      </c>
      <c r="Q154" s="241">
        <v>128931</v>
      </c>
      <c r="R154" s="241">
        <v>158777</v>
      </c>
      <c r="S154" s="245">
        <v>6</v>
      </c>
      <c r="T154" s="245">
        <v>1</v>
      </c>
      <c r="U154" s="247" t="s">
        <v>50</v>
      </c>
      <c r="V154" s="53"/>
      <c r="W154" s="44"/>
      <c r="X154" s="44"/>
      <c r="Y154" s="51"/>
      <c r="Z154" s="96">
        <v>9</v>
      </c>
      <c r="AA154" s="96"/>
      <c r="AB154" s="96">
        <v>8</v>
      </c>
      <c r="AC154" s="124"/>
    </row>
    <row r="155" spans="1:29" ht="100" customHeight="1" x14ac:dyDescent="0.35">
      <c r="A155" s="228">
        <v>153</v>
      </c>
      <c r="B155" s="237" t="s">
        <v>979</v>
      </c>
      <c r="C155" s="237">
        <v>2012</v>
      </c>
      <c r="D155" s="238">
        <v>41044</v>
      </c>
      <c r="E155" s="239" t="s">
        <v>980</v>
      </c>
      <c r="F155" s="237" t="s">
        <v>981</v>
      </c>
      <c r="G155" s="96" t="s">
        <v>80</v>
      </c>
      <c r="H155" s="237" t="s">
        <v>80</v>
      </c>
      <c r="I155" s="237" t="s">
        <v>48</v>
      </c>
      <c r="J155" s="237" t="s">
        <v>982</v>
      </c>
      <c r="K155" s="240">
        <v>24500000</v>
      </c>
      <c r="L155" s="241">
        <v>1984500</v>
      </c>
      <c r="M155" s="242">
        <v>2005024.12</v>
      </c>
      <c r="N155" s="242">
        <v>24200004</v>
      </c>
      <c r="O155" s="243">
        <f>Table17[[#This Row],[Qualified Property Amount Reported]]/Table17[[#This Row],[Qualified Property Amount Approved]]</f>
        <v>0.98775526530612245</v>
      </c>
      <c r="P155" s="241">
        <v>357750</v>
      </c>
      <c r="Q155" s="241">
        <v>1704725</v>
      </c>
      <c r="R155" s="241">
        <v>77975</v>
      </c>
      <c r="S155" s="245">
        <v>114</v>
      </c>
      <c r="T155" s="245">
        <v>8</v>
      </c>
      <c r="U155" s="247" t="s">
        <v>50</v>
      </c>
      <c r="V155" s="53"/>
      <c r="W155" s="44"/>
      <c r="X155" s="44"/>
      <c r="Y155" s="51"/>
      <c r="Z155" s="96">
        <v>76</v>
      </c>
      <c r="AA155" s="96"/>
      <c r="AB155" s="96">
        <v>39</v>
      </c>
      <c r="AC155" s="124"/>
    </row>
    <row r="156" spans="1:29" ht="100" customHeight="1" x14ac:dyDescent="0.35">
      <c r="A156" s="228">
        <v>154</v>
      </c>
      <c r="B156" s="237" t="s">
        <v>876</v>
      </c>
      <c r="C156" s="237">
        <v>2012</v>
      </c>
      <c r="D156" s="238">
        <v>41079</v>
      </c>
      <c r="E156" s="239" t="s">
        <v>877</v>
      </c>
      <c r="F156" s="237" t="s">
        <v>878</v>
      </c>
      <c r="G156" s="96" t="s">
        <v>879</v>
      </c>
      <c r="H156" s="237" t="s">
        <v>879</v>
      </c>
      <c r="I156" s="237" t="s">
        <v>48</v>
      </c>
      <c r="J156" s="237" t="s">
        <v>341</v>
      </c>
      <c r="K156" s="240">
        <v>4115500</v>
      </c>
      <c r="L156" s="241">
        <v>333356</v>
      </c>
      <c r="M156" s="242">
        <v>343220.36</v>
      </c>
      <c r="N156" s="242">
        <v>4115500</v>
      </c>
      <c r="O156" s="243">
        <f>Table17[[#This Row],[Qualified Property Amount Reported]]/Table17[[#This Row],[Qualified Property Amount Approved]]</f>
        <v>1</v>
      </c>
      <c r="P156" s="241">
        <v>84522</v>
      </c>
      <c r="Q156" s="241">
        <v>2616810</v>
      </c>
      <c r="R156" s="241">
        <v>2367976</v>
      </c>
      <c r="S156" s="245">
        <v>30</v>
      </c>
      <c r="T156" s="245">
        <v>1</v>
      </c>
      <c r="U156" s="247" t="s">
        <v>50</v>
      </c>
      <c r="V156" s="53"/>
      <c r="W156" s="44"/>
      <c r="X156" s="44"/>
      <c r="Y156" s="51"/>
      <c r="Z156" s="96">
        <v>29</v>
      </c>
      <c r="AA156" s="96"/>
      <c r="AB156" s="96">
        <v>17</v>
      </c>
      <c r="AC156" s="124"/>
    </row>
    <row r="157" spans="1:29" ht="100" customHeight="1" x14ac:dyDescent="0.35">
      <c r="A157" s="228">
        <v>155</v>
      </c>
      <c r="B157" s="237" t="s">
        <v>1275</v>
      </c>
      <c r="C157" s="237">
        <v>2012</v>
      </c>
      <c r="D157" s="238">
        <v>41226</v>
      </c>
      <c r="E157" s="239" t="s">
        <v>1276</v>
      </c>
      <c r="F157" s="237" t="s">
        <v>1277</v>
      </c>
      <c r="G157" s="96" t="s">
        <v>148</v>
      </c>
      <c r="H157" s="237" t="s">
        <v>148</v>
      </c>
      <c r="I157" s="237" t="s">
        <v>48</v>
      </c>
      <c r="J157" s="237" t="s">
        <v>49</v>
      </c>
      <c r="K157" s="240">
        <v>1187000</v>
      </c>
      <c r="L157" s="241">
        <v>96147</v>
      </c>
      <c r="M157" s="242">
        <v>94295.29</v>
      </c>
      <c r="N157" s="242">
        <v>1126586.53</v>
      </c>
      <c r="O157" s="243">
        <f>Table17[[#This Row],[Qualified Property Amount Reported]]/Table17[[#This Row],[Qualified Property Amount Approved]]</f>
        <v>0.94910406908171863</v>
      </c>
      <c r="P157" s="241">
        <v>18139</v>
      </c>
      <c r="Q157" s="241">
        <v>95062</v>
      </c>
      <c r="R157" s="241">
        <v>17054</v>
      </c>
      <c r="S157" s="245">
        <v>5</v>
      </c>
      <c r="T157" s="245">
        <v>1</v>
      </c>
      <c r="U157" s="247" t="s">
        <v>50</v>
      </c>
      <c r="V157" s="53"/>
      <c r="W157" s="44"/>
      <c r="X157" s="44"/>
      <c r="Y157" s="51"/>
      <c r="Z157" s="96">
        <v>30</v>
      </c>
      <c r="AA157" s="96"/>
      <c r="AB157" s="96">
        <v>17</v>
      </c>
      <c r="AC157" s="124"/>
    </row>
    <row r="158" spans="1:29" ht="100" customHeight="1" x14ac:dyDescent="0.35">
      <c r="A158" s="228">
        <v>156</v>
      </c>
      <c r="B158" s="237" t="s">
        <v>891</v>
      </c>
      <c r="C158" s="237">
        <v>2012</v>
      </c>
      <c r="D158" s="238">
        <v>41226</v>
      </c>
      <c r="E158" s="239" t="s">
        <v>892</v>
      </c>
      <c r="F158" s="237" t="s">
        <v>893</v>
      </c>
      <c r="G158" s="96" t="s">
        <v>278</v>
      </c>
      <c r="H158" s="237" t="s">
        <v>278</v>
      </c>
      <c r="I158" s="237" t="s">
        <v>48</v>
      </c>
      <c r="J158" s="237" t="s">
        <v>894</v>
      </c>
      <c r="K158" s="240">
        <v>13500000</v>
      </c>
      <c r="L158" s="241">
        <v>1093500</v>
      </c>
      <c r="M158" s="242">
        <v>379523.56</v>
      </c>
      <c r="N158" s="242">
        <v>4510779.8099999996</v>
      </c>
      <c r="O158" s="243">
        <f>Table17[[#This Row],[Qualified Property Amount Reported]]/Table17[[#This Row],[Qualified Property Amount Approved]]</f>
        <v>0.33413183777777777</v>
      </c>
      <c r="P158" s="241">
        <v>423866</v>
      </c>
      <c r="Q158" s="241">
        <v>679196</v>
      </c>
      <c r="R158" s="241">
        <v>9561</v>
      </c>
      <c r="S158" s="245">
        <v>17</v>
      </c>
      <c r="T158" s="245">
        <v>3</v>
      </c>
      <c r="U158" s="246" t="s">
        <v>50</v>
      </c>
      <c r="V158" s="53"/>
      <c r="W158" s="44"/>
      <c r="X158" s="44"/>
      <c r="Y158" s="51"/>
      <c r="Z158" s="96">
        <v>36</v>
      </c>
      <c r="AA158" s="96"/>
      <c r="AB158" s="96">
        <v>40</v>
      </c>
      <c r="AC158" s="124"/>
    </row>
    <row r="159" spans="1:29" ht="100" customHeight="1" x14ac:dyDescent="0.35">
      <c r="A159" s="228">
        <v>157</v>
      </c>
      <c r="B159" s="237" t="s">
        <v>472</v>
      </c>
      <c r="C159" s="237">
        <v>2013</v>
      </c>
      <c r="D159" s="238">
        <v>41289</v>
      </c>
      <c r="E159" s="239" t="s">
        <v>473</v>
      </c>
      <c r="F159" s="237" t="s">
        <v>474</v>
      </c>
      <c r="G159" s="96" t="s">
        <v>475</v>
      </c>
      <c r="H159" s="237" t="s">
        <v>475</v>
      </c>
      <c r="I159" s="237" t="s">
        <v>48</v>
      </c>
      <c r="J159" s="237" t="s">
        <v>70</v>
      </c>
      <c r="K159" s="240">
        <v>5851298</v>
      </c>
      <c r="L159" s="241">
        <v>489753.64259999996</v>
      </c>
      <c r="M159" s="242">
        <v>459933.57</v>
      </c>
      <c r="N159" s="242">
        <v>5462393.9000000004</v>
      </c>
      <c r="O159" s="243">
        <f>Table17[[#This Row],[Qualified Property Amount Reported]]/Table17[[#This Row],[Qualified Property Amount Approved]]</f>
        <v>0.9335354138517642</v>
      </c>
      <c r="P159" s="241">
        <v>106588</v>
      </c>
      <c r="Q159" s="241">
        <v>506088</v>
      </c>
      <c r="R159" s="241">
        <v>122923</v>
      </c>
      <c r="S159" s="245">
        <v>24</v>
      </c>
      <c r="T159" s="245">
        <v>3</v>
      </c>
      <c r="U159" s="247" t="s">
        <v>50</v>
      </c>
      <c r="V159" s="53"/>
      <c r="W159" s="44"/>
      <c r="X159" s="44"/>
      <c r="Y159" s="51"/>
      <c r="Z159" s="96">
        <v>11</v>
      </c>
      <c r="AA159" s="96"/>
      <c r="AB159" s="96">
        <v>3</v>
      </c>
      <c r="AC159" s="124"/>
    </row>
    <row r="160" spans="1:29" ht="100" customHeight="1" x14ac:dyDescent="0.35">
      <c r="A160" s="228">
        <v>158</v>
      </c>
      <c r="B160" s="237" t="s">
        <v>338</v>
      </c>
      <c r="C160" s="237">
        <v>2013</v>
      </c>
      <c r="D160" s="238">
        <v>41352</v>
      </c>
      <c r="E160" s="239" t="s">
        <v>339</v>
      </c>
      <c r="F160" s="237" t="s">
        <v>340</v>
      </c>
      <c r="G160" s="96" t="s">
        <v>80</v>
      </c>
      <c r="H160" s="237" t="s">
        <v>80</v>
      </c>
      <c r="I160" s="237" t="s">
        <v>48</v>
      </c>
      <c r="J160" s="237" t="s">
        <v>341</v>
      </c>
      <c r="K160" s="240">
        <v>1905343</v>
      </c>
      <c r="L160" s="241">
        <v>159477.20910000001</v>
      </c>
      <c r="M160" s="242">
        <v>160429.88</v>
      </c>
      <c r="N160" s="242">
        <v>1905343</v>
      </c>
      <c r="O160" s="243">
        <f>Table17[[#This Row],[Qualified Property Amount Reported]]/Table17[[#This Row],[Qualified Property Amount Approved]]</f>
        <v>1</v>
      </c>
      <c r="P160" s="241">
        <v>103496</v>
      </c>
      <c r="Q160" s="241">
        <v>786032</v>
      </c>
      <c r="R160" s="241">
        <v>730051</v>
      </c>
      <c r="S160" s="245">
        <v>32</v>
      </c>
      <c r="T160" s="245">
        <v>2</v>
      </c>
      <c r="U160" s="246" t="s">
        <v>50</v>
      </c>
      <c r="V160" s="53"/>
      <c r="W160" s="44"/>
      <c r="X160" s="44"/>
      <c r="Y160" s="51"/>
      <c r="Z160" s="96">
        <v>76</v>
      </c>
      <c r="AA160" s="96"/>
      <c r="AB160" s="96">
        <v>38</v>
      </c>
      <c r="AC160" s="124"/>
    </row>
    <row r="161" spans="1:29" ht="100" customHeight="1" x14ac:dyDescent="0.35">
      <c r="A161" s="228">
        <v>159</v>
      </c>
      <c r="B161" s="237" t="s">
        <v>59</v>
      </c>
      <c r="C161" s="237">
        <v>2013</v>
      </c>
      <c r="D161" s="238">
        <v>41443</v>
      </c>
      <c r="E161" s="239" t="s">
        <v>60</v>
      </c>
      <c r="F161" s="237" t="s">
        <v>53</v>
      </c>
      <c r="G161" s="96" t="s">
        <v>47</v>
      </c>
      <c r="H161" s="237" t="s">
        <v>47</v>
      </c>
      <c r="I161" s="237" t="s">
        <v>48</v>
      </c>
      <c r="J161" s="237" t="s">
        <v>49</v>
      </c>
      <c r="K161" s="274">
        <v>6254045</v>
      </c>
      <c r="L161" s="268">
        <v>523463.56649999996</v>
      </c>
      <c r="M161" s="274">
        <v>328667.46000000002</v>
      </c>
      <c r="N161" s="274">
        <v>3926731.88</v>
      </c>
      <c r="O161" s="275">
        <f>Table17[[#This Row],[Qualified Property Amount Reported]]/Table17[[#This Row],[Qualified Property Amount Approved]]</f>
        <v>0.62787074285522404</v>
      </c>
      <c r="P161" s="268">
        <v>351613</v>
      </c>
      <c r="Q161" s="268">
        <v>523038</v>
      </c>
      <c r="R161" s="268">
        <v>351188</v>
      </c>
      <c r="S161" s="237">
        <v>28</v>
      </c>
      <c r="T161" s="237">
        <v>2</v>
      </c>
      <c r="U161" s="237" t="s">
        <v>50</v>
      </c>
      <c r="V161" s="137"/>
      <c r="W161" s="124"/>
      <c r="X161" s="124"/>
      <c r="Y161" s="138"/>
      <c r="Z161" s="96">
        <v>32</v>
      </c>
      <c r="AA161" s="96"/>
      <c r="AB161" s="96">
        <v>14</v>
      </c>
      <c r="AC161" s="124"/>
    </row>
    <row r="162" spans="1:29" ht="100" customHeight="1" x14ac:dyDescent="0.35">
      <c r="A162" s="228">
        <v>160</v>
      </c>
      <c r="B162" s="237" t="s">
        <v>880</v>
      </c>
      <c r="C162" s="237">
        <v>2013</v>
      </c>
      <c r="D162" s="238">
        <v>41506</v>
      </c>
      <c r="E162" s="239" t="s">
        <v>881</v>
      </c>
      <c r="F162" s="237" t="s">
        <v>882</v>
      </c>
      <c r="G162" s="96" t="s">
        <v>138</v>
      </c>
      <c r="H162" s="237" t="s">
        <v>138</v>
      </c>
      <c r="I162" s="237" t="s">
        <v>48</v>
      </c>
      <c r="J162" s="237" t="s">
        <v>70</v>
      </c>
      <c r="K162" s="240">
        <v>7355324</v>
      </c>
      <c r="L162" s="241">
        <v>615640.61879999994</v>
      </c>
      <c r="M162" s="242">
        <v>619318.28</v>
      </c>
      <c r="N162" s="242">
        <v>7355324</v>
      </c>
      <c r="O162" s="243">
        <f>Table17[[#This Row],[Qualified Property Amount Reported]]/Table17[[#This Row],[Qualified Property Amount Approved]]</f>
        <v>1</v>
      </c>
      <c r="P162" s="241">
        <v>305075</v>
      </c>
      <c r="Q162" s="241">
        <v>422917</v>
      </c>
      <c r="R162" s="241">
        <v>112351</v>
      </c>
      <c r="S162" s="245">
        <v>12</v>
      </c>
      <c r="T162" s="245">
        <v>2</v>
      </c>
      <c r="U162" s="246" t="s">
        <v>50</v>
      </c>
      <c r="V162" s="53"/>
      <c r="W162" s="44"/>
      <c r="X162" s="44"/>
      <c r="Y162" s="51"/>
      <c r="Z162" s="96">
        <v>3</v>
      </c>
      <c r="AA162" s="96"/>
      <c r="AB162" s="96">
        <v>4</v>
      </c>
      <c r="AC162" s="124"/>
    </row>
    <row r="163" spans="1:29" ht="100" customHeight="1" x14ac:dyDescent="0.35">
      <c r="A163" s="228">
        <v>161</v>
      </c>
      <c r="B163" s="237" t="s">
        <v>432</v>
      </c>
      <c r="C163" s="237">
        <v>2013</v>
      </c>
      <c r="D163" s="238">
        <v>41534</v>
      </c>
      <c r="E163" s="239" t="s">
        <v>433</v>
      </c>
      <c r="F163" s="237" t="s">
        <v>434</v>
      </c>
      <c r="G163" s="96" t="s">
        <v>89</v>
      </c>
      <c r="H163" s="237" t="s">
        <v>89</v>
      </c>
      <c r="I163" s="237" t="s">
        <v>48</v>
      </c>
      <c r="J163" s="237" t="s">
        <v>70</v>
      </c>
      <c r="K163" s="240">
        <v>3481313</v>
      </c>
      <c r="L163" s="241">
        <v>291385.89809999999</v>
      </c>
      <c r="M163" s="242">
        <v>293077.069418</v>
      </c>
      <c r="N163" s="242">
        <v>3480725.29</v>
      </c>
      <c r="O163" s="243">
        <f>Table17[[#This Row],[Qualified Property Amount Reported]]/Table17[[#This Row],[Qualified Property Amount Approved]]</f>
        <v>0.99983118151111383</v>
      </c>
      <c r="P163" s="241">
        <v>38218</v>
      </c>
      <c r="Q163" s="241">
        <v>394801</v>
      </c>
      <c r="R163" s="241">
        <v>141634</v>
      </c>
      <c r="S163" s="245">
        <v>23</v>
      </c>
      <c r="T163" s="245">
        <v>2</v>
      </c>
      <c r="U163" s="246" t="s">
        <v>50</v>
      </c>
      <c r="V163" s="53"/>
      <c r="W163" s="44"/>
      <c r="X163" s="44"/>
      <c r="Y163" s="51"/>
      <c r="Z163" s="96">
        <v>9</v>
      </c>
      <c r="AA163" s="96"/>
      <c r="AB163" s="96">
        <v>8</v>
      </c>
      <c r="AC163" s="124"/>
    </row>
    <row r="164" spans="1:29" ht="100" customHeight="1" x14ac:dyDescent="0.35">
      <c r="A164" s="228">
        <v>162</v>
      </c>
      <c r="B164" s="237" t="s">
        <v>314</v>
      </c>
      <c r="C164" s="237">
        <v>2013</v>
      </c>
      <c r="D164" s="238">
        <v>41562</v>
      </c>
      <c r="E164" s="239" t="s">
        <v>315</v>
      </c>
      <c r="F164" s="237" t="s">
        <v>316</v>
      </c>
      <c r="G164" s="96" t="s">
        <v>317</v>
      </c>
      <c r="H164" s="237" t="s">
        <v>317</v>
      </c>
      <c r="I164" s="237" t="s">
        <v>48</v>
      </c>
      <c r="J164" s="237" t="s">
        <v>70</v>
      </c>
      <c r="K164" s="240">
        <v>4976469</v>
      </c>
      <c r="L164" s="241">
        <v>416530.45529999997</v>
      </c>
      <c r="M164" s="242">
        <v>326787.61</v>
      </c>
      <c r="N164" s="242">
        <v>3881088</v>
      </c>
      <c r="O164" s="243">
        <f>Table17[[#This Row],[Qualified Property Amount Reported]]/Table17[[#This Row],[Qualified Property Amount Approved]]</f>
        <v>0.77988790847486444</v>
      </c>
      <c r="P164" s="241">
        <v>43980</v>
      </c>
      <c r="Q164" s="241">
        <v>423841</v>
      </c>
      <c r="R164" s="241">
        <v>51291</v>
      </c>
      <c r="S164" s="245">
        <v>20</v>
      </c>
      <c r="T164" s="245">
        <v>3</v>
      </c>
      <c r="U164" s="246" t="s">
        <v>50</v>
      </c>
      <c r="V164" s="53"/>
      <c r="W164" s="44"/>
      <c r="X164" s="44"/>
      <c r="Y164" s="51"/>
      <c r="Z164" s="96">
        <v>21</v>
      </c>
      <c r="AA164" s="96"/>
      <c r="AB164" s="96">
        <v>13</v>
      </c>
      <c r="AC164" s="124"/>
    </row>
    <row r="165" spans="1:29" ht="100" customHeight="1" x14ac:dyDescent="0.35">
      <c r="A165" s="228">
        <v>163</v>
      </c>
      <c r="B165" s="237" t="s">
        <v>491</v>
      </c>
      <c r="C165" s="237">
        <v>2013</v>
      </c>
      <c r="D165" s="238">
        <v>41597</v>
      </c>
      <c r="E165" s="239" t="s">
        <v>492</v>
      </c>
      <c r="F165" s="237" t="s">
        <v>53</v>
      </c>
      <c r="G165" s="96" t="s">
        <v>47</v>
      </c>
      <c r="H165" s="237" t="s">
        <v>47</v>
      </c>
      <c r="I165" s="237" t="s">
        <v>48</v>
      </c>
      <c r="J165" s="237" t="s">
        <v>70</v>
      </c>
      <c r="K165" s="240">
        <v>14065000</v>
      </c>
      <c r="L165" s="241">
        <v>1177240.5</v>
      </c>
      <c r="M165" s="242">
        <v>1181210.3999999999</v>
      </c>
      <c r="N165" s="242">
        <v>14064998.800000001</v>
      </c>
      <c r="O165" s="243">
        <f>Table17[[#This Row],[Qualified Property Amount Reported]]/Table17[[#This Row],[Qualified Property Amount Approved]]</f>
        <v>0.99999991468183436</v>
      </c>
      <c r="P165" s="241">
        <v>136306</v>
      </c>
      <c r="Q165" s="241">
        <v>2737899</v>
      </c>
      <c r="R165" s="241">
        <v>1696964</v>
      </c>
      <c r="S165" s="245">
        <v>38</v>
      </c>
      <c r="T165" s="245">
        <v>2</v>
      </c>
      <c r="U165" s="246" t="s">
        <v>50</v>
      </c>
      <c r="V165" s="53"/>
      <c r="W165" s="44"/>
      <c r="X165" s="44"/>
      <c r="Y165" s="51"/>
      <c r="Z165" s="96">
        <v>32</v>
      </c>
      <c r="AA165" s="96"/>
      <c r="AB165" s="96">
        <v>14</v>
      </c>
      <c r="AC165" s="124"/>
    </row>
    <row r="166" spans="1:29" ht="100" customHeight="1" x14ac:dyDescent="0.35">
      <c r="A166" s="228">
        <v>164</v>
      </c>
      <c r="B166" s="237" t="s">
        <v>1150</v>
      </c>
      <c r="C166" s="237">
        <v>2013</v>
      </c>
      <c r="D166" s="238">
        <v>41625</v>
      </c>
      <c r="E166" s="255" t="s">
        <v>1143</v>
      </c>
      <c r="F166" s="237" t="s">
        <v>1151</v>
      </c>
      <c r="G166" s="96" t="s">
        <v>75</v>
      </c>
      <c r="H166" s="237" t="s">
        <v>1152</v>
      </c>
      <c r="I166" s="237" t="s">
        <v>186</v>
      </c>
      <c r="J166" s="237" t="s">
        <v>450</v>
      </c>
      <c r="K166" s="240">
        <v>415000000</v>
      </c>
      <c r="L166" s="241">
        <v>34735500</v>
      </c>
      <c r="M166" s="242">
        <v>34929531.719999999</v>
      </c>
      <c r="N166" s="242">
        <v>414840044.17000002</v>
      </c>
      <c r="O166" s="243">
        <f>Table17[[#This Row],[Qualified Property Amount Reported]]/Table17[[#This Row],[Qualified Property Amount Approved]]</f>
        <v>0.99961456426506023</v>
      </c>
      <c r="P166" s="241">
        <v>4847406</v>
      </c>
      <c r="Q166" s="241">
        <v>54306869</v>
      </c>
      <c r="R166" s="241">
        <v>24418775</v>
      </c>
      <c r="S166" s="245">
        <v>2050</v>
      </c>
      <c r="T166" s="245">
        <v>115</v>
      </c>
      <c r="U166" s="246" t="s">
        <v>50</v>
      </c>
      <c r="V166" s="214" t="s">
        <v>1146</v>
      </c>
      <c r="W166" s="40" t="s">
        <v>1148</v>
      </c>
      <c r="X166" s="40" t="s">
        <v>1147</v>
      </c>
      <c r="Y166" s="51"/>
      <c r="Z166" s="96">
        <v>24</v>
      </c>
      <c r="AA166" s="96"/>
      <c r="AB166" s="96">
        <v>10</v>
      </c>
      <c r="AC166" s="124"/>
    </row>
    <row r="167" spans="1:29" ht="100" customHeight="1" x14ac:dyDescent="0.35">
      <c r="A167" s="228">
        <v>165</v>
      </c>
      <c r="B167" s="237" t="s">
        <v>557</v>
      </c>
      <c r="C167" s="237">
        <v>2014</v>
      </c>
      <c r="D167" s="238">
        <v>41688</v>
      </c>
      <c r="E167" s="239" t="s">
        <v>558</v>
      </c>
      <c r="F167" s="237" t="s">
        <v>327</v>
      </c>
      <c r="G167" s="96" t="s">
        <v>75</v>
      </c>
      <c r="H167" s="237" t="s">
        <v>75</v>
      </c>
      <c r="I167" s="237" t="s">
        <v>34</v>
      </c>
      <c r="J167" s="237" t="s">
        <v>176</v>
      </c>
      <c r="K167" s="240">
        <v>16234215</v>
      </c>
      <c r="L167" s="241">
        <v>1358804</v>
      </c>
      <c r="M167" s="242">
        <v>1359068.13</v>
      </c>
      <c r="N167" s="242">
        <v>16234214.939999999</v>
      </c>
      <c r="O167" s="243">
        <f>Table17[[#This Row],[Qualified Property Amount Reported]]/Table17[[#This Row],[Qualified Property Amount Approved]]</f>
        <v>0.99999999630410219</v>
      </c>
      <c r="P167" s="244" t="s">
        <v>36</v>
      </c>
      <c r="Q167" s="241">
        <v>1920567</v>
      </c>
      <c r="R167" s="241">
        <v>561763</v>
      </c>
      <c r="S167" s="245">
        <v>78</v>
      </c>
      <c r="T167" s="245">
        <v>6</v>
      </c>
      <c r="U167" s="246" t="s">
        <v>50</v>
      </c>
      <c r="V167" s="53"/>
      <c r="W167" s="44"/>
      <c r="X167" s="44"/>
      <c r="Y167" s="51"/>
      <c r="Z167" s="96">
        <v>24</v>
      </c>
      <c r="AA167" s="96"/>
      <c r="AB167" s="96">
        <v>10</v>
      </c>
      <c r="AC167" s="124"/>
    </row>
    <row r="168" spans="1:29" ht="100" customHeight="1" x14ac:dyDescent="0.35">
      <c r="A168" s="228">
        <v>166</v>
      </c>
      <c r="B168" s="237" t="s">
        <v>928</v>
      </c>
      <c r="C168" s="237">
        <v>2014</v>
      </c>
      <c r="D168" s="238">
        <v>41779</v>
      </c>
      <c r="E168" s="239" t="s">
        <v>929</v>
      </c>
      <c r="F168" s="237" t="s">
        <v>397</v>
      </c>
      <c r="G168" s="96" t="s">
        <v>379</v>
      </c>
      <c r="H168" s="237" t="s">
        <v>379</v>
      </c>
      <c r="I168" s="237" t="s">
        <v>48</v>
      </c>
      <c r="J168" s="237" t="s">
        <v>49</v>
      </c>
      <c r="K168" s="240">
        <v>3363238</v>
      </c>
      <c r="L168" s="241">
        <v>283184.63959999999</v>
      </c>
      <c r="M168" s="242">
        <v>283107.62</v>
      </c>
      <c r="N168" s="242">
        <v>3362323.25</v>
      </c>
      <c r="O168" s="243">
        <f>Table17[[#This Row],[Qualified Property Amount Reported]]/Table17[[#This Row],[Qualified Property Amount Approved]]</f>
        <v>0.99972801508546227</v>
      </c>
      <c r="P168" s="241">
        <v>287308</v>
      </c>
      <c r="Q168" s="241">
        <v>321007</v>
      </c>
      <c r="R168" s="241">
        <v>325130</v>
      </c>
      <c r="S168" s="245">
        <v>9</v>
      </c>
      <c r="T168" s="245">
        <v>2</v>
      </c>
      <c r="U168" s="247" t="s">
        <v>50</v>
      </c>
      <c r="V168" s="53"/>
      <c r="W168" s="44"/>
      <c r="X168" s="44"/>
      <c r="Y168" s="51"/>
      <c r="Z168" s="96">
        <v>33</v>
      </c>
      <c r="AA168" s="96"/>
      <c r="AB168" s="96">
        <v>14</v>
      </c>
      <c r="AC168" s="124"/>
    </row>
    <row r="169" spans="1:29" ht="100" customHeight="1" x14ac:dyDescent="0.35">
      <c r="A169" s="228">
        <v>167</v>
      </c>
      <c r="B169" s="237" t="s">
        <v>824</v>
      </c>
      <c r="C169" s="237">
        <v>2014</v>
      </c>
      <c r="D169" s="238">
        <v>41779</v>
      </c>
      <c r="E169" s="239" t="s">
        <v>825</v>
      </c>
      <c r="F169" s="237" t="s">
        <v>826</v>
      </c>
      <c r="G169" s="96" t="s">
        <v>826</v>
      </c>
      <c r="H169" s="237" t="s">
        <v>826</v>
      </c>
      <c r="I169" s="237" t="s">
        <v>48</v>
      </c>
      <c r="J169" s="237" t="s">
        <v>49</v>
      </c>
      <c r="K169" s="240">
        <v>17696003</v>
      </c>
      <c r="L169" s="241">
        <v>1490003.4526</v>
      </c>
      <c r="M169" s="242">
        <v>1244107.45</v>
      </c>
      <c r="N169" s="242">
        <v>14860760.880000001</v>
      </c>
      <c r="O169" s="243">
        <f>Table17[[#This Row],[Qualified Property Amount Reported]]/Table17[[#This Row],[Qualified Property Amount Approved]]</f>
        <v>0.83978064877136382</v>
      </c>
      <c r="P169" s="241">
        <v>319442</v>
      </c>
      <c r="Q169" s="241">
        <v>1392985</v>
      </c>
      <c r="R169" s="241">
        <v>222423</v>
      </c>
      <c r="S169" s="245">
        <v>75</v>
      </c>
      <c r="T169" s="245">
        <v>5</v>
      </c>
      <c r="U169" s="246" t="s">
        <v>50</v>
      </c>
      <c r="V169" s="54" t="s">
        <v>827</v>
      </c>
      <c r="W169" s="44"/>
      <c r="X169" s="44"/>
      <c r="Y169" s="51"/>
      <c r="Z169" s="96">
        <v>37</v>
      </c>
      <c r="AA169" s="96"/>
      <c r="AB169" s="96">
        <v>19</v>
      </c>
      <c r="AC169" s="124"/>
    </row>
    <row r="170" spans="1:29" ht="100" customHeight="1" x14ac:dyDescent="0.35">
      <c r="A170" s="228">
        <v>168</v>
      </c>
      <c r="B170" s="237" t="s">
        <v>515</v>
      </c>
      <c r="C170" s="237">
        <v>2014</v>
      </c>
      <c r="D170" s="238">
        <v>41779</v>
      </c>
      <c r="E170" s="239" t="s">
        <v>516</v>
      </c>
      <c r="F170" s="237" t="s">
        <v>517</v>
      </c>
      <c r="G170" s="96" t="s">
        <v>361</v>
      </c>
      <c r="H170" s="237" t="s">
        <v>361</v>
      </c>
      <c r="I170" s="237" t="s">
        <v>48</v>
      </c>
      <c r="J170" s="237" t="s">
        <v>49</v>
      </c>
      <c r="K170" s="240">
        <v>17592381</v>
      </c>
      <c r="L170" s="241">
        <v>1481278.4801999999</v>
      </c>
      <c r="M170" s="242">
        <v>1249865.3799999999</v>
      </c>
      <c r="N170" s="242">
        <v>14846238.99</v>
      </c>
      <c r="O170" s="243">
        <f>Table17[[#This Row],[Qualified Property Amount Reported]]/Table17[[#This Row],[Qualified Property Amount Approved]]</f>
        <v>0.84390162934738622</v>
      </c>
      <c r="P170" s="241">
        <v>363691</v>
      </c>
      <c r="Q170" s="241">
        <v>1142019</v>
      </c>
      <c r="R170" s="241">
        <v>24432</v>
      </c>
      <c r="S170" s="245">
        <v>45</v>
      </c>
      <c r="T170" s="245">
        <v>7</v>
      </c>
      <c r="U170" s="246" t="s">
        <v>50</v>
      </c>
      <c r="V170" s="53"/>
      <c r="W170" s="44"/>
      <c r="X170" s="44"/>
      <c r="Y170" s="51"/>
      <c r="Z170" s="96">
        <v>27</v>
      </c>
      <c r="AA170" s="96"/>
      <c r="AB170" s="96">
        <v>12</v>
      </c>
      <c r="AC170" s="124"/>
    </row>
    <row r="171" spans="1:29" ht="100" customHeight="1" x14ac:dyDescent="0.35">
      <c r="A171" s="228">
        <v>169</v>
      </c>
      <c r="B171" s="237" t="s">
        <v>857</v>
      </c>
      <c r="C171" s="237">
        <v>2014</v>
      </c>
      <c r="D171" s="238">
        <v>41807</v>
      </c>
      <c r="E171" s="239" t="s">
        <v>858</v>
      </c>
      <c r="F171" s="237" t="s">
        <v>33</v>
      </c>
      <c r="G171" s="96" t="s">
        <v>33</v>
      </c>
      <c r="H171" s="237" t="s">
        <v>33</v>
      </c>
      <c r="I171" s="237" t="s">
        <v>34</v>
      </c>
      <c r="J171" s="237" t="s">
        <v>859</v>
      </c>
      <c r="K171" s="240">
        <v>30000000</v>
      </c>
      <c r="L171" s="241">
        <v>2526000</v>
      </c>
      <c r="M171" s="242">
        <v>2525683.2999999998</v>
      </c>
      <c r="N171" s="242">
        <v>29996238.73</v>
      </c>
      <c r="O171" s="243">
        <f>Table17[[#This Row],[Qualified Property Amount Reported]]/Table17[[#This Row],[Qualified Property Amount Approved]]</f>
        <v>0.9998746243333333</v>
      </c>
      <c r="P171" s="244" t="s">
        <v>36</v>
      </c>
      <c r="Q171" s="241">
        <v>7988338</v>
      </c>
      <c r="R171" s="241">
        <v>5462338</v>
      </c>
      <c r="S171" s="245">
        <v>86</v>
      </c>
      <c r="T171" s="245">
        <v>6</v>
      </c>
      <c r="U171" s="246" t="s">
        <v>50</v>
      </c>
      <c r="V171" s="53"/>
      <c r="W171" s="44"/>
      <c r="X171" s="44"/>
      <c r="Y171" s="51"/>
      <c r="Z171" s="96">
        <v>45</v>
      </c>
      <c r="AA171" s="96"/>
      <c r="AB171" s="96">
        <v>20</v>
      </c>
      <c r="AC171" s="124"/>
    </row>
    <row r="172" spans="1:29" ht="100" customHeight="1" x14ac:dyDescent="0.35">
      <c r="A172" s="228">
        <v>170</v>
      </c>
      <c r="B172" s="237" t="s">
        <v>983</v>
      </c>
      <c r="C172" s="237">
        <v>2014</v>
      </c>
      <c r="D172" s="238">
        <v>41898</v>
      </c>
      <c r="E172" s="239" t="s">
        <v>984</v>
      </c>
      <c r="F172" s="237" t="s">
        <v>985</v>
      </c>
      <c r="G172" s="96" t="s">
        <v>33</v>
      </c>
      <c r="H172" s="237" t="s">
        <v>33</v>
      </c>
      <c r="I172" s="237" t="s">
        <v>48</v>
      </c>
      <c r="J172" s="237" t="s">
        <v>49</v>
      </c>
      <c r="K172" s="240">
        <v>14722168</v>
      </c>
      <c r="L172" s="241">
        <v>1239607</v>
      </c>
      <c r="M172" s="242">
        <v>1230772.54</v>
      </c>
      <c r="N172" s="242">
        <v>14722159.619999999</v>
      </c>
      <c r="O172" s="243">
        <f>Table17[[#This Row],[Qualified Property Amount Reported]]/Table17[[#This Row],[Qualified Property Amount Approved]]</f>
        <v>0.99999943079035636</v>
      </c>
      <c r="P172" s="241">
        <v>765232</v>
      </c>
      <c r="Q172" s="241">
        <v>1662628</v>
      </c>
      <c r="R172" s="241">
        <v>1188254</v>
      </c>
      <c r="S172" s="245">
        <v>35</v>
      </c>
      <c r="T172" s="245">
        <v>3</v>
      </c>
      <c r="U172" s="246" t="s">
        <v>50</v>
      </c>
      <c r="V172" s="53"/>
      <c r="W172" s="44"/>
      <c r="X172" s="44"/>
      <c r="Y172" s="51"/>
      <c r="Z172" s="96">
        <v>50</v>
      </c>
      <c r="AA172" s="96"/>
      <c r="AB172" s="96">
        <v>20</v>
      </c>
      <c r="AC172" s="124"/>
    </row>
    <row r="173" spans="1:29" ht="100" customHeight="1" x14ac:dyDescent="0.35">
      <c r="A173" s="228">
        <v>171</v>
      </c>
      <c r="B173" s="237" t="s">
        <v>196</v>
      </c>
      <c r="C173" s="237">
        <v>2014</v>
      </c>
      <c r="D173" s="238">
        <v>41898</v>
      </c>
      <c r="E173" s="239" t="s">
        <v>197</v>
      </c>
      <c r="F173" s="237" t="s">
        <v>198</v>
      </c>
      <c r="G173" s="96" t="s">
        <v>180</v>
      </c>
      <c r="H173" s="237" t="s">
        <v>180</v>
      </c>
      <c r="I173" s="237" t="s">
        <v>48</v>
      </c>
      <c r="J173" s="237" t="s">
        <v>49</v>
      </c>
      <c r="K173" s="240">
        <v>19143601</v>
      </c>
      <c r="L173" s="241">
        <v>1611891</v>
      </c>
      <c r="M173" s="242">
        <v>1601065.9</v>
      </c>
      <c r="N173" s="242">
        <v>19143565.879999999</v>
      </c>
      <c r="O173" s="243">
        <f>Table17[[#This Row],[Qualified Property Amount Reported]]/Table17[[#This Row],[Qualified Property Amount Approved]]</f>
        <v>0.99999816544442177</v>
      </c>
      <c r="P173" s="241">
        <v>568979</v>
      </c>
      <c r="Q173" s="241">
        <v>1938411</v>
      </c>
      <c r="R173" s="241">
        <v>895499</v>
      </c>
      <c r="S173" s="245">
        <v>40</v>
      </c>
      <c r="T173" s="245">
        <v>5</v>
      </c>
      <c r="U173" s="246" t="s">
        <v>50</v>
      </c>
      <c r="V173" s="53"/>
      <c r="W173" s="44"/>
      <c r="X173" s="44"/>
      <c r="Y173" s="51"/>
      <c r="Z173" s="96">
        <v>59</v>
      </c>
      <c r="AA173" s="96"/>
      <c r="AB173" s="96">
        <v>37</v>
      </c>
      <c r="AC173" s="124"/>
    </row>
    <row r="174" spans="1:29" ht="100" customHeight="1" x14ac:dyDescent="0.35">
      <c r="A174" s="228">
        <v>172</v>
      </c>
      <c r="B174" s="237" t="s">
        <v>329</v>
      </c>
      <c r="C174" s="237">
        <v>2014</v>
      </c>
      <c r="D174" s="238">
        <v>41989</v>
      </c>
      <c r="E174" s="239" t="s">
        <v>330</v>
      </c>
      <c r="F174" s="237" t="s">
        <v>331</v>
      </c>
      <c r="G174" s="96" t="s">
        <v>180</v>
      </c>
      <c r="H174" s="237" t="s">
        <v>180</v>
      </c>
      <c r="I174" s="237" t="s">
        <v>48</v>
      </c>
      <c r="J174" s="237" t="s">
        <v>139</v>
      </c>
      <c r="K174" s="240">
        <v>7030000</v>
      </c>
      <c r="L174" s="241">
        <v>591926</v>
      </c>
      <c r="M174" s="242">
        <v>520311.06</v>
      </c>
      <c r="N174" s="242">
        <v>6179466.25</v>
      </c>
      <c r="O174" s="243">
        <f>Table17[[#This Row],[Qualified Property Amount Reported]]/Table17[[#This Row],[Qualified Property Amount Approved]]</f>
        <v>0.87901369132290186</v>
      </c>
      <c r="P174" s="241">
        <v>273723</v>
      </c>
      <c r="Q174" s="241">
        <v>1091792</v>
      </c>
      <c r="R174" s="241">
        <v>773589</v>
      </c>
      <c r="S174" s="245">
        <v>30</v>
      </c>
      <c r="T174" s="245">
        <v>3</v>
      </c>
      <c r="U174" s="246" t="s">
        <v>50</v>
      </c>
      <c r="V174" s="53"/>
      <c r="W174" s="44"/>
      <c r="X174" s="44"/>
      <c r="Y174" s="51"/>
      <c r="Z174" s="96">
        <v>73</v>
      </c>
      <c r="AA174" s="96"/>
      <c r="AB174" s="96">
        <v>37</v>
      </c>
      <c r="AC174" s="124"/>
    </row>
    <row r="175" spans="1:29" ht="100" customHeight="1" x14ac:dyDescent="0.35">
      <c r="A175" s="228">
        <v>173</v>
      </c>
      <c r="B175" s="237" t="s">
        <v>1255</v>
      </c>
      <c r="C175" s="237">
        <v>2015</v>
      </c>
      <c r="D175" s="238">
        <v>42024</v>
      </c>
      <c r="E175" s="239" t="s">
        <v>1256</v>
      </c>
      <c r="F175" s="237" t="s">
        <v>1257</v>
      </c>
      <c r="G175" s="96" t="s">
        <v>775</v>
      </c>
      <c r="H175" s="237" t="s">
        <v>775</v>
      </c>
      <c r="I175" s="237" t="s">
        <v>48</v>
      </c>
      <c r="J175" s="237" t="s">
        <v>49</v>
      </c>
      <c r="K175" s="240">
        <v>2004360</v>
      </c>
      <c r="L175" s="241">
        <v>168767</v>
      </c>
      <c r="M175" s="242">
        <v>168071.79</v>
      </c>
      <c r="N175" s="242">
        <v>1996101.98</v>
      </c>
      <c r="O175" s="243">
        <f>Table17[[#This Row],[Qualified Property Amount Reported]]/Table17[[#This Row],[Qualified Property Amount Approved]]</f>
        <v>0.99587997166177733</v>
      </c>
      <c r="P175" s="241">
        <v>71130</v>
      </c>
      <c r="Q175" s="241">
        <v>347143</v>
      </c>
      <c r="R175" s="241">
        <v>249507</v>
      </c>
      <c r="S175" s="245">
        <v>19</v>
      </c>
      <c r="T175" s="245">
        <v>1</v>
      </c>
      <c r="U175" s="246" t="s">
        <v>50</v>
      </c>
      <c r="V175" s="53"/>
      <c r="W175" s="44"/>
      <c r="X175" s="44"/>
      <c r="Y175" s="51"/>
      <c r="Z175" s="96">
        <v>12</v>
      </c>
      <c r="AA175" s="96"/>
      <c r="AB175" s="96">
        <v>2</v>
      </c>
      <c r="AC175" s="124"/>
    </row>
    <row r="176" spans="1:29" ht="100" customHeight="1" x14ac:dyDescent="0.35">
      <c r="A176" s="228">
        <v>174</v>
      </c>
      <c r="B176" s="237" t="s">
        <v>1046</v>
      </c>
      <c r="C176" s="237">
        <v>2015</v>
      </c>
      <c r="D176" s="238">
        <v>42052</v>
      </c>
      <c r="E176" s="239" t="s">
        <v>1047</v>
      </c>
      <c r="F176" s="237" t="s">
        <v>327</v>
      </c>
      <c r="G176" s="96" t="s">
        <v>75</v>
      </c>
      <c r="H176" s="237" t="s">
        <v>75</v>
      </c>
      <c r="I176" s="237" t="s">
        <v>48</v>
      </c>
      <c r="J176" s="237" t="s">
        <v>127</v>
      </c>
      <c r="K176" s="240">
        <v>106551184</v>
      </c>
      <c r="L176" s="241">
        <v>8971610</v>
      </c>
      <c r="M176" s="242">
        <v>6347130.2000000002</v>
      </c>
      <c r="N176" s="242">
        <v>75381593.840000004</v>
      </c>
      <c r="O176" s="243">
        <f>Table17[[#This Row],[Qualified Property Amount Reported]]/Table17[[#This Row],[Qualified Property Amount Approved]]</f>
        <v>0.70746838289474101</v>
      </c>
      <c r="P176" s="241">
        <v>3402597</v>
      </c>
      <c r="Q176" s="241">
        <v>9175513</v>
      </c>
      <c r="R176" s="241">
        <v>3606500</v>
      </c>
      <c r="S176" s="245">
        <v>319</v>
      </c>
      <c r="T176" s="245">
        <v>33</v>
      </c>
      <c r="U176" s="246" t="s">
        <v>50</v>
      </c>
      <c r="V176" s="53"/>
      <c r="W176" s="44"/>
      <c r="X176" s="44"/>
      <c r="Y176" s="51"/>
      <c r="Z176" s="96">
        <v>24</v>
      </c>
      <c r="AA176" s="96"/>
      <c r="AB176" s="96">
        <v>10</v>
      </c>
      <c r="AC176" s="124"/>
    </row>
    <row r="177" spans="1:473" ht="100" customHeight="1" x14ac:dyDescent="0.35">
      <c r="A177" s="228">
        <v>175</v>
      </c>
      <c r="B177" s="237" t="s">
        <v>405</v>
      </c>
      <c r="C177" s="237">
        <v>2015</v>
      </c>
      <c r="D177" s="238">
        <v>42115</v>
      </c>
      <c r="E177" s="239" t="s">
        <v>406</v>
      </c>
      <c r="F177" s="237" t="s">
        <v>407</v>
      </c>
      <c r="G177" s="96" t="s">
        <v>408</v>
      </c>
      <c r="H177" s="237" t="s">
        <v>408</v>
      </c>
      <c r="I177" s="237" t="s">
        <v>48</v>
      </c>
      <c r="J177" s="237" t="s">
        <v>49</v>
      </c>
      <c r="K177" s="240">
        <v>13079755</v>
      </c>
      <c r="L177" s="241">
        <v>1101315</v>
      </c>
      <c r="M177" s="242">
        <v>1101315.3700000001</v>
      </c>
      <c r="N177" s="242">
        <v>13079755</v>
      </c>
      <c r="O177" s="243">
        <f>Table17[[#This Row],[Qualified Property Amount Reported]]/Table17[[#This Row],[Qualified Property Amount Approved]]</f>
        <v>1</v>
      </c>
      <c r="P177" s="241">
        <v>137797</v>
      </c>
      <c r="Q177" s="241">
        <v>1839848</v>
      </c>
      <c r="R177" s="241">
        <v>876329</v>
      </c>
      <c r="S177" s="245">
        <v>48</v>
      </c>
      <c r="T177" s="245">
        <v>4</v>
      </c>
      <c r="U177" s="246" t="s">
        <v>50</v>
      </c>
      <c r="V177" s="53"/>
      <c r="W177" s="44"/>
      <c r="X177" s="44"/>
      <c r="Y177" s="51"/>
      <c r="Z177" s="96">
        <v>24</v>
      </c>
      <c r="AA177" s="96">
        <v>11</v>
      </c>
      <c r="AB177" s="96">
        <v>31</v>
      </c>
      <c r="AC177" s="96">
        <v>3</v>
      </c>
    </row>
    <row r="178" spans="1:473" ht="100" customHeight="1" x14ac:dyDescent="0.35">
      <c r="A178" s="228">
        <v>176</v>
      </c>
      <c r="B178" s="237" t="s">
        <v>1046</v>
      </c>
      <c r="C178" s="237">
        <v>2015</v>
      </c>
      <c r="D178" s="238">
        <v>42143</v>
      </c>
      <c r="E178" s="239" t="s">
        <v>1243</v>
      </c>
      <c r="F178" s="237" t="s">
        <v>130</v>
      </c>
      <c r="G178" s="96" t="s">
        <v>131</v>
      </c>
      <c r="H178" s="237" t="s">
        <v>131</v>
      </c>
      <c r="I178" s="237" t="s">
        <v>34</v>
      </c>
      <c r="J178" s="237" t="s">
        <v>1244</v>
      </c>
      <c r="K178" s="240">
        <v>167661606</v>
      </c>
      <c r="L178" s="241">
        <v>14117107</v>
      </c>
      <c r="M178" s="242">
        <v>11339860.17</v>
      </c>
      <c r="N178" s="242">
        <v>135006352.13</v>
      </c>
      <c r="O178" s="243">
        <f>Table17[[#This Row],[Qualified Property Amount Reported]]/Table17[[#This Row],[Qualified Property Amount Approved]]</f>
        <v>0.80523117576483194</v>
      </c>
      <c r="P178" s="244" t="s">
        <v>36</v>
      </c>
      <c r="Q178" s="241">
        <v>35048735</v>
      </c>
      <c r="R178" s="241">
        <v>20931628</v>
      </c>
      <c r="S178" s="245">
        <v>192</v>
      </c>
      <c r="T178" s="245">
        <v>18</v>
      </c>
      <c r="U178" s="246" t="s">
        <v>50</v>
      </c>
      <c r="V178" s="53"/>
      <c r="W178" s="44"/>
      <c r="X178" s="44"/>
      <c r="Y178" s="51"/>
      <c r="Z178" s="96">
        <v>62</v>
      </c>
      <c r="AA178" s="96"/>
      <c r="AB178" s="96">
        <v>33</v>
      </c>
      <c r="AC178" s="124"/>
    </row>
    <row r="179" spans="1:473" ht="100" customHeight="1" x14ac:dyDescent="0.35">
      <c r="A179" s="228">
        <v>177</v>
      </c>
      <c r="B179" s="237" t="s">
        <v>640</v>
      </c>
      <c r="C179" s="237">
        <v>2015</v>
      </c>
      <c r="D179" s="238">
        <v>42171</v>
      </c>
      <c r="E179" s="239" t="s">
        <v>1203</v>
      </c>
      <c r="F179" s="237" t="s">
        <v>689</v>
      </c>
      <c r="G179" s="96" t="s">
        <v>131</v>
      </c>
      <c r="H179" s="237" t="s">
        <v>131</v>
      </c>
      <c r="I179" s="237" t="s">
        <v>34</v>
      </c>
      <c r="J179" s="237" t="s">
        <v>1204</v>
      </c>
      <c r="K179" s="240">
        <v>23969087</v>
      </c>
      <c r="L179" s="241">
        <v>2018197</v>
      </c>
      <c r="M179" s="242">
        <v>2018197.13</v>
      </c>
      <c r="N179" s="242">
        <v>23969087</v>
      </c>
      <c r="O179" s="243">
        <f>Table17[[#This Row],[Qualified Property Amount Reported]]/Table17[[#This Row],[Qualified Property Amount Approved]]</f>
        <v>1</v>
      </c>
      <c r="P179" s="244" t="s">
        <v>36</v>
      </c>
      <c r="Q179" s="241">
        <v>7825890</v>
      </c>
      <c r="R179" s="241">
        <v>5807693</v>
      </c>
      <c r="S179" s="245">
        <v>160</v>
      </c>
      <c r="T179" s="245">
        <v>13</v>
      </c>
      <c r="U179" s="246" t="s">
        <v>50</v>
      </c>
      <c r="V179" s="53"/>
      <c r="W179" s="44"/>
      <c r="X179" s="44"/>
      <c r="Y179" s="51"/>
      <c r="Z179" s="96">
        <v>64</v>
      </c>
      <c r="AA179" s="96"/>
      <c r="AB179" s="96">
        <v>30</v>
      </c>
      <c r="AC179" s="124"/>
    </row>
    <row r="180" spans="1:473" ht="100" customHeight="1" x14ac:dyDescent="0.35">
      <c r="A180" s="228">
        <v>178</v>
      </c>
      <c r="B180" s="237" t="s">
        <v>405</v>
      </c>
      <c r="C180" s="237">
        <v>2015</v>
      </c>
      <c r="D180" s="238">
        <v>42171</v>
      </c>
      <c r="E180" s="239" t="s">
        <v>543</v>
      </c>
      <c r="F180" s="237" t="s">
        <v>544</v>
      </c>
      <c r="G180" s="96" t="s">
        <v>126</v>
      </c>
      <c r="H180" s="237" t="s">
        <v>126</v>
      </c>
      <c r="I180" s="237" t="s">
        <v>186</v>
      </c>
      <c r="J180" s="237" t="s">
        <v>545</v>
      </c>
      <c r="K180" s="240">
        <v>5008800</v>
      </c>
      <c r="L180" s="241">
        <v>421741</v>
      </c>
      <c r="M180" s="242">
        <v>315331.06</v>
      </c>
      <c r="N180" s="242">
        <v>3768912.56</v>
      </c>
      <c r="O180" s="243">
        <f>Table17[[#This Row],[Qualified Property Amount Reported]]/Table17[[#This Row],[Qualified Property Amount Approved]]</f>
        <v>0.75245818559335576</v>
      </c>
      <c r="P180" s="241">
        <v>1434548</v>
      </c>
      <c r="Q180" s="241">
        <v>970990</v>
      </c>
      <c r="R180" s="241">
        <v>1983797</v>
      </c>
      <c r="S180" s="245">
        <v>57</v>
      </c>
      <c r="T180" s="245">
        <v>4</v>
      </c>
      <c r="U180" s="246" t="s">
        <v>50</v>
      </c>
      <c r="V180" s="53"/>
      <c r="W180" s="44"/>
      <c r="X180" s="44"/>
      <c r="Y180" s="51"/>
      <c r="Z180" s="96">
        <v>24</v>
      </c>
      <c r="AA180" s="96"/>
      <c r="AB180" s="96">
        <v>10</v>
      </c>
      <c r="AC180" s="96"/>
    </row>
    <row r="181" spans="1:473" s="102" customFormat="1" ht="128.25" customHeight="1" x14ac:dyDescent="0.35">
      <c r="A181" s="228">
        <v>179</v>
      </c>
      <c r="B181" s="237" t="s">
        <v>1173</v>
      </c>
      <c r="C181" s="237">
        <v>2015</v>
      </c>
      <c r="D181" s="238">
        <v>42171</v>
      </c>
      <c r="E181" s="239" t="s">
        <v>1174</v>
      </c>
      <c r="F181" s="237" t="s">
        <v>1175</v>
      </c>
      <c r="G181" s="96" t="s">
        <v>131</v>
      </c>
      <c r="H181" s="237" t="s">
        <v>131</v>
      </c>
      <c r="I181" s="237" t="s">
        <v>34</v>
      </c>
      <c r="J181" s="237" t="s">
        <v>694</v>
      </c>
      <c r="K181" s="240">
        <v>6475000</v>
      </c>
      <c r="L181" s="241">
        <v>545195</v>
      </c>
      <c r="M181" s="242">
        <v>465419.43</v>
      </c>
      <c r="N181" s="242">
        <v>5540581.4800000004</v>
      </c>
      <c r="O181" s="243">
        <f>Table17[[#This Row],[Qualified Property Amount Reported]]/Table17[[#This Row],[Qualified Property Amount Approved]]</f>
        <v>0.85568825945945948</v>
      </c>
      <c r="P181" s="244" t="s">
        <v>36</v>
      </c>
      <c r="Q181" s="241">
        <v>1847167</v>
      </c>
      <c r="R181" s="241">
        <v>1301972</v>
      </c>
      <c r="S181" s="245">
        <v>299</v>
      </c>
      <c r="T181" s="245">
        <v>10</v>
      </c>
      <c r="U181" s="246" t="s">
        <v>50</v>
      </c>
      <c r="V181" s="53"/>
      <c r="W181" s="44"/>
      <c r="X181" s="44"/>
      <c r="Y181" s="51"/>
      <c r="Z181" s="96">
        <v>56</v>
      </c>
      <c r="AA181" s="96"/>
      <c r="AB181" s="96">
        <v>22</v>
      </c>
      <c r="AC181" s="124"/>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c r="BL181"/>
      <c r="BM181"/>
      <c r="BN181"/>
      <c r="BO181"/>
      <c r="BP181"/>
      <c r="BQ181"/>
      <c r="BR181"/>
      <c r="BS181"/>
      <c r="BT181"/>
      <c r="BU181"/>
      <c r="BV181"/>
      <c r="BW181"/>
      <c r="BX181"/>
      <c r="BY181"/>
      <c r="BZ181"/>
      <c r="CA181"/>
      <c r="CB181"/>
      <c r="CC181"/>
      <c r="CD181"/>
      <c r="CE181"/>
      <c r="CF181"/>
      <c r="CG181"/>
      <c r="CH181"/>
      <c r="CI181"/>
      <c r="CJ181"/>
      <c r="CK181"/>
      <c r="CL181"/>
      <c r="CM181"/>
      <c r="CN181"/>
      <c r="CO181"/>
      <c r="CP181"/>
      <c r="CQ181"/>
      <c r="CR181"/>
      <c r="CS181"/>
      <c r="CT181"/>
      <c r="CU181"/>
      <c r="CV181"/>
      <c r="CW181"/>
      <c r="CX181"/>
      <c r="CY181"/>
      <c r="CZ181"/>
      <c r="DA181"/>
      <c r="DB181"/>
      <c r="DC181"/>
      <c r="DD181"/>
      <c r="DE181"/>
      <c r="DF181"/>
      <c r="DG181"/>
      <c r="DH181"/>
      <c r="DI181"/>
      <c r="DJ181"/>
      <c r="DK181"/>
      <c r="DL181"/>
      <c r="DM181"/>
      <c r="DN181"/>
      <c r="DO181"/>
      <c r="DP181"/>
      <c r="DQ181"/>
      <c r="DR181"/>
      <c r="DS181"/>
      <c r="DT181"/>
      <c r="DU181"/>
      <c r="DV181"/>
      <c r="DW181"/>
      <c r="DX181"/>
      <c r="DY181"/>
      <c r="DZ181"/>
      <c r="EA181"/>
      <c r="EB181"/>
      <c r="EC181"/>
      <c r="ED181"/>
      <c r="EE181"/>
      <c r="EF181"/>
      <c r="EG181"/>
      <c r="EH181"/>
      <c r="EI181"/>
      <c r="EJ181"/>
      <c r="EK181"/>
      <c r="EL181"/>
      <c r="EM181"/>
      <c r="EN181"/>
      <c r="EO181"/>
      <c r="EP181"/>
      <c r="EQ181"/>
      <c r="ER181"/>
      <c r="ES181"/>
      <c r="ET181"/>
      <c r="EU181"/>
      <c r="EV181"/>
      <c r="EW181"/>
      <c r="EX181"/>
      <c r="EY181"/>
      <c r="EZ181"/>
      <c r="FA181"/>
      <c r="FB181"/>
      <c r="FC181"/>
      <c r="FD181"/>
      <c r="FE181"/>
      <c r="FF181"/>
      <c r="FG181"/>
      <c r="FH181"/>
      <c r="FI181"/>
      <c r="FJ181"/>
      <c r="FK181"/>
      <c r="FL181"/>
      <c r="FM181"/>
      <c r="FN181"/>
      <c r="FO181"/>
      <c r="FP181"/>
      <c r="FQ181"/>
      <c r="FR181"/>
      <c r="FS181"/>
      <c r="FT181"/>
      <c r="FU181"/>
      <c r="FV181"/>
      <c r="FW181"/>
      <c r="FX181"/>
      <c r="FY181"/>
      <c r="FZ181"/>
      <c r="GA181"/>
      <c r="GB181"/>
      <c r="GC181"/>
      <c r="GD181"/>
      <c r="GE181"/>
      <c r="GF181"/>
      <c r="GG181"/>
      <c r="GH181"/>
      <c r="GI181"/>
      <c r="GJ181"/>
      <c r="GK181"/>
      <c r="GL181"/>
      <c r="GM181"/>
      <c r="GN181"/>
      <c r="GO181"/>
      <c r="GP181"/>
      <c r="GQ181"/>
      <c r="GR181"/>
      <c r="GS181"/>
      <c r="GT181"/>
      <c r="GU181"/>
      <c r="GV181"/>
      <c r="GW181"/>
      <c r="GX181"/>
      <c r="GY181"/>
      <c r="GZ181"/>
      <c r="HA181"/>
      <c r="HB181"/>
      <c r="HC181"/>
      <c r="HD181"/>
      <c r="HE181"/>
      <c r="HF181"/>
      <c r="HG181"/>
      <c r="HH181"/>
      <c r="HI181"/>
      <c r="HJ181"/>
      <c r="HK181"/>
      <c r="HL181"/>
      <c r="HM181"/>
      <c r="HN181"/>
      <c r="HO181"/>
      <c r="HP181"/>
      <c r="HQ181"/>
      <c r="HR181"/>
      <c r="HS181"/>
      <c r="HT181"/>
      <c r="HU181"/>
      <c r="HV181"/>
      <c r="HW181"/>
      <c r="HX181"/>
      <c r="HY181"/>
      <c r="HZ181"/>
      <c r="IA181"/>
      <c r="IB181"/>
      <c r="IC181"/>
      <c r="ID181"/>
      <c r="IE181"/>
      <c r="IF181"/>
      <c r="IG181"/>
      <c r="IH181"/>
      <c r="II181"/>
      <c r="IJ181"/>
      <c r="IK181"/>
      <c r="IL181"/>
      <c r="IM181"/>
      <c r="IN181"/>
      <c r="IO181"/>
      <c r="IP181"/>
      <c r="IQ181"/>
      <c r="IR181"/>
      <c r="IS181"/>
      <c r="IT181"/>
      <c r="IU181"/>
      <c r="IV181"/>
      <c r="IW181"/>
      <c r="IX181"/>
      <c r="IY181"/>
      <c r="IZ181"/>
      <c r="JA181"/>
      <c r="JB181"/>
      <c r="JC181"/>
      <c r="JD181"/>
      <c r="JE181"/>
      <c r="JF181"/>
      <c r="JG181"/>
      <c r="JH181"/>
      <c r="JI181"/>
      <c r="JJ181"/>
      <c r="JK181"/>
      <c r="JL181"/>
      <c r="JM181"/>
      <c r="JN181"/>
      <c r="JO181"/>
      <c r="JP181"/>
      <c r="JQ181"/>
      <c r="JR181"/>
      <c r="JS181"/>
      <c r="JT181"/>
      <c r="JU181"/>
      <c r="JV181"/>
      <c r="JW181"/>
      <c r="JX181"/>
      <c r="JY181"/>
      <c r="JZ181"/>
      <c r="KA181"/>
      <c r="KB181"/>
      <c r="KC181"/>
      <c r="KD181"/>
      <c r="KE181"/>
      <c r="KF181"/>
      <c r="KG181"/>
      <c r="KH181"/>
      <c r="KI181"/>
      <c r="KJ181"/>
      <c r="KK181"/>
      <c r="KL181"/>
      <c r="KM181"/>
      <c r="KN181"/>
      <c r="KO181"/>
      <c r="KP181"/>
      <c r="KQ181"/>
      <c r="KR181"/>
      <c r="KS181"/>
      <c r="KT181"/>
      <c r="KU181"/>
      <c r="KV181"/>
      <c r="KW181"/>
      <c r="KX181"/>
      <c r="KY181"/>
      <c r="KZ181"/>
      <c r="LA181"/>
      <c r="LB181"/>
      <c r="LC181"/>
      <c r="LD181"/>
      <c r="LE181"/>
      <c r="LF181"/>
      <c r="LG181"/>
      <c r="LH181"/>
      <c r="LI181"/>
      <c r="LJ181"/>
      <c r="LK181"/>
      <c r="LL181"/>
      <c r="LM181"/>
      <c r="LN181"/>
      <c r="LO181"/>
      <c r="LP181"/>
      <c r="LQ181"/>
      <c r="LR181"/>
      <c r="LS181"/>
      <c r="LT181"/>
      <c r="LU181"/>
      <c r="LV181"/>
      <c r="LW181"/>
      <c r="LX181"/>
      <c r="LY181"/>
      <c r="LZ181"/>
      <c r="MA181"/>
      <c r="MB181"/>
      <c r="MC181"/>
      <c r="MD181"/>
      <c r="ME181"/>
      <c r="MF181"/>
      <c r="MG181"/>
      <c r="MH181"/>
      <c r="MI181"/>
      <c r="MJ181"/>
      <c r="MK181"/>
      <c r="ML181"/>
      <c r="MM181"/>
      <c r="MN181"/>
      <c r="MO181"/>
      <c r="MP181"/>
      <c r="MQ181"/>
      <c r="MR181"/>
      <c r="MS181"/>
      <c r="MT181"/>
      <c r="MU181"/>
      <c r="MV181"/>
      <c r="MW181"/>
      <c r="MX181"/>
      <c r="MY181"/>
      <c r="MZ181"/>
      <c r="NA181"/>
      <c r="NB181"/>
      <c r="NC181"/>
      <c r="ND181"/>
      <c r="NE181"/>
      <c r="NF181"/>
      <c r="NG181"/>
      <c r="NH181"/>
      <c r="NI181"/>
      <c r="NJ181"/>
      <c r="NK181"/>
      <c r="NL181"/>
      <c r="NM181"/>
      <c r="NN181"/>
      <c r="NO181"/>
      <c r="NP181"/>
      <c r="NQ181"/>
      <c r="NR181"/>
      <c r="NS181"/>
      <c r="NT181"/>
      <c r="NU181"/>
      <c r="NV181"/>
      <c r="NW181"/>
      <c r="NX181"/>
      <c r="NY181"/>
      <c r="NZ181"/>
      <c r="OA181"/>
      <c r="OB181"/>
      <c r="OC181"/>
      <c r="OD181"/>
      <c r="OE181"/>
      <c r="OF181"/>
      <c r="OG181"/>
      <c r="OH181"/>
      <c r="OI181"/>
      <c r="OJ181"/>
      <c r="OK181"/>
      <c r="OL181"/>
      <c r="OM181"/>
      <c r="ON181"/>
      <c r="OO181"/>
      <c r="OP181"/>
      <c r="OQ181"/>
      <c r="OR181"/>
      <c r="OS181"/>
      <c r="OT181"/>
      <c r="OU181"/>
      <c r="OV181"/>
      <c r="OW181"/>
      <c r="OX181"/>
      <c r="OY181"/>
      <c r="OZ181"/>
      <c r="PA181"/>
      <c r="PB181"/>
      <c r="PC181"/>
      <c r="PD181"/>
      <c r="PE181"/>
      <c r="PF181"/>
      <c r="PG181"/>
      <c r="PH181"/>
      <c r="PI181"/>
      <c r="PJ181"/>
      <c r="PK181"/>
      <c r="PL181"/>
      <c r="PM181"/>
      <c r="PN181"/>
      <c r="PO181"/>
      <c r="PP181"/>
      <c r="PQ181"/>
      <c r="PR181"/>
      <c r="PS181"/>
      <c r="PT181"/>
      <c r="PU181"/>
      <c r="PV181"/>
      <c r="PW181"/>
      <c r="PX181"/>
      <c r="PY181"/>
      <c r="PZ181"/>
      <c r="QA181"/>
      <c r="QB181"/>
      <c r="QC181"/>
      <c r="QD181"/>
      <c r="QE181"/>
      <c r="QF181"/>
      <c r="QG181"/>
      <c r="QH181"/>
      <c r="QI181"/>
      <c r="QJ181"/>
      <c r="QK181"/>
      <c r="QL181"/>
      <c r="QM181"/>
      <c r="QN181"/>
      <c r="QO181"/>
      <c r="QP181"/>
      <c r="QQ181"/>
      <c r="QR181"/>
      <c r="QS181"/>
      <c r="QT181"/>
      <c r="QU181"/>
      <c r="QV181"/>
      <c r="QW181"/>
      <c r="QX181"/>
      <c r="QY181"/>
      <c r="QZ181"/>
      <c r="RA181"/>
      <c r="RB181"/>
      <c r="RC181"/>
      <c r="RD181"/>
      <c r="RE181"/>
    </row>
    <row r="182" spans="1:473" ht="128.15" customHeight="1" x14ac:dyDescent="0.35">
      <c r="A182" s="228">
        <v>180</v>
      </c>
      <c r="B182" s="237" t="s">
        <v>691</v>
      </c>
      <c r="C182" s="237">
        <v>2015</v>
      </c>
      <c r="D182" s="238">
        <v>42206</v>
      </c>
      <c r="E182" s="239" t="s">
        <v>692</v>
      </c>
      <c r="F182" s="237" t="s">
        <v>693</v>
      </c>
      <c r="G182" s="96" t="s">
        <v>131</v>
      </c>
      <c r="H182" s="237" t="s">
        <v>131</v>
      </c>
      <c r="I182" s="237" t="s">
        <v>34</v>
      </c>
      <c r="J182" s="237" t="s">
        <v>694</v>
      </c>
      <c r="K182" s="240">
        <v>39385000</v>
      </c>
      <c r="L182" s="241">
        <v>3316217</v>
      </c>
      <c r="M182" s="242">
        <v>3199995.7</v>
      </c>
      <c r="N182" s="242">
        <v>38077811.359999999</v>
      </c>
      <c r="O182" s="243">
        <f>Table17[[#This Row],[Qualified Property Amount Reported]]/Table17[[#This Row],[Qualified Property Amount Approved]]</f>
        <v>0.96680998755871528</v>
      </c>
      <c r="P182" s="244" t="s">
        <v>36</v>
      </c>
      <c r="Q182" s="241">
        <v>3432623</v>
      </c>
      <c r="R182" s="241">
        <v>116406</v>
      </c>
      <c r="S182" s="245">
        <v>1117</v>
      </c>
      <c r="T182" s="245">
        <v>43</v>
      </c>
      <c r="U182" s="246" t="s">
        <v>50</v>
      </c>
      <c r="V182" s="53"/>
      <c r="W182" s="44"/>
      <c r="X182" s="44"/>
      <c r="Y182" s="51"/>
      <c r="Z182" s="96">
        <v>66</v>
      </c>
      <c r="AA182" s="96"/>
      <c r="AB182" s="96">
        <v>26</v>
      </c>
      <c r="AC182" s="124"/>
    </row>
    <row r="183" spans="1:473" ht="100" customHeight="1" x14ac:dyDescent="0.35">
      <c r="A183" s="228">
        <v>181</v>
      </c>
      <c r="B183" s="237" t="s">
        <v>772</v>
      </c>
      <c r="C183" s="237">
        <v>2015</v>
      </c>
      <c r="D183" s="238">
        <v>42206</v>
      </c>
      <c r="E183" s="239" t="s">
        <v>773</v>
      </c>
      <c r="F183" s="237" t="s">
        <v>774</v>
      </c>
      <c r="G183" s="96" t="s">
        <v>775</v>
      </c>
      <c r="H183" s="237" t="s">
        <v>775</v>
      </c>
      <c r="I183" s="237" t="s">
        <v>48</v>
      </c>
      <c r="J183" s="237" t="s">
        <v>49</v>
      </c>
      <c r="K183" s="240">
        <v>788757</v>
      </c>
      <c r="L183" s="241">
        <v>66413</v>
      </c>
      <c r="M183" s="242">
        <v>66413.34</v>
      </c>
      <c r="N183" s="242">
        <v>788757</v>
      </c>
      <c r="O183" s="243">
        <f>Table17[[#This Row],[Qualified Property Amount Reported]]/Table17[[#This Row],[Qualified Property Amount Approved]]</f>
        <v>1</v>
      </c>
      <c r="P183" s="241">
        <v>10707</v>
      </c>
      <c r="Q183" s="241">
        <v>44765</v>
      </c>
      <c r="R183" s="241">
        <v>-10941</v>
      </c>
      <c r="S183" s="245">
        <v>7</v>
      </c>
      <c r="T183" s="245">
        <v>0</v>
      </c>
      <c r="U183" s="246" t="s">
        <v>50</v>
      </c>
      <c r="V183" s="53"/>
      <c r="W183" s="44"/>
      <c r="X183" s="44"/>
      <c r="Y183" s="51"/>
      <c r="Z183" s="96">
        <v>12</v>
      </c>
      <c r="AA183" s="96"/>
      <c r="AB183" s="96">
        <v>2</v>
      </c>
      <c r="AC183" s="124"/>
    </row>
    <row r="184" spans="1:473" ht="100" customHeight="1" x14ac:dyDescent="0.35">
      <c r="A184" s="228">
        <v>182</v>
      </c>
      <c r="B184" s="237" t="s">
        <v>900</v>
      </c>
      <c r="C184" s="237">
        <v>2015</v>
      </c>
      <c r="D184" s="238">
        <v>42234</v>
      </c>
      <c r="E184" s="239" t="s">
        <v>901</v>
      </c>
      <c r="F184" s="237" t="s">
        <v>902</v>
      </c>
      <c r="G184" s="96" t="s">
        <v>131</v>
      </c>
      <c r="H184" s="237" t="s">
        <v>131</v>
      </c>
      <c r="I184" s="237" t="s">
        <v>34</v>
      </c>
      <c r="J184" s="237" t="s">
        <v>903</v>
      </c>
      <c r="K184" s="240">
        <v>16275154</v>
      </c>
      <c r="L184" s="241">
        <v>1370368</v>
      </c>
      <c r="M184" s="242">
        <v>1365628.93</v>
      </c>
      <c r="N184" s="242">
        <v>16275149.359999999</v>
      </c>
      <c r="O184" s="243">
        <f>Table17[[#This Row],[Qualified Property Amount Reported]]/Table17[[#This Row],[Qualified Property Amount Approved]]</f>
        <v>0.99999971490285122</v>
      </c>
      <c r="P184" s="244" t="s">
        <v>36</v>
      </c>
      <c r="Q184" s="241">
        <v>3648303</v>
      </c>
      <c r="R184" s="241">
        <v>2277935</v>
      </c>
      <c r="S184" s="245">
        <v>320</v>
      </c>
      <c r="T184" s="245">
        <v>10</v>
      </c>
      <c r="U184" s="246" t="s">
        <v>50</v>
      </c>
      <c r="V184" s="53"/>
      <c r="W184" s="44"/>
      <c r="X184" s="44"/>
      <c r="Y184" s="51"/>
      <c r="Z184" s="96">
        <v>40</v>
      </c>
      <c r="AA184" s="96"/>
      <c r="AB184" s="96">
        <v>27</v>
      </c>
      <c r="AC184" s="124"/>
    </row>
    <row r="185" spans="1:473" ht="100" customHeight="1" x14ac:dyDescent="0.35">
      <c r="A185" s="228">
        <v>183</v>
      </c>
      <c r="B185" s="237" t="s">
        <v>1005</v>
      </c>
      <c r="C185" s="237">
        <v>2015</v>
      </c>
      <c r="D185" s="238">
        <v>42262</v>
      </c>
      <c r="E185" s="239" t="s">
        <v>1006</v>
      </c>
      <c r="F185" s="237" t="s">
        <v>855</v>
      </c>
      <c r="G185" s="96" t="s">
        <v>180</v>
      </c>
      <c r="H185" s="237" t="s">
        <v>180</v>
      </c>
      <c r="I185" s="237" t="s">
        <v>34</v>
      </c>
      <c r="J185" s="237" t="s">
        <v>1007</v>
      </c>
      <c r="K185" s="240">
        <v>8728000</v>
      </c>
      <c r="L185" s="241">
        <v>734898</v>
      </c>
      <c r="M185" s="242">
        <v>702915.99</v>
      </c>
      <c r="N185" s="242">
        <v>8348170.9500000002</v>
      </c>
      <c r="O185" s="243">
        <f>Table17[[#This Row],[Qualified Property Amount Reported]]/Table17[[#This Row],[Qualified Property Amount Approved]]</f>
        <v>0.95648154789184237</v>
      </c>
      <c r="P185" s="244" t="s">
        <v>36</v>
      </c>
      <c r="Q185" s="241">
        <v>788866</v>
      </c>
      <c r="R185" s="241">
        <v>53969</v>
      </c>
      <c r="S185" s="245">
        <v>105</v>
      </c>
      <c r="T185" s="245">
        <v>6</v>
      </c>
      <c r="U185" s="246" t="s">
        <v>50</v>
      </c>
      <c r="V185" s="53"/>
      <c r="W185" s="44"/>
      <c r="X185" s="44"/>
      <c r="Y185" s="51"/>
      <c r="Z185" s="96">
        <v>71</v>
      </c>
      <c r="AA185" s="96"/>
      <c r="AB185" s="96">
        <v>37</v>
      </c>
      <c r="AC185" s="124"/>
    </row>
    <row r="186" spans="1:473" ht="100" customHeight="1" x14ac:dyDescent="0.35">
      <c r="A186" s="228">
        <v>184</v>
      </c>
      <c r="B186" s="237" t="s">
        <v>744</v>
      </c>
      <c r="C186" s="237">
        <v>2015</v>
      </c>
      <c r="D186" s="238">
        <v>42297</v>
      </c>
      <c r="E186" s="239" t="s">
        <v>745</v>
      </c>
      <c r="F186" s="237" t="s">
        <v>746</v>
      </c>
      <c r="G186" s="96" t="s">
        <v>408</v>
      </c>
      <c r="H186" s="237" t="s">
        <v>408</v>
      </c>
      <c r="I186" s="237" t="s">
        <v>34</v>
      </c>
      <c r="J186" s="237" t="s">
        <v>747</v>
      </c>
      <c r="K186" s="240">
        <v>38194860</v>
      </c>
      <c r="L186" s="241">
        <v>3216007</v>
      </c>
      <c r="M186" s="242">
        <v>3216007.21</v>
      </c>
      <c r="N186" s="242">
        <v>38194860</v>
      </c>
      <c r="O186" s="243">
        <f>Table17[[#This Row],[Qualified Property Amount Reported]]/Table17[[#This Row],[Qualified Property Amount Approved]]</f>
        <v>1</v>
      </c>
      <c r="P186" s="244" t="s">
        <v>36</v>
      </c>
      <c r="Q186" s="241">
        <v>4025187</v>
      </c>
      <c r="R186" s="241">
        <v>809179</v>
      </c>
      <c r="S186" s="245">
        <v>205</v>
      </c>
      <c r="T186" s="245">
        <v>16</v>
      </c>
      <c r="U186" s="246" t="s">
        <v>50</v>
      </c>
      <c r="V186" s="53"/>
      <c r="W186" s="44"/>
      <c r="X186" s="44"/>
      <c r="Y186" s="51"/>
      <c r="Z186" s="96">
        <v>60</v>
      </c>
      <c r="AA186" s="96"/>
      <c r="AB186" s="96">
        <v>31</v>
      </c>
      <c r="AC186" s="124"/>
    </row>
    <row r="187" spans="1:473" ht="100" customHeight="1" x14ac:dyDescent="0.35">
      <c r="A187" s="228">
        <v>185</v>
      </c>
      <c r="B187" s="237" t="s">
        <v>1084</v>
      </c>
      <c r="C187" s="237">
        <v>2015</v>
      </c>
      <c r="D187" s="238">
        <v>42297</v>
      </c>
      <c r="E187" s="239" t="s">
        <v>1085</v>
      </c>
      <c r="F187" s="237" t="s">
        <v>449</v>
      </c>
      <c r="G187" s="96" t="s">
        <v>131</v>
      </c>
      <c r="H187" s="237" t="s">
        <v>131</v>
      </c>
      <c r="I187" s="237" t="s">
        <v>34</v>
      </c>
      <c r="J187" s="237" t="s">
        <v>191</v>
      </c>
      <c r="K187" s="240">
        <v>360169639</v>
      </c>
      <c r="L187" s="241">
        <v>30326284</v>
      </c>
      <c r="M187" s="242">
        <v>30187114.09</v>
      </c>
      <c r="N187" s="242">
        <v>359033143.99000001</v>
      </c>
      <c r="O187" s="243">
        <f>Table17[[#This Row],[Qualified Property Amount Reported]]/Table17[[#This Row],[Qualified Property Amount Approved]]</f>
        <v>0.99684455632308311</v>
      </c>
      <c r="P187" s="244" t="s">
        <v>36</v>
      </c>
      <c r="Q187" s="241">
        <v>40537040</v>
      </c>
      <c r="R187" s="241">
        <v>10210756</v>
      </c>
      <c r="S187" s="245">
        <v>4200</v>
      </c>
      <c r="T187" s="245">
        <v>183</v>
      </c>
      <c r="U187" s="246" t="s">
        <v>50</v>
      </c>
      <c r="V187" s="54" t="s">
        <v>1086</v>
      </c>
      <c r="W187" s="44"/>
      <c r="X187" s="44"/>
      <c r="Y187" s="51"/>
      <c r="Z187" s="96">
        <v>61</v>
      </c>
      <c r="AA187" s="96"/>
      <c r="AB187" s="96">
        <v>35</v>
      </c>
      <c r="AC187" s="124"/>
    </row>
    <row r="188" spans="1:473" ht="100" customHeight="1" x14ac:dyDescent="0.35">
      <c r="A188" s="228">
        <v>186</v>
      </c>
      <c r="B188" s="237" t="s">
        <v>789</v>
      </c>
      <c r="C188" s="237">
        <v>2015</v>
      </c>
      <c r="D188" s="238">
        <v>42297</v>
      </c>
      <c r="E188" s="239" t="s">
        <v>790</v>
      </c>
      <c r="F188" s="237" t="s">
        <v>444</v>
      </c>
      <c r="G188" s="96" t="s">
        <v>444</v>
      </c>
      <c r="H188" s="237" t="s">
        <v>444</v>
      </c>
      <c r="I188" s="237" t="s">
        <v>48</v>
      </c>
      <c r="J188" s="237" t="s">
        <v>49</v>
      </c>
      <c r="K188" s="240">
        <v>1999507</v>
      </c>
      <c r="L188" s="241">
        <v>168358</v>
      </c>
      <c r="M188" s="242">
        <v>168244.3</v>
      </c>
      <c r="N188" s="242">
        <v>1999507</v>
      </c>
      <c r="O188" s="243">
        <f>Table17[[#This Row],[Qualified Property Amount Reported]]/Table17[[#This Row],[Qualified Property Amount Approved]]</f>
        <v>1</v>
      </c>
      <c r="P188" s="241">
        <v>418611</v>
      </c>
      <c r="Q188" s="241">
        <v>201229</v>
      </c>
      <c r="R188" s="241">
        <v>451481</v>
      </c>
      <c r="S188" s="245">
        <v>7</v>
      </c>
      <c r="T188" s="245">
        <v>1</v>
      </c>
      <c r="U188" s="246" t="s">
        <v>50</v>
      </c>
      <c r="V188" s="53"/>
      <c r="W188" s="44"/>
      <c r="X188" s="44"/>
      <c r="Y188" s="51"/>
      <c r="Z188" s="96">
        <v>27</v>
      </c>
      <c r="AA188" s="96"/>
      <c r="AB188" s="96">
        <v>12</v>
      </c>
      <c r="AC188" s="124"/>
    </row>
    <row r="189" spans="1:473" ht="100" customHeight="1" x14ac:dyDescent="0.35">
      <c r="A189" s="228">
        <v>187</v>
      </c>
      <c r="B189" s="237" t="s">
        <v>663</v>
      </c>
      <c r="C189" s="237">
        <v>2015</v>
      </c>
      <c r="D189" s="238">
        <v>42297</v>
      </c>
      <c r="E189" s="239" t="s">
        <v>664</v>
      </c>
      <c r="F189" s="237" t="s">
        <v>364</v>
      </c>
      <c r="G189" s="96" t="s">
        <v>365</v>
      </c>
      <c r="H189" s="237" t="s">
        <v>365</v>
      </c>
      <c r="I189" s="237" t="s">
        <v>48</v>
      </c>
      <c r="J189" s="237" t="s">
        <v>49</v>
      </c>
      <c r="K189" s="240">
        <v>3748012</v>
      </c>
      <c r="L189" s="241">
        <v>315583</v>
      </c>
      <c r="M189" s="242">
        <v>311895.01</v>
      </c>
      <c r="N189" s="242">
        <v>3708524.73</v>
      </c>
      <c r="O189" s="243">
        <f>Table17[[#This Row],[Qualified Property Amount Reported]]/Table17[[#This Row],[Qualified Property Amount Approved]]</f>
        <v>0.98946447610093036</v>
      </c>
      <c r="P189" s="241">
        <v>974447</v>
      </c>
      <c r="Q189" s="241">
        <v>435837</v>
      </c>
      <c r="R189" s="241">
        <v>1094701</v>
      </c>
      <c r="S189" s="245">
        <v>9</v>
      </c>
      <c r="T189" s="245">
        <v>1</v>
      </c>
      <c r="U189" s="246" t="s">
        <v>50</v>
      </c>
      <c r="V189" s="53"/>
      <c r="W189" s="44"/>
      <c r="X189" s="44"/>
      <c r="Y189" s="51"/>
      <c r="Z189" s="96">
        <v>33</v>
      </c>
      <c r="AA189" s="96"/>
      <c r="AB189" s="96">
        <v>14</v>
      </c>
      <c r="AC189" s="124"/>
    </row>
    <row r="190" spans="1:473" ht="100" customHeight="1" x14ac:dyDescent="0.35">
      <c r="A190" s="228">
        <v>188</v>
      </c>
      <c r="B190" s="237" t="s">
        <v>1090</v>
      </c>
      <c r="C190" s="237">
        <v>2015</v>
      </c>
      <c r="D190" s="238">
        <v>42325</v>
      </c>
      <c r="E190" s="239" t="s">
        <v>1091</v>
      </c>
      <c r="F190" s="237" t="s">
        <v>245</v>
      </c>
      <c r="G190" s="96" t="s">
        <v>126</v>
      </c>
      <c r="H190" s="237" t="s">
        <v>126</v>
      </c>
      <c r="I190" s="237" t="s">
        <v>34</v>
      </c>
      <c r="J190" s="237" t="s">
        <v>191</v>
      </c>
      <c r="K190" s="240">
        <v>5586000</v>
      </c>
      <c r="L190" s="241">
        <v>470341</v>
      </c>
      <c r="M190" s="242">
        <v>203707.48</v>
      </c>
      <c r="N190" s="242">
        <v>2419328.7000000002</v>
      </c>
      <c r="O190" s="243">
        <f>Table17[[#This Row],[Qualified Property Amount Reported]]/Table17[[#This Row],[Qualified Property Amount Approved]]</f>
        <v>0.43310574650912997</v>
      </c>
      <c r="P190" s="244" t="s">
        <v>36</v>
      </c>
      <c r="Q190" s="241">
        <v>812787</v>
      </c>
      <c r="R190" s="241">
        <v>342446</v>
      </c>
      <c r="S190" s="245">
        <v>354</v>
      </c>
      <c r="T190" s="245">
        <v>3</v>
      </c>
      <c r="U190" s="246" t="s">
        <v>50</v>
      </c>
      <c r="V190" s="53"/>
      <c r="W190" s="44"/>
      <c r="X190" s="44"/>
      <c r="Y190" s="51"/>
      <c r="Z190" s="96">
        <v>23</v>
      </c>
      <c r="AA190" s="96"/>
      <c r="AB190" s="96">
        <v>15</v>
      </c>
      <c r="AC190" s="124"/>
    </row>
    <row r="191" spans="1:473" ht="100" customHeight="1" x14ac:dyDescent="0.35">
      <c r="A191" s="228">
        <v>189</v>
      </c>
      <c r="B191" s="237" t="s">
        <v>44</v>
      </c>
      <c r="C191" s="237">
        <v>2015</v>
      </c>
      <c r="D191" s="238">
        <v>42353</v>
      </c>
      <c r="E191" s="239" t="s">
        <v>45</v>
      </c>
      <c r="F191" s="237" t="s">
        <v>46</v>
      </c>
      <c r="G191" s="96" t="s">
        <v>47</v>
      </c>
      <c r="H191" s="237" t="s">
        <v>47</v>
      </c>
      <c r="I191" s="237" t="s">
        <v>48</v>
      </c>
      <c r="J191" s="237" t="s">
        <v>49</v>
      </c>
      <c r="K191" s="274">
        <v>5990614</v>
      </c>
      <c r="L191" s="268">
        <v>504409.7</v>
      </c>
      <c r="M191" s="274">
        <v>419041.77</v>
      </c>
      <c r="N191" s="274">
        <v>4976743.13</v>
      </c>
      <c r="O191" s="275">
        <f>Table17[[#This Row],[Qualified Property Amount Reported]]/Table17[[#This Row],[Qualified Property Amount Approved]]</f>
        <v>0.83075676883872007</v>
      </c>
      <c r="P191" s="268">
        <v>180513</v>
      </c>
      <c r="Q191" s="268">
        <v>618883</v>
      </c>
      <c r="R191" s="268">
        <v>294986</v>
      </c>
      <c r="S191" s="237">
        <v>14</v>
      </c>
      <c r="T191" s="237">
        <v>0</v>
      </c>
      <c r="U191" s="237" t="s">
        <v>50</v>
      </c>
      <c r="V191" s="137"/>
      <c r="W191" s="124"/>
      <c r="X191" s="124"/>
      <c r="Y191" s="138"/>
      <c r="Z191" s="96">
        <v>35</v>
      </c>
      <c r="AA191" s="96"/>
      <c r="AB191" s="96">
        <v>16</v>
      </c>
      <c r="AC191" s="124"/>
    </row>
    <row r="192" spans="1:473" ht="100" customHeight="1" x14ac:dyDescent="0.35">
      <c r="A192" s="228">
        <v>190</v>
      </c>
      <c r="B192" s="237" t="s">
        <v>812</v>
      </c>
      <c r="C192" s="237">
        <v>2015</v>
      </c>
      <c r="D192" s="238">
        <v>42353</v>
      </c>
      <c r="E192" s="239" t="s">
        <v>813</v>
      </c>
      <c r="F192" s="237" t="s">
        <v>757</v>
      </c>
      <c r="G192" s="96" t="s">
        <v>131</v>
      </c>
      <c r="H192" s="237" t="s">
        <v>131</v>
      </c>
      <c r="I192" s="237" t="s">
        <v>34</v>
      </c>
      <c r="J192" s="237" t="s">
        <v>191</v>
      </c>
      <c r="K192" s="240">
        <v>4284672</v>
      </c>
      <c r="L192" s="241">
        <v>360769</v>
      </c>
      <c r="M192" s="242">
        <v>211172.75</v>
      </c>
      <c r="N192" s="242">
        <v>2515334.34</v>
      </c>
      <c r="O192" s="243">
        <f>Table17[[#This Row],[Qualified Property Amount Reported]]/Table17[[#This Row],[Qualified Property Amount Approved]]</f>
        <v>0.58705411756139092</v>
      </c>
      <c r="P192" s="244" t="s">
        <v>36</v>
      </c>
      <c r="Q192" s="241">
        <v>1389088</v>
      </c>
      <c r="R192" s="241">
        <v>1028319</v>
      </c>
      <c r="S192" s="245">
        <v>55</v>
      </c>
      <c r="T192" s="245">
        <v>4</v>
      </c>
      <c r="U192" s="246" t="s">
        <v>50</v>
      </c>
      <c r="V192" s="53"/>
      <c r="W192" s="44"/>
      <c r="X192" s="44"/>
      <c r="Y192" s="51"/>
      <c r="Z192" s="96">
        <v>66</v>
      </c>
      <c r="AA192" s="96"/>
      <c r="AB192" s="96">
        <v>26</v>
      </c>
      <c r="AC192" s="124"/>
    </row>
    <row r="193" spans="1:29" ht="161.15" customHeight="1" x14ac:dyDescent="0.35">
      <c r="A193" s="228">
        <v>191</v>
      </c>
      <c r="B193" s="237" t="s">
        <v>1153</v>
      </c>
      <c r="C193" s="237">
        <v>2015</v>
      </c>
      <c r="D193" s="238">
        <v>42353</v>
      </c>
      <c r="E193" s="255" t="s">
        <v>1143</v>
      </c>
      <c r="F193" s="237" t="s">
        <v>1154</v>
      </c>
      <c r="G193" s="96" t="s">
        <v>75</v>
      </c>
      <c r="H193" s="237" t="s">
        <v>1155</v>
      </c>
      <c r="I193" s="237" t="s">
        <v>186</v>
      </c>
      <c r="J193" s="237" t="s">
        <v>450</v>
      </c>
      <c r="K193" s="240">
        <v>463625000</v>
      </c>
      <c r="L193" s="241">
        <v>39037225</v>
      </c>
      <c r="M193" s="242">
        <v>39037007.740000002</v>
      </c>
      <c r="N193" s="242">
        <v>463622419.75</v>
      </c>
      <c r="O193" s="243">
        <f>Table17[[#This Row],[Qualified Property Amount Reported]]/Table17[[#This Row],[Qualified Property Amount Approved]]</f>
        <v>0.99999443461849558</v>
      </c>
      <c r="P193" s="241">
        <v>4766289</v>
      </c>
      <c r="Q193" s="241">
        <v>61843129</v>
      </c>
      <c r="R193" s="241">
        <v>27572193</v>
      </c>
      <c r="S193" s="245">
        <v>1439</v>
      </c>
      <c r="T193" s="245">
        <v>41</v>
      </c>
      <c r="U193" s="246" t="s">
        <v>50</v>
      </c>
      <c r="V193" s="214" t="s">
        <v>1146</v>
      </c>
      <c r="W193" s="40" t="s">
        <v>1147</v>
      </c>
      <c r="X193" s="40" t="s">
        <v>1148</v>
      </c>
      <c r="Y193" s="52" t="s">
        <v>1149</v>
      </c>
      <c r="Z193" s="96">
        <v>24</v>
      </c>
      <c r="AA193" s="96"/>
      <c r="AB193" s="96">
        <v>10</v>
      </c>
      <c r="AC193" s="124"/>
    </row>
    <row r="194" spans="1:29" ht="100" customHeight="1" x14ac:dyDescent="0.35">
      <c r="A194" s="228">
        <v>192</v>
      </c>
      <c r="B194" s="237" t="s">
        <v>755</v>
      </c>
      <c r="C194" s="237">
        <v>2016</v>
      </c>
      <c r="D194" s="238">
        <v>42388</v>
      </c>
      <c r="E194" s="239" t="s">
        <v>756</v>
      </c>
      <c r="F194" s="237" t="s">
        <v>757</v>
      </c>
      <c r="G194" s="96" t="s">
        <v>131</v>
      </c>
      <c r="H194" s="237" t="s">
        <v>131</v>
      </c>
      <c r="I194" s="237" t="s">
        <v>34</v>
      </c>
      <c r="J194" s="237" t="s">
        <v>122</v>
      </c>
      <c r="K194" s="240">
        <v>13763050</v>
      </c>
      <c r="L194" s="241">
        <v>1158849</v>
      </c>
      <c r="M194" s="242">
        <v>1158554.17</v>
      </c>
      <c r="N194" s="242">
        <v>13763036.51</v>
      </c>
      <c r="O194" s="243">
        <f>Table17[[#This Row],[Qualified Property Amount Reported]]/Table17[[#This Row],[Qualified Property Amount Approved]]</f>
        <v>0.99999901983935247</v>
      </c>
      <c r="P194" s="244" t="s">
        <v>36</v>
      </c>
      <c r="Q194" s="241">
        <v>5393473</v>
      </c>
      <c r="R194" s="241">
        <v>4234624</v>
      </c>
      <c r="S194" s="245">
        <v>305</v>
      </c>
      <c r="T194" s="245">
        <v>18</v>
      </c>
      <c r="U194" s="246" t="s">
        <v>50</v>
      </c>
      <c r="V194" s="53"/>
      <c r="W194" s="44"/>
      <c r="X194" s="44"/>
      <c r="Y194" s="51"/>
      <c r="Z194" s="96">
        <v>51</v>
      </c>
      <c r="AA194" s="96"/>
      <c r="AB194" s="96">
        <v>26</v>
      </c>
      <c r="AC194" s="124"/>
    </row>
    <row r="195" spans="1:29" ht="100" customHeight="1" x14ac:dyDescent="0.35">
      <c r="A195" s="228">
        <v>193</v>
      </c>
      <c r="B195" s="237" t="s">
        <v>1010</v>
      </c>
      <c r="C195" s="237">
        <v>2016</v>
      </c>
      <c r="D195" s="238">
        <v>42388</v>
      </c>
      <c r="E195" s="239" t="s">
        <v>1011</v>
      </c>
      <c r="F195" s="237" t="s">
        <v>649</v>
      </c>
      <c r="G195" s="96" t="s">
        <v>131</v>
      </c>
      <c r="H195" s="237" t="s">
        <v>131</v>
      </c>
      <c r="I195" s="237" t="s">
        <v>34</v>
      </c>
      <c r="J195" s="237" t="s">
        <v>465</v>
      </c>
      <c r="K195" s="240">
        <v>119800000</v>
      </c>
      <c r="L195" s="241">
        <v>10087160</v>
      </c>
      <c r="M195" s="242">
        <v>8275768.6600000001</v>
      </c>
      <c r="N195" s="242">
        <v>98580856.239999995</v>
      </c>
      <c r="O195" s="243">
        <f>Table17[[#This Row],[Qualified Property Amount Reported]]/Table17[[#This Row],[Qualified Property Amount Approved]]</f>
        <v>0.8228785996661101</v>
      </c>
      <c r="P195" s="244" t="s">
        <v>36</v>
      </c>
      <c r="Q195" s="241">
        <v>34955481</v>
      </c>
      <c r="R195" s="241">
        <v>24868321</v>
      </c>
      <c r="S195" s="245">
        <v>625</v>
      </c>
      <c r="T195" s="245">
        <v>59</v>
      </c>
      <c r="U195" s="246" t="s">
        <v>50</v>
      </c>
      <c r="V195" s="54" t="s">
        <v>1012</v>
      </c>
      <c r="W195" s="44"/>
      <c r="X195" s="44"/>
      <c r="Y195" s="51"/>
      <c r="Z195" s="96">
        <v>54</v>
      </c>
      <c r="AA195" s="96"/>
      <c r="AB195" s="96">
        <v>33</v>
      </c>
      <c r="AC195" s="124"/>
    </row>
    <row r="196" spans="1:29" ht="100" customHeight="1" x14ac:dyDescent="0.35">
      <c r="A196" s="228">
        <v>194</v>
      </c>
      <c r="B196" s="237" t="s">
        <v>575</v>
      </c>
      <c r="C196" s="237">
        <v>2016</v>
      </c>
      <c r="D196" s="238">
        <v>42388</v>
      </c>
      <c r="E196" s="239" t="s">
        <v>576</v>
      </c>
      <c r="F196" s="237" t="s">
        <v>340</v>
      </c>
      <c r="G196" s="96" t="s">
        <v>80</v>
      </c>
      <c r="H196" s="237" t="s">
        <v>80</v>
      </c>
      <c r="I196" s="237" t="s">
        <v>48</v>
      </c>
      <c r="J196" s="237" t="s">
        <v>49</v>
      </c>
      <c r="K196" s="240">
        <v>1900000</v>
      </c>
      <c r="L196" s="241">
        <v>159980</v>
      </c>
      <c r="M196" s="242">
        <v>49901.34</v>
      </c>
      <c r="N196" s="242">
        <v>596906</v>
      </c>
      <c r="O196" s="243">
        <f>Table17[[#This Row],[Qualified Property Amount Reported]]/Table17[[#This Row],[Qualified Property Amount Approved]]</f>
        <v>0.31416105263157895</v>
      </c>
      <c r="P196" s="241">
        <v>28355</v>
      </c>
      <c r="Q196" s="241">
        <v>344260</v>
      </c>
      <c r="R196" s="241">
        <v>212635.37114341889</v>
      </c>
      <c r="S196" s="245">
        <v>11</v>
      </c>
      <c r="T196" s="245">
        <v>1</v>
      </c>
      <c r="U196" s="246" t="s">
        <v>50</v>
      </c>
      <c r="V196" s="53"/>
      <c r="W196" s="44"/>
      <c r="X196" s="44"/>
      <c r="Y196" s="51"/>
      <c r="Z196" s="96">
        <v>76</v>
      </c>
      <c r="AA196" s="96"/>
      <c r="AB196" s="96">
        <v>38</v>
      </c>
      <c r="AC196" s="124"/>
    </row>
    <row r="197" spans="1:29" ht="100" customHeight="1" x14ac:dyDescent="0.35">
      <c r="A197" s="228">
        <v>195</v>
      </c>
      <c r="B197" s="237" t="s">
        <v>409</v>
      </c>
      <c r="C197" s="237">
        <v>2016</v>
      </c>
      <c r="D197" s="238">
        <v>42388</v>
      </c>
      <c r="E197" s="239" t="s">
        <v>410</v>
      </c>
      <c r="F197" s="237" t="s">
        <v>411</v>
      </c>
      <c r="G197" s="96" t="s">
        <v>64</v>
      </c>
      <c r="H197" s="237" t="s">
        <v>64</v>
      </c>
      <c r="I197" s="237" t="s">
        <v>34</v>
      </c>
      <c r="J197" s="237" t="s">
        <v>412</v>
      </c>
      <c r="K197" s="240">
        <v>3750000</v>
      </c>
      <c r="L197" s="241">
        <v>315750</v>
      </c>
      <c r="M197" s="242">
        <v>268842.90999999997</v>
      </c>
      <c r="N197" s="242">
        <v>3188253.23</v>
      </c>
      <c r="O197" s="243">
        <f>Table17[[#This Row],[Qualified Property Amount Reported]]/Table17[[#This Row],[Qualified Property Amount Approved]]</f>
        <v>0.85020086133333328</v>
      </c>
      <c r="P197" s="244" t="s">
        <v>36</v>
      </c>
      <c r="Q197" s="241">
        <v>1623748</v>
      </c>
      <c r="R197" s="241">
        <v>1307998</v>
      </c>
      <c r="S197" s="245">
        <v>22</v>
      </c>
      <c r="T197" s="245">
        <v>2</v>
      </c>
      <c r="U197" s="246" t="s">
        <v>50</v>
      </c>
      <c r="V197" s="54" t="s">
        <v>413</v>
      </c>
      <c r="W197" s="44"/>
      <c r="X197" s="44"/>
      <c r="Y197" s="51"/>
      <c r="Z197" s="96">
        <v>7</v>
      </c>
      <c r="AA197" s="96"/>
      <c r="AB197" s="96">
        <v>6</v>
      </c>
      <c r="AC197" s="124"/>
    </row>
    <row r="198" spans="1:29" ht="100" customHeight="1" x14ac:dyDescent="0.35">
      <c r="A198" s="228">
        <v>196</v>
      </c>
      <c r="B198" s="237" t="s">
        <v>1170</v>
      </c>
      <c r="C198" s="237">
        <v>2016</v>
      </c>
      <c r="D198" s="238">
        <v>42416</v>
      </c>
      <c r="E198" s="239" t="s">
        <v>1171</v>
      </c>
      <c r="F198" s="237" t="s">
        <v>1172</v>
      </c>
      <c r="G198" s="96" t="s">
        <v>131</v>
      </c>
      <c r="H198" s="237" t="s">
        <v>784</v>
      </c>
      <c r="I198" s="237" t="s">
        <v>34</v>
      </c>
      <c r="J198" s="237" t="s">
        <v>191</v>
      </c>
      <c r="K198" s="240">
        <v>8472000</v>
      </c>
      <c r="L198" s="241">
        <v>713342</v>
      </c>
      <c r="M198" s="242">
        <v>271935.84999999998</v>
      </c>
      <c r="N198" s="242">
        <v>3231275.08</v>
      </c>
      <c r="O198" s="243">
        <f>Table17[[#This Row],[Qualified Property Amount Reported]]/Table17[[#This Row],[Qualified Property Amount Approved]]</f>
        <v>0.38140640698772427</v>
      </c>
      <c r="P198" s="244" t="s">
        <v>36</v>
      </c>
      <c r="Q198" s="241">
        <v>2371545</v>
      </c>
      <c r="R198" s="241">
        <v>1658203</v>
      </c>
      <c r="S198" s="245">
        <v>608</v>
      </c>
      <c r="T198" s="245">
        <v>36</v>
      </c>
      <c r="U198" s="246" t="s">
        <v>50</v>
      </c>
      <c r="V198" s="53"/>
      <c r="W198" s="44"/>
      <c r="X198" s="44"/>
      <c r="Y198" s="51"/>
      <c r="Z198" s="96">
        <v>49</v>
      </c>
      <c r="AA198" s="96"/>
      <c r="AB198" s="96">
        <v>22</v>
      </c>
      <c r="AC198" s="124"/>
    </row>
    <row r="199" spans="1:29" ht="100" customHeight="1" x14ac:dyDescent="0.35">
      <c r="A199" s="228">
        <v>197</v>
      </c>
      <c r="B199" s="237" t="s">
        <v>1235</v>
      </c>
      <c r="C199" s="237">
        <v>2016</v>
      </c>
      <c r="D199" s="238">
        <v>42661</v>
      </c>
      <c r="E199" s="239" t="s">
        <v>1236</v>
      </c>
      <c r="F199" s="237" t="s">
        <v>620</v>
      </c>
      <c r="G199" s="96" t="s">
        <v>75</v>
      </c>
      <c r="H199" s="237" t="s">
        <v>75</v>
      </c>
      <c r="I199" s="237" t="s">
        <v>107</v>
      </c>
      <c r="J199" s="237" t="s">
        <v>319</v>
      </c>
      <c r="K199" s="240">
        <v>77272550</v>
      </c>
      <c r="L199" s="241">
        <v>6506348.71</v>
      </c>
      <c r="M199" s="240">
        <v>3141565.24</v>
      </c>
      <c r="N199" s="240">
        <v>37394411.659999996</v>
      </c>
      <c r="O199" s="243">
        <f>Table17[[#This Row],[Qualified Property Amount Reported]]/Table17[[#This Row],[Qualified Property Amount Approved]]</f>
        <v>0.4839287904954605</v>
      </c>
      <c r="P199" s="241">
        <v>141898.195526639</v>
      </c>
      <c r="Q199" s="241">
        <v>8381777.4543181965</v>
      </c>
      <c r="R199" s="241">
        <v>2017326.9398448365</v>
      </c>
      <c r="S199" s="245">
        <v>144</v>
      </c>
      <c r="T199" s="245">
        <v>20</v>
      </c>
      <c r="U199" s="246" t="s">
        <v>50</v>
      </c>
      <c r="V199" s="53"/>
      <c r="W199" s="44"/>
      <c r="X199" s="44"/>
      <c r="Y199" s="51"/>
      <c r="Z199" s="96">
        <v>20</v>
      </c>
      <c r="AA199" s="96"/>
      <c r="AB199" s="96">
        <v>9</v>
      </c>
      <c r="AC199" s="124"/>
    </row>
    <row r="200" spans="1:29" ht="128.15" customHeight="1" x14ac:dyDescent="0.35">
      <c r="A200" s="228">
        <v>198</v>
      </c>
      <c r="B200" s="237" t="s">
        <v>1237</v>
      </c>
      <c r="C200" s="237">
        <v>2016</v>
      </c>
      <c r="D200" s="238">
        <v>42661</v>
      </c>
      <c r="E200" s="239" t="s">
        <v>1238</v>
      </c>
      <c r="F200" s="237" t="s">
        <v>1239</v>
      </c>
      <c r="G200" s="96" t="s">
        <v>131</v>
      </c>
      <c r="H200" s="237" t="s">
        <v>131</v>
      </c>
      <c r="I200" s="237" t="s">
        <v>107</v>
      </c>
      <c r="J200" s="237" t="s">
        <v>416</v>
      </c>
      <c r="K200" s="240">
        <v>3500000</v>
      </c>
      <c r="L200" s="241">
        <v>294700</v>
      </c>
      <c r="M200" s="240">
        <v>287607.48</v>
      </c>
      <c r="N200" s="242">
        <v>3416591.71</v>
      </c>
      <c r="O200" s="243">
        <f>Table17[[#This Row],[Qualified Property Amount Reported]]/Table17[[#This Row],[Qualified Property Amount Approved]]</f>
        <v>0.97616906000000003</v>
      </c>
      <c r="P200" s="241">
        <v>8008.4141778763378</v>
      </c>
      <c r="Q200" s="241">
        <v>568385.53478326148</v>
      </c>
      <c r="R200" s="241">
        <v>281693.94896113779</v>
      </c>
      <c r="S200" s="245">
        <v>37</v>
      </c>
      <c r="T200" s="245">
        <v>1</v>
      </c>
      <c r="U200" s="246" t="s">
        <v>50</v>
      </c>
      <c r="V200" s="53"/>
      <c r="W200" s="44"/>
      <c r="X200" s="44"/>
      <c r="Y200" s="51"/>
      <c r="Z200" s="96">
        <v>43</v>
      </c>
      <c r="AA200" s="96"/>
      <c r="AB200" s="96">
        <v>18</v>
      </c>
      <c r="AC200" s="124"/>
    </row>
    <row r="201" spans="1:29" ht="93.75" customHeight="1" x14ac:dyDescent="0.35">
      <c r="A201" s="228">
        <v>199</v>
      </c>
      <c r="B201" s="237" t="s">
        <v>1017</v>
      </c>
      <c r="C201" s="237">
        <v>2016</v>
      </c>
      <c r="D201" s="238">
        <v>42661</v>
      </c>
      <c r="E201" s="239" t="s">
        <v>1018</v>
      </c>
      <c r="F201" s="237" t="s">
        <v>340</v>
      </c>
      <c r="G201" s="96" t="s">
        <v>80</v>
      </c>
      <c r="H201" s="237" t="s">
        <v>80</v>
      </c>
      <c r="I201" s="237" t="s">
        <v>107</v>
      </c>
      <c r="J201" s="237" t="s">
        <v>319</v>
      </c>
      <c r="K201" s="240">
        <v>24190000</v>
      </c>
      <c r="L201" s="241">
        <v>2036798</v>
      </c>
      <c r="M201" s="242">
        <v>1440630.87</v>
      </c>
      <c r="N201" s="242">
        <v>17116898.190000001</v>
      </c>
      <c r="O201" s="243">
        <f>Table17[[#This Row],[Qualified Property Amount Reported]]/Table17[[#This Row],[Qualified Property Amount Approved]]</f>
        <v>0.70760224018189344</v>
      </c>
      <c r="P201" s="241">
        <v>91615</v>
      </c>
      <c r="Q201" s="241">
        <v>3306064</v>
      </c>
      <c r="R201" s="241">
        <v>1360881</v>
      </c>
      <c r="S201" s="245">
        <v>112</v>
      </c>
      <c r="T201" s="245">
        <v>12</v>
      </c>
      <c r="U201" s="246" t="s">
        <v>50</v>
      </c>
      <c r="V201" s="53"/>
      <c r="W201" s="44"/>
      <c r="X201" s="44"/>
      <c r="Y201" s="51"/>
      <c r="Z201" s="96">
        <v>76</v>
      </c>
      <c r="AA201" s="96"/>
      <c r="AB201" s="96">
        <v>38</v>
      </c>
      <c r="AC201" s="124"/>
    </row>
    <row r="202" spans="1:29" ht="90.75" customHeight="1" x14ac:dyDescent="0.35">
      <c r="A202" s="228">
        <v>200</v>
      </c>
      <c r="B202" s="237" t="s">
        <v>970</v>
      </c>
      <c r="C202" s="237">
        <v>2016</v>
      </c>
      <c r="D202" s="238">
        <v>42661</v>
      </c>
      <c r="E202" s="239" t="s">
        <v>971</v>
      </c>
      <c r="F202" s="237" t="s">
        <v>972</v>
      </c>
      <c r="G202" s="96" t="s">
        <v>972</v>
      </c>
      <c r="H202" s="237" t="s">
        <v>972</v>
      </c>
      <c r="I202" s="237" t="s">
        <v>107</v>
      </c>
      <c r="J202" s="237" t="s">
        <v>319</v>
      </c>
      <c r="K202" s="240">
        <v>7917170.2299999995</v>
      </c>
      <c r="L202" s="241">
        <v>666625.73336599988</v>
      </c>
      <c r="M202" s="242">
        <v>654666.79</v>
      </c>
      <c r="N202" s="242">
        <v>7775140</v>
      </c>
      <c r="O202" s="243">
        <f>Table17[[#This Row],[Qualified Property Amount Reported]]/Table17[[#This Row],[Qualified Property Amount Approved]]</f>
        <v>0.98206048046537964</v>
      </c>
      <c r="P202" s="241">
        <v>16789.226220191576</v>
      </c>
      <c r="Q202" s="241">
        <v>701901.93743300159</v>
      </c>
      <c r="R202" s="241">
        <v>52065.430287193274</v>
      </c>
      <c r="S202" s="245">
        <v>127</v>
      </c>
      <c r="T202" s="245">
        <v>8</v>
      </c>
      <c r="U202" s="246" t="s">
        <v>50</v>
      </c>
      <c r="V202" s="53"/>
      <c r="W202" s="44"/>
      <c r="X202" s="44"/>
      <c r="Y202" s="51"/>
      <c r="Z202" s="96">
        <v>17</v>
      </c>
      <c r="AA202" s="96"/>
      <c r="AB202" s="96">
        <v>11</v>
      </c>
      <c r="AC202" s="124"/>
    </row>
    <row r="203" spans="1:29" ht="92.25" customHeight="1" x14ac:dyDescent="0.35">
      <c r="A203" s="228">
        <v>201</v>
      </c>
      <c r="B203" s="237" t="s">
        <v>818</v>
      </c>
      <c r="C203" s="237">
        <v>2016</v>
      </c>
      <c r="D203" s="238">
        <v>42661</v>
      </c>
      <c r="E203" s="239" t="s">
        <v>819</v>
      </c>
      <c r="F203" s="237" t="s">
        <v>194</v>
      </c>
      <c r="G203" s="96" t="s">
        <v>148</v>
      </c>
      <c r="H203" s="237" t="s">
        <v>148</v>
      </c>
      <c r="I203" s="237" t="s">
        <v>107</v>
      </c>
      <c r="J203" s="237" t="s">
        <v>319</v>
      </c>
      <c r="K203" s="240">
        <v>11401677</v>
      </c>
      <c r="L203" s="241">
        <v>960021.2034</v>
      </c>
      <c r="M203" s="242">
        <v>960021.2</v>
      </c>
      <c r="N203" s="242">
        <v>11401677</v>
      </c>
      <c r="O203" s="243">
        <f>Table17[[#This Row],[Qualified Property Amount Reported]]/Table17[[#This Row],[Qualified Property Amount Approved]]</f>
        <v>1</v>
      </c>
      <c r="P203" s="241">
        <v>44566.661538092005</v>
      </c>
      <c r="Q203" s="241">
        <v>1310429.1523959634</v>
      </c>
      <c r="R203" s="241">
        <v>394974.61053405539</v>
      </c>
      <c r="S203" s="245">
        <v>35</v>
      </c>
      <c r="T203" s="245">
        <v>4</v>
      </c>
      <c r="U203" s="246" t="s">
        <v>50</v>
      </c>
      <c r="V203" s="53"/>
      <c r="W203" s="44"/>
      <c r="X203" s="44"/>
      <c r="Y203" s="51"/>
      <c r="Z203" s="96">
        <v>30</v>
      </c>
      <c r="AA203" s="96"/>
      <c r="AB203" s="96">
        <v>17</v>
      </c>
      <c r="AC203" s="124"/>
    </row>
    <row r="204" spans="1:29" ht="92.25" customHeight="1" x14ac:dyDescent="0.35">
      <c r="A204" s="228">
        <v>202</v>
      </c>
      <c r="B204" s="237" t="s">
        <v>806</v>
      </c>
      <c r="C204" s="237">
        <v>2016</v>
      </c>
      <c r="D204" s="238">
        <v>42661</v>
      </c>
      <c r="E204" s="239" t="s">
        <v>807</v>
      </c>
      <c r="F204" s="237" t="s">
        <v>263</v>
      </c>
      <c r="G204" s="96" t="s">
        <v>263</v>
      </c>
      <c r="H204" s="237" t="s">
        <v>263</v>
      </c>
      <c r="I204" s="237" t="s">
        <v>107</v>
      </c>
      <c r="J204" s="237" t="s">
        <v>319</v>
      </c>
      <c r="K204" s="240">
        <v>6821909</v>
      </c>
      <c r="L204" s="241">
        <v>574404.7378</v>
      </c>
      <c r="M204" s="242">
        <v>511312.29</v>
      </c>
      <c r="N204" s="242">
        <v>6116175.7000000002</v>
      </c>
      <c r="O204" s="243">
        <f>Table17[[#This Row],[Qualified Property Amount Reported]]/Table17[[#This Row],[Qualified Property Amount Approved]]</f>
        <v>0.89654900116668224</v>
      </c>
      <c r="P204" s="241">
        <v>29922</v>
      </c>
      <c r="Q204" s="241">
        <v>592293</v>
      </c>
      <c r="R204" s="241">
        <v>47811</v>
      </c>
      <c r="S204" s="245">
        <v>54</v>
      </c>
      <c r="T204" s="245">
        <v>5</v>
      </c>
      <c r="U204" s="246" t="s">
        <v>50</v>
      </c>
      <c r="V204" s="53"/>
      <c r="W204" s="44"/>
      <c r="X204" s="44"/>
      <c r="Y204" s="51"/>
      <c r="Z204" s="96">
        <v>33</v>
      </c>
      <c r="AA204" s="96"/>
      <c r="AB204" s="96">
        <v>14</v>
      </c>
      <c r="AC204" s="124"/>
    </row>
    <row r="205" spans="1:29" ht="95.25" customHeight="1" x14ac:dyDescent="0.35">
      <c r="A205" s="228">
        <v>203</v>
      </c>
      <c r="B205" s="237" t="s">
        <v>808</v>
      </c>
      <c r="C205" s="237">
        <v>2016</v>
      </c>
      <c r="D205" s="238">
        <v>42661</v>
      </c>
      <c r="E205" s="239" t="s">
        <v>807</v>
      </c>
      <c r="F205" s="237" t="s">
        <v>262</v>
      </c>
      <c r="G205" s="96" t="s">
        <v>263</v>
      </c>
      <c r="H205" s="237" t="s">
        <v>263</v>
      </c>
      <c r="I205" s="237" t="s">
        <v>107</v>
      </c>
      <c r="J205" s="237" t="s">
        <v>416</v>
      </c>
      <c r="K205" s="240">
        <v>3739543</v>
      </c>
      <c r="L205" s="241">
        <v>314869.52059999999</v>
      </c>
      <c r="M205" s="242">
        <v>313047.45</v>
      </c>
      <c r="N205" s="242">
        <v>3739543</v>
      </c>
      <c r="O205" s="243">
        <f>Table17[[#This Row],[Qualified Property Amount Reported]]/Table17[[#This Row],[Qualified Property Amount Approved]]</f>
        <v>1</v>
      </c>
      <c r="P205" s="241">
        <v>12990</v>
      </c>
      <c r="Q205" s="241">
        <v>275785</v>
      </c>
      <c r="R205" s="241">
        <v>-26094</v>
      </c>
      <c r="S205" s="245">
        <v>24</v>
      </c>
      <c r="T205" s="245">
        <v>3</v>
      </c>
      <c r="U205" s="246" t="s">
        <v>50</v>
      </c>
      <c r="V205" s="53"/>
      <c r="W205" s="44"/>
      <c r="X205" s="44"/>
      <c r="Y205" s="51"/>
      <c r="Z205" s="96">
        <v>27</v>
      </c>
      <c r="AA205" s="96"/>
      <c r="AB205" s="96">
        <v>12</v>
      </c>
      <c r="AC205" s="124"/>
    </row>
    <row r="206" spans="1:29" ht="95.25" customHeight="1" x14ac:dyDescent="0.35">
      <c r="A206" s="228">
        <v>204</v>
      </c>
      <c r="B206" s="237" t="s">
        <v>652</v>
      </c>
      <c r="C206" s="237">
        <v>2016</v>
      </c>
      <c r="D206" s="238">
        <v>42689</v>
      </c>
      <c r="E206" s="239" t="s">
        <v>653</v>
      </c>
      <c r="F206" s="237" t="s">
        <v>208</v>
      </c>
      <c r="G206" s="96" t="s">
        <v>126</v>
      </c>
      <c r="H206" s="237" t="s">
        <v>126</v>
      </c>
      <c r="I206" s="237" t="s">
        <v>107</v>
      </c>
      <c r="J206" s="237" t="s">
        <v>654</v>
      </c>
      <c r="K206" s="240">
        <v>4458683</v>
      </c>
      <c r="L206" s="241">
        <v>375421.10859999998</v>
      </c>
      <c r="M206" s="242">
        <v>375421.11</v>
      </c>
      <c r="N206" s="242">
        <v>4458683</v>
      </c>
      <c r="O206" s="243">
        <f>Table17[[#This Row],[Qualified Property Amount Reported]]/Table17[[#This Row],[Qualified Property Amount Approved]]</f>
        <v>1</v>
      </c>
      <c r="P206" s="241">
        <v>9786</v>
      </c>
      <c r="Q206" s="241">
        <v>910539</v>
      </c>
      <c r="R206" s="241">
        <v>544904</v>
      </c>
      <c r="S206" s="245">
        <v>26</v>
      </c>
      <c r="T206" s="245">
        <v>2</v>
      </c>
      <c r="U206" s="246" t="s">
        <v>50</v>
      </c>
      <c r="V206" s="53"/>
      <c r="W206" s="44"/>
      <c r="X206" s="44"/>
      <c r="Y206" s="51"/>
      <c r="Z206" s="96">
        <v>24</v>
      </c>
      <c r="AA206" s="96"/>
      <c r="AB206" s="96">
        <v>10</v>
      </c>
      <c r="AC206" s="124"/>
    </row>
    <row r="207" spans="1:29" ht="95.25" customHeight="1" x14ac:dyDescent="0.35">
      <c r="A207" s="228">
        <v>205</v>
      </c>
      <c r="B207" s="237" t="s">
        <v>577</v>
      </c>
      <c r="C207" s="237">
        <v>2016</v>
      </c>
      <c r="D207" s="238">
        <v>42717</v>
      </c>
      <c r="E207" s="239" t="s">
        <v>578</v>
      </c>
      <c r="F207" s="237" t="s">
        <v>263</v>
      </c>
      <c r="G207" s="96" t="s">
        <v>263</v>
      </c>
      <c r="H207" s="237" t="s">
        <v>263</v>
      </c>
      <c r="I207" s="237" t="s">
        <v>48</v>
      </c>
      <c r="J207" s="322" t="s">
        <v>70</v>
      </c>
      <c r="K207" s="240">
        <v>8394385</v>
      </c>
      <c r="L207" s="241">
        <v>706807.21699999995</v>
      </c>
      <c r="M207" s="242">
        <v>706273.5</v>
      </c>
      <c r="N207" s="242">
        <v>8394385</v>
      </c>
      <c r="O207" s="243">
        <f>Table17[[#This Row],[Qualified Property Amount Reported]]/Table17[[#This Row],[Qualified Property Amount Approved]]</f>
        <v>1</v>
      </c>
      <c r="P207" s="241">
        <v>570932</v>
      </c>
      <c r="Q207" s="241">
        <v>2291152</v>
      </c>
      <c r="R207" s="241">
        <v>2155277</v>
      </c>
      <c r="S207" s="245">
        <v>34</v>
      </c>
      <c r="T207" s="245">
        <v>2</v>
      </c>
      <c r="U207" s="246" t="s">
        <v>50</v>
      </c>
      <c r="V207" s="53"/>
      <c r="W207" s="44"/>
      <c r="X207" s="44"/>
      <c r="Y207" s="51"/>
      <c r="Z207" s="96">
        <v>33</v>
      </c>
      <c r="AA207" s="96"/>
      <c r="AB207" s="96">
        <v>14</v>
      </c>
      <c r="AC207" s="124"/>
    </row>
    <row r="208" spans="1:29" ht="95.25" customHeight="1" x14ac:dyDescent="0.35">
      <c r="A208" s="228">
        <v>206</v>
      </c>
      <c r="B208" s="237" t="s">
        <v>51</v>
      </c>
      <c r="C208" s="237">
        <v>2016</v>
      </c>
      <c r="D208" s="238">
        <v>42717</v>
      </c>
      <c r="E208" s="239" t="s">
        <v>52</v>
      </c>
      <c r="F208" s="237" t="s">
        <v>53</v>
      </c>
      <c r="G208" s="96" t="s">
        <v>47</v>
      </c>
      <c r="H208" s="237" t="s">
        <v>47</v>
      </c>
      <c r="I208" s="237" t="s">
        <v>48</v>
      </c>
      <c r="J208" s="237" t="s">
        <v>49</v>
      </c>
      <c r="K208" s="274">
        <v>2401884</v>
      </c>
      <c r="L208" s="268">
        <v>202238.63279999999</v>
      </c>
      <c r="M208" s="274">
        <v>202238.63</v>
      </c>
      <c r="N208" s="274">
        <v>2401884</v>
      </c>
      <c r="O208" s="275">
        <f>Table17[[#This Row],[Qualified Property Amount Reported]]/Table17[[#This Row],[Qualified Property Amount Approved]]</f>
        <v>1</v>
      </c>
      <c r="P208" s="268">
        <v>33640</v>
      </c>
      <c r="Q208" s="268">
        <v>311256</v>
      </c>
      <c r="R208" s="268">
        <v>142657</v>
      </c>
      <c r="S208" s="237">
        <v>25</v>
      </c>
      <c r="T208" s="237">
        <v>3</v>
      </c>
      <c r="U208" s="237" t="s">
        <v>50</v>
      </c>
      <c r="V208" s="137"/>
      <c r="W208" s="124"/>
      <c r="X208" s="124"/>
      <c r="Y208" s="138"/>
      <c r="Z208" s="96">
        <v>32</v>
      </c>
      <c r="AA208" s="96"/>
      <c r="AB208" s="96">
        <v>14</v>
      </c>
      <c r="AC208" s="124"/>
    </row>
    <row r="209" spans="1:29" ht="72" customHeight="1" x14ac:dyDescent="0.35">
      <c r="A209" s="228">
        <v>207</v>
      </c>
      <c r="B209" s="237" t="s">
        <v>54</v>
      </c>
      <c r="C209" s="237">
        <v>2016</v>
      </c>
      <c r="D209" s="238">
        <v>42717</v>
      </c>
      <c r="E209" s="239" t="s">
        <v>55</v>
      </c>
      <c r="F209" s="237" t="s">
        <v>53</v>
      </c>
      <c r="G209" s="96" t="s">
        <v>47</v>
      </c>
      <c r="H209" s="237" t="s">
        <v>47</v>
      </c>
      <c r="I209" s="237" t="s">
        <v>48</v>
      </c>
      <c r="J209" s="237" t="s">
        <v>49</v>
      </c>
      <c r="K209" s="274">
        <v>2701502</v>
      </c>
      <c r="L209" s="268">
        <v>227467</v>
      </c>
      <c r="M209" s="274">
        <v>227466.47</v>
      </c>
      <c r="N209" s="274">
        <v>2701502</v>
      </c>
      <c r="O209" s="275">
        <f>Table17[[#This Row],[Qualified Property Amount Reported]]/Table17[[#This Row],[Qualified Property Amount Approved]]</f>
        <v>1</v>
      </c>
      <c r="P209" s="268">
        <v>57815</v>
      </c>
      <c r="Q209" s="268">
        <v>506804</v>
      </c>
      <c r="R209" s="268">
        <v>337152</v>
      </c>
      <c r="S209" s="237">
        <v>24</v>
      </c>
      <c r="T209" s="237">
        <v>4</v>
      </c>
      <c r="U209" s="237" t="s">
        <v>50</v>
      </c>
      <c r="V209" s="137"/>
      <c r="W209" s="124"/>
      <c r="X209" s="124"/>
      <c r="Y209" s="138"/>
      <c r="Z209" s="96">
        <v>32</v>
      </c>
      <c r="AA209" s="96"/>
      <c r="AB209" s="96">
        <v>14</v>
      </c>
      <c r="AC209" s="124"/>
    </row>
    <row r="210" spans="1:29" ht="147" customHeight="1" x14ac:dyDescent="0.35">
      <c r="A210" s="228">
        <v>208</v>
      </c>
      <c r="B210" s="237" t="s">
        <v>1156</v>
      </c>
      <c r="C210" s="237">
        <v>2016</v>
      </c>
      <c r="D210" s="238">
        <v>42717</v>
      </c>
      <c r="E210" s="255" t="s">
        <v>1143</v>
      </c>
      <c r="F210" s="237" t="s">
        <v>1157</v>
      </c>
      <c r="G210" s="96" t="s">
        <v>75</v>
      </c>
      <c r="H210" s="237" t="s">
        <v>1155</v>
      </c>
      <c r="I210" s="237" t="s">
        <v>186</v>
      </c>
      <c r="J210" s="237" t="s">
        <v>450</v>
      </c>
      <c r="K210" s="240">
        <v>560917080</v>
      </c>
      <c r="L210" s="241">
        <v>47229218.136</v>
      </c>
      <c r="M210" s="242">
        <v>47229218.140000001</v>
      </c>
      <c r="N210" s="242">
        <v>560917080</v>
      </c>
      <c r="O210" s="243">
        <f>Table17[[#This Row],[Qualified Property Amount Reported]]/Table17[[#This Row],[Qualified Property Amount Approved]]</f>
        <v>1</v>
      </c>
      <c r="P210" s="241">
        <v>7883861</v>
      </c>
      <c r="Q210" s="241">
        <v>46343056</v>
      </c>
      <c r="R210" s="241">
        <v>6997699</v>
      </c>
      <c r="S210" s="245">
        <v>1585</v>
      </c>
      <c r="T210" s="245">
        <v>80</v>
      </c>
      <c r="U210" s="246" t="s">
        <v>50</v>
      </c>
      <c r="V210" s="214" t="s">
        <v>1146</v>
      </c>
      <c r="W210" s="40" t="s">
        <v>1147</v>
      </c>
      <c r="X210" s="40" t="s">
        <v>1148</v>
      </c>
      <c r="Y210" s="52" t="s">
        <v>1149</v>
      </c>
      <c r="Z210" s="96">
        <v>24</v>
      </c>
      <c r="AA210" s="96"/>
      <c r="AB210" s="96">
        <v>10</v>
      </c>
      <c r="AC210" s="124"/>
    </row>
    <row r="211" spans="1:29" ht="72" customHeight="1" x14ac:dyDescent="0.35">
      <c r="A211" s="228">
        <v>209</v>
      </c>
      <c r="B211" s="237" t="s">
        <v>636</v>
      </c>
      <c r="C211" s="237">
        <v>2016</v>
      </c>
      <c r="D211" s="238">
        <v>42717</v>
      </c>
      <c r="E211" s="239" t="s">
        <v>637</v>
      </c>
      <c r="F211" s="237" t="s">
        <v>638</v>
      </c>
      <c r="G211" s="96" t="s">
        <v>131</v>
      </c>
      <c r="H211" s="237" t="s">
        <v>131</v>
      </c>
      <c r="I211" s="237" t="s">
        <v>34</v>
      </c>
      <c r="J211" s="237" t="s">
        <v>122</v>
      </c>
      <c r="K211" s="240">
        <v>51645674</v>
      </c>
      <c r="L211" s="241">
        <v>4348565.7507999996</v>
      </c>
      <c r="M211" s="242">
        <v>4281186.7</v>
      </c>
      <c r="N211" s="242">
        <v>50884271.93</v>
      </c>
      <c r="O211" s="243">
        <f>Table17[[#This Row],[Qualified Property Amount Reported]]/Table17[[#This Row],[Qualified Property Amount Approved]]</f>
        <v>0.98525719559783453</v>
      </c>
      <c r="P211" s="244" t="s">
        <v>36</v>
      </c>
      <c r="Q211" s="241">
        <v>3908387</v>
      </c>
      <c r="R211" s="241">
        <v>-440179</v>
      </c>
      <c r="S211" s="245">
        <v>746</v>
      </c>
      <c r="T211" s="245">
        <v>48</v>
      </c>
      <c r="U211" s="246" t="s">
        <v>50</v>
      </c>
      <c r="V211" s="54" t="s">
        <v>639</v>
      </c>
      <c r="W211" s="44"/>
      <c r="X211" s="44"/>
      <c r="Y211" s="51"/>
      <c r="Z211" s="96">
        <v>41</v>
      </c>
      <c r="AA211" s="96"/>
      <c r="AB211" s="96">
        <v>25</v>
      </c>
      <c r="AC211" s="124"/>
    </row>
    <row r="212" spans="1:29" ht="72" customHeight="1" x14ac:dyDescent="0.35">
      <c r="A212" s="228">
        <v>210</v>
      </c>
      <c r="B212" s="237" t="s">
        <v>253</v>
      </c>
      <c r="C212" s="237">
        <v>2017</v>
      </c>
      <c r="D212" s="238">
        <v>42752</v>
      </c>
      <c r="E212" s="239" t="s">
        <v>254</v>
      </c>
      <c r="F212" s="237" t="s">
        <v>255</v>
      </c>
      <c r="G212" s="96" t="s">
        <v>256</v>
      </c>
      <c r="H212" s="237" t="s">
        <v>256</v>
      </c>
      <c r="I212" s="237" t="s">
        <v>34</v>
      </c>
      <c r="J212" s="237" t="s">
        <v>122</v>
      </c>
      <c r="K212" s="240">
        <v>16285217</v>
      </c>
      <c r="L212" s="241">
        <v>1371215</v>
      </c>
      <c r="M212" s="242">
        <v>1300154.32</v>
      </c>
      <c r="N212" s="242">
        <v>15430506.34</v>
      </c>
      <c r="O212" s="243">
        <f>Table17[[#This Row],[Qualified Property Amount Reported]]/Table17[[#This Row],[Qualified Property Amount Approved]]</f>
        <v>0.94751616389268867</v>
      </c>
      <c r="P212" s="241" t="s">
        <v>36</v>
      </c>
      <c r="Q212" s="241">
        <v>8830079</v>
      </c>
      <c r="R212" s="241">
        <v>7458864</v>
      </c>
      <c r="S212" s="245">
        <v>103</v>
      </c>
      <c r="T212" s="245">
        <v>6</v>
      </c>
      <c r="U212" s="247" t="s">
        <v>50</v>
      </c>
      <c r="V212" s="54" t="s">
        <v>257</v>
      </c>
      <c r="W212" s="44"/>
      <c r="X212" s="44"/>
      <c r="Y212" s="51"/>
      <c r="Z212" s="96">
        <v>42</v>
      </c>
      <c r="AA212" s="96"/>
      <c r="AB212" s="96">
        <v>27</v>
      </c>
      <c r="AC212" s="124"/>
    </row>
    <row r="213" spans="1:29" ht="72" customHeight="1" x14ac:dyDescent="0.35">
      <c r="A213" s="228">
        <v>211</v>
      </c>
      <c r="B213" s="237" t="s">
        <v>1158</v>
      </c>
      <c r="C213" s="237">
        <v>2017</v>
      </c>
      <c r="D213" s="238">
        <v>42752</v>
      </c>
      <c r="E213" s="255" t="s">
        <v>1143</v>
      </c>
      <c r="F213" s="237" t="s">
        <v>327</v>
      </c>
      <c r="G213" s="96" t="s">
        <v>75</v>
      </c>
      <c r="H213" s="237" t="s">
        <v>75</v>
      </c>
      <c r="I213" s="237" t="s">
        <v>186</v>
      </c>
      <c r="J213" s="237" t="s">
        <v>450</v>
      </c>
      <c r="K213" s="240">
        <v>287322328</v>
      </c>
      <c r="L213" s="241">
        <v>24192540.0176</v>
      </c>
      <c r="M213" s="242">
        <v>24113805.219999999</v>
      </c>
      <c r="N213" s="242">
        <v>287322316.11000001</v>
      </c>
      <c r="O213" s="243">
        <f>Table17[[#This Row],[Qualified Property Amount Reported]]/Table17[[#This Row],[Qualified Property Amount Approved]]</f>
        <v>0.99999995861790458</v>
      </c>
      <c r="P213" s="241">
        <v>2796551.0786607736</v>
      </c>
      <c r="Q213" s="241">
        <v>20997522.659827646</v>
      </c>
      <c r="R213" s="241">
        <v>-398466.52484164003</v>
      </c>
      <c r="S213" s="245">
        <v>1010.6877299009629</v>
      </c>
      <c r="T213" s="245">
        <v>43.002760207310608</v>
      </c>
      <c r="U213" s="246" t="s">
        <v>50</v>
      </c>
      <c r="V213" s="214" t="s">
        <v>1146</v>
      </c>
      <c r="W213" s="44"/>
      <c r="X213" s="44"/>
      <c r="Y213" s="51"/>
      <c r="Z213" s="96">
        <v>24</v>
      </c>
      <c r="AA213" s="96"/>
      <c r="AB213" s="96">
        <v>10</v>
      </c>
      <c r="AC213" s="124"/>
    </row>
    <row r="214" spans="1:29" ht="72" customHeight="1" x14ac:dyDescent="0.35">
      <c r="A214" s="228">
        <v>212</v>
      </c>
      <c r="B214" s="237" t="s">
        <v>342</v>
      </c>
      <c r="C214" s="237">
        <v>2017</v>
      </c>
      <c r="D214" s="238">
        <v>42787</v>
      </c>
      <c r="E214" s="239" t="s">
        <v>343</v>
      </c>
      <c r="F214" s="237" t="s">
        <v>344</v>
      </c>
      <c r="G214" s="96" t="s">
        <v>131</v>
      </c>
      <c r="H214" s="237" t="s">
        <v>131</v>
      </c>
      <c r="I214" s="237" t="s">
        <v>186</v>
      </c>
      <c r="J214" s="237" t="s">
        <v>345</v>
      </c>
      <c r="K214" s="240">
        <v>3189014</v>
      </c>
      <c r="L214" s="241">
        <v>268515</v>
      </c>
      <c r="M214" s="242">
        <v>257064.53</v>
      </c>
      <c r="N214" s="242">
        <v>3066013.53</v>
      </c>
      <c r="O214" s="243">
        <f>Table17[[#This Row],[Qualified Property Amount Reported]]/Table17[[#This Row],[Qualified Property Amount Approved]]</f>
        <v>0.96142993727841886</v>
      </c>
      <c r="P214" s="241">
        <v>1728198</v>
      </c>
      <c r="Q214" s="241">
        <v>11841232</v>
      </c>
      <c r="R214" s="241">
        <v>13300915</v>
      </c>
      <c r="S214" s="245">
        <v>1279</v>
      </c>
      <c r="T214" s="245">
        <v>33</v>
      </c>
      <c r="U214" s="246" t="s">
        <v>50</v>
      </c>
      <c r="V214" s="53"/>
      <c r="W214" s="44"/>
      <c r="X214" s="44"/>
      <c r="Y214" s="51"/>
      <c r="Z214" s="96">
        <v>34</v>
      </c>
      <c r="AA214" s="96"/>
      <c r="AB214" s="96">
        <v>21</v>
      </c>
      <c r="AC214" s="124"/>
    </row>
    <row r="215" spans="1:29" ht="95.25" customHeight="1" x14ac:dyDescent="0.35">
      <c r="A215" s="228">
        <v>213</v>
      </c>
      <c r="B215" s="237" t="s">
        <v>702</v>
      </c>
      <c r="C215" s="237">
        <v>2017</v>
      </c>
      <c r="D215" s="238">
        <v>42787</v>
      </c>
      <c r="E215" s="239" t="s">
        <v>703</v>
      </c>
      <c r="F215" s="237" t="s">
        <v>704</v>
      </c>
      <c r="G215" s="96" t="s">
        <v>704</v>
      </c>
      <c r="H215" s="237" t="s">
        <v>704</v>
      </c>
      <c r="I215" s="237" t="s">
        <v>48</v>
      </c>
      <c r="J215" s="237" t="s">
        <v>70</v>
      </c>
      <c r="K215" s="240">
        <v>7104020</v>
      </c>
      <c r="L215" s="241">
        <v>598158</v>
      </c>
      <c r="M215" s="242">
        <v>587193.43000000005</v>
      </c>
      <c r="N215" s="242">
        <v>7023772.2699999996</v>
      </c>
      <c r="O215" s="243">
        <f>Table17[[#This Row],[Qualified Property Amount Reported]]/Table17[[#This Row],[Qualified Property Amount Approved]]</f>
        <v>0.98870389863767272</v>
      </c>
      <c r="P215" s="241">
        <v>38784</v>
      </c>
      <c r="Q215" s="241">
        <v>529337</v>
      </c>
      <c r="R215" s="241">
        <v>-30037</v>
      </c>
      <c r="S215" s="245">
        <v>33</v>
      </c>
      <c r="T215" s="245">
        <v>5</v>
      </c>
      <c r="U215" s="246" t="s">
        <v>50</v>
      </c>
      <c r="V215" s="53"/>
      <c r="W215" s="44"/>
      <c r="X215" s="44"/>
      <c r="Y215" s="51"/>
      <c r="Z215" s="96">
        <v>30</v>
      </c>
      <c r="AA215" s="96"/>
      <c r="AB215" s="96">
        <v>17</v>
      </c>
      <c r="AC215" s="124"/>
    </row>
    <row r="216" spans="1:29" ht="89.25" customHeight="1" x14ac:dyDescent="0.35">
      <c r="A216" s="228">
        <v>214</v>
      </c>
      <c r="B216" s="237" t="s">
        <v>395</v>
      </c>
      <c r="C216" s="237">
        <v>2017</v>
      </c>
      <c r="D216" s="238">
        <v>42815</v>
      </c>
      <c r="E216" s="239" t="s">
        <v>396</v>
      </c>
      <c r="F216" s="237" t="s">
        <v>397</v>
      </c>
      <c r="G216" s="96" t="s">
        <v>379</v>
      </c>
      <c r="H216" s="237" t="s">
        <v>379</v>
      </c>
      <c r="I216" s="237" t="s">
        <v>48</v>
      </c>
      <c r="J216" s="237" t="s">
        <v>70</v>
      </c>
      <c r="K216" s="240">
        <v>20373200</v>
      </c>
      <c r="L216" s="241">
        <v>1715423</v>
      </c>
      <c r="M216" s="242">
        <v>1690988.28</v>
      </c>
      <c r="N216" s="242">
        <v>20227132.550000001</v>
      </c>
      <c r="O216" s="243">
        <f>Table17[[#This Row],[Qualified Property Amount Reported]]/Table17[[#This Row],[Qualified Property Amount Approved]]</f>
        <v>0.99283041201185873</v>
      </c>
      <c r="P216" s="241">
        <v>1627153</v>
      </c>
      <c r="Q216" s="241">
        <v>2424238</v>
      </c>
      <c r="R216" s="241">
        <v>2335968</v>
      </c>
      <c r="S216" s="245">
        <v>68</v>
      </c>
      <c r="T216" s="245">
        <v>12</v>
      </c>
      <c r="U216" s="246" t="s">
        <v>50</v>
      </c>
      <c r="V216" s="53"/>
      <c r="W216" s="44"/>
      <c r="X216" s="44"/>
      <c r="Y216" s="51"/>
      <c r="Z216" s="96">
        <v>33</v>
      </c>
      <c r="AA216" s="96"/>
      <c r="AB216" s="96">
        <v>14</v>
      </c>
      <c r="AC216" s="124"/>
    </row>
    <row r="217" spans="1:29" ht="100" customHeight="1" x14ac:dyDescent="0.35">
      <c r="A217" s="228">
        <v>215</v>
      </c>
      <c r="B217" s="237" t="s">
        <v>265</v>
      </c>
      <c r="C217" s="237">
        <v>2017</v>
      </c>
      <c r="D217" s="238">
        <v>42843</v>
      </c>
      <c r="E217" s="239" t="s">
        <v>266</v>
      </c>
      <c r="F217" s="237" t="s">
        <v>267</v>
      </c>
      <c r="G217" s="96" t="s">
        <v>152</v>
      </c>
      <c r="H217" s="237" t="s">
        <v>152</v>
      </c>
      <c r="I217" s="237" t="s">
        <v>34</v>
      </c>
      <c r="J217" s="237" t="s">
        <v>76</v>
      </c>
      <c r="K217" s="240">
        <v>3502976</v>
      </c>
      <c r="L217" s="241">
        <v>294951</v>
      </c>
      <c r="M217" s="242">
        <v>293996.81</v>
      </c>
      <c r="N217" s="242">
        <v>3502753</v>
      </c>
      <c r="O217" s="243">
        <f>Table17[[#This Row],[Qualified Property Amount Reported]]/Table17[[#This Row],[Qualified Property Amount Approved]]</f>
        <v>0.9999363398436073</v>
      </c>
      <c r="P217" s="244" t="s">
        <v>36</v>
      </c>
      <c r="Q217" s="241">
        <v>1185647</v>
      </c>
      <c r="R217" s="241">
        <v>890697</v>
      </c>
      <c r="S217" s="245">
        <v>78</v>
      </c>
      <c r="T217" s="245">
        <v>4</v>
      </c>
      <c r="U217" s="246" t="s">
        <v>50</v>
      </c>
      <c r="V217" s="53"/>
      <c r="W217" s="44"/>
      <c r="X217" s="44"/>
      <c r="Y217" s="51"/>
      <c r="Z217" s="96">
        <v>13</v>
      </c>
      <c r="AA217" s="96"/>
      <c r="AB217" s="96">
        <v>14</v>
      </c>
      <c r="AC217" s="124"/>
    </row>
    <row r="218" spans="1:29" ht="100" customHeight="1" x14ac:dyDescent="0.35">
      <c r="A218" s="228">
        <v>216</v>
      </c>
      <c r="B218" s="237" t="s">
        <v>451</v>
      </c>
      <c r="C218" s="237">
        <v>2017</v>
      </c>
      <c r="D218" s="238">
        <v>42843</v>
      </c>
      <c r="E218" s="239" t="s">
        <v>452</v>
      </c>
      <c r="F218" s="237" t="s">
        <v>453</v>
      </c>
      <c r="G218" s="96" t="s">
        <v>126</v>
      </c>
      <c r="H218" s="237" t="s">
        <v>126</v>
      </c>
      <c r="I218" s="237" t="s">
        <v>34</v>
      </c>
      <c r="J218" s="237" t="s">
        <v>454</v>
      </c>
      <c r="K218" s="240">
        <v>1660000</v>
      </c>
      <c r="L218" s="241">
        <v>139772</v>
      </c>
      <c r="M218" s="242">
        <v>137073.47</v>
      </c>
      <c r="N218" s="242">
        <v>1638600.14</v>
      </c>
      <c r="O218" s="243">
        <f>Table17[[#This Row],[Qualified Property Amount Reported]]/Table17[[#This Row],[Qualified Property Amount Approved]]</f>
        <v>0.98710851807228905</v>
      </c>
      <c r="P218" s="244" t="s">
        <v>36</v>
      </c>
      <c r="Q218" s="241">
        <v>341105</v>
      </c>
      <c r="R218" s="241">
        <v>201333</v>
      </c>
      <c r="S218" s="245">
        <v>35</v>
      </c>
      <c r="T218" s="245">
        <v>3</v>
      </c>
      <c r="U218" s="246" t="s">
        <v>50</v>
      </c>
      <c r="V218" s="53"/>
      <c r="W218" s="44"/>
      <c r="X218" s="44"/>
      <c r="Y218" s="51"/>
      <c r="Z218" s="96">
        <v>23</v>
      </c>
      <c r="AA218" s="96"/>
      <c r="AB218" s="96">
        <v>15</v>
      </c>
      <c r="AC218" s="124"/>
    </row>
    <row r="219" spans="1:29" ht="100" customHeight="1" x14ac:dyDescent="0.35">
      <c r="A219" s="228">
        <v>217</v>
      </c>
      <c r="B219" s="237" t="s">
        <v>1057</v>
      </c>
      <c r="C219" s="237">
        <v>2017</v>
      </c>
      <c r="D219" s="238">
        <v>42871</v>
      </c>
      <c r="E219" s="239" t="s">
        <v>1058</v>
      </c>
      <c r="F219" s="237" t="s">
        <v>397</v>
      </c>
      <c r="G219" s="96" t="s">
        <v>379</v>
      </c>
      <c r="H219" s="237" t="s">
        <v>379</v>
      </c>
      <c r="I219" s="237" t="s">
        <v>48</v>
      </c>
      <c r="J219" s="237" t="s">
        <v>341</v>
      </c>
      <c r="K219" s="240">
        <v>6680600</v>
      </c>
      <c r="L219" s="241">
        <v>562506.52</v>
      </c>
      <c r="M219" s="242">
        <v>560241.38</v>
      </c>
      <c r="N219" s="242">
        <v>6680072.3799999999</v>
      </c>
      <c r="O219" s="243">
        <f>Table17[[#This Row],[Qualified Property Amount Reported]]/Table17[[#This Row],[Qualified Property Amount Approved]]</f>
        <v>0.99992102206388644</v>
      </c>
      <c r="P219" s="241">
        <v>287262</v>
      </c>
      <c r="Q219" s="241">
        <v>2711381</v>
      </c>
      <c r="R219" s="241">
        <v>2436136</v>
      </c>
      <c r="S219" s="245">
        <v>20</v>
      </c>
      <c r="T219" s="245">
        <v>2</v>
      </c>
      <c r="U219" s="246" t="s">
        <v>50</v>
      </c>
      <c r="V219" s="53"/>
      <c r="W219" s="44"/>
      <c r="X219" s="44"/>
      <c r="Y219" s="51"/>
      <c r="Z219" s="96">
        <v>33</v>
      </c>
      <c r="AA219" s="96"/>
      <c r="AB219" s="96">
        <v>14</v>
      </c>
      <c r="AC219" s="124"/>
    </row>
    <row r="220" spans="1:29" ht="100" customHeight="1" x14ac:dyDescent="0.35">
      <c r="A220" s="228">
        <v>218</v>
      </c>
      <c r="B220" s="237" t="s">
        <v>325</v>
      </c>
      <c r="C220" s="237">
        <v>2017</v>
      </c>
      <c r="D220" s="238">
        <v>42871</v>
      </c>
      <c r="E220" s="239" t="s">
        <v>326</v>
      </c>
      <c r="F220" s="237" t="s">
        <v>327</v>
      </c>
      <c r="G220" s="96" t="s">
        <v>75</v>
      </c>
      <c r="H220" s="237" t="s">
        <v>75</v>
      </c>
      <c r="I220" s="237" t="s">
        <v>34</v>
      </c>
      <c r="J220" s="237" t="s">
        <v>122</v>
      </c>
      <c r="K220" s="240">
        <v>214040484</v>
      </c>
      <c r="L220" s="241">
        <v>18022209</v>
      </c>
      <c r="M220" s="242">
        <v>17994083.359999999</v>
      </c>
      <c r="N220" s="242">
        <v>214040484</v>
      </c>
      <c r="O220" s="243">
        <f>Table17[[#This Row],[Qualified Property Amount Reported]]/Table17[[#This Row],[Qualified Property Amount Approved]]</f>
        <v>1</v>
      </c>
      <c r="P220" s="244" t="s">
        <v>36</v>
      </c>
      <c r="Q220" s="241">
        <v>58787003</v>
      </c>
      <c r="R220" s="241">
        <v>40764795</v>
      </c>
      <c r="S220" s="245">
        <v>747</v>
      </c>
      <c r="T220" s="245">
        <v>14</v>
      </c>
      <c r="U220" s="246" t="s">
        <v>50</v>
      </c>
      <c r="V220" s="54" t="s">
        <v>328</v>
      </c>
      <c r="W220" s="44"/>
      <c r="X220" s="44"/>
      <c r="Y220" s="51"/>
      <c r="Z220" s="96">
        <v>24</v>
      </c>
      <c r="AA220" s="96"/>
      <c r="AB220" s="96">
        <v>10</v>
      </c>
      <c r="AC220" s="124"/>
    </row>
    <row r="221" spans="1:29" ht="100" customHeight="1" x14ac:dyDescent="0.35">
      <c r="A221" s="228">
        <v>219</v>
      </c>
      <c r="B221" s="237" t="s">
        <v>481</v>
      </c>
      <c r="C221" s="237">
        <v>2017</v>
      </c>
      <c r="D221" s="238">
        <v>42906</v>
      </c>
      <c r="E221" s="239" t="s">
        <v>482</v>
      </c>
      <c r="F221" s="237" t="s">
        <v>483</v>
      </c>
      <c r="G221" s="96" t="s">
        <v>408</v>
      </c>
      <c r="H221" s="237" t="s">
        <v>408</v>
      </c>
      <c r="I221" s="237" t="s">
        <v>48</v>
      </c>
      <c r="J221" s="237" t="s">
        <v>70</v>
      </c>
      <c r="K221" s="240">
        <v>11610900</v>
      </c>
      <c r="L221" s="241">
        <v>977637.77999999991</v>
      </c>
      <c r="M221" s="242">
        <v>956299.81</v>
      </c>
      <c r="N221" s="242">
        <v>11375918</v>
      </c>
      <c r="O221" s="243">
        <f>Table17[[#This Row],[Qualified Property Amount Reported]]/Table17[[#This Row],[Qualified Property Amount Approved]]</f>
        <v>0.97976194782488868</v>
      </c>
      <c r="P221" s="241">
        <v>187531</v>
      </c>
      <c r="Q221" s="241">
        <v>888838</v>
      </c>
      <c r="R221" s="241">
        <v>98731</v>
      </c>
      <c r="S221" s="245">
        <v>47</v>
      </c>
      <c r="T221" s="245">
        <v>6</v>
      </c>
      <c r="U221" s="246" t="s">
        <v>50</v>
      </c>
      <c r="V221" s="53"/>
      <c r="W221" s="44"/>
      <c r="X221" s="44"/>
      <c r="Y221" s="51"/>
      <c r="Z221" s="96">
        <v>60</v>
      </c>
      <c r="AA221" s="96"/>
      <c r="AB221" s="96">
        <v>31</v>
      </c>
      <c r="AC221" s="124"/>
    </row>
    <row r="222" spans="1:29" ht="100" customHeight="1" x14ac:dyDescent="0.35">
      <c r="A222" s="228">
        <v>220</v>
      </c>
      <c r="B222" s="237" t="s">
        <v>72</v>
      </c>
      <c r="C222" s="237">
        <v>2017</v>
      </c>
      <c r="D222" s="238">
        <v>42906</v>
      </c>
      <c r="E222" s="239" t="s">
        <v>73</v>
      </c>
      <c r="F222" s="237" t="s">
        <v>74</v>
      </c>
      <c r="G222" s="96" t="s">
        <v>75</v>
      </c>
      <c r="H222" s="237" t="s">
        <v>75</v>
      </c>
      <c r="I222" s="237" t="s">
        <v>34</v>
      </c>
      <c r="J222" s="237" t="s">
        <v>76</v>
      </c>
      <c r="K222" s="240">
        <v>2283000</v>
      </c>
      <c r="L222" s="241">
        <v>192228.6</v>
      </c>
      <c r="M222" s="242">
        <v>190840.71</v>
      </c>
      <c r="N222" s="242">
        <v>2282783.65</v>
      </c>
      <c r="O222" s="243">
        <f>Table17[[#This Row],[Qualified Property Amount Reported]]/Table17[[#This Row],[Qualified Property Amount Approved]]</f>
        <v>0.9999052343407796</v>
      </c>
      <c r="P222" s="244" t="s">
        <v>36</v>
      </c>
      <c r="Q222" s="241">
        <v>884553</v>
      </c>
      <c r="R222" s="241">
        <v>692324</v>
      </c>
      <c r="S222" s="245">
        <v>98</v>
      </c>
      <c r="T222" s="245">
        <v>6</v>
      </c>
      <c r="U222" s="246" t="s">
        <v>50</v>
      </c>
      <c r="V222" s="53"/>
      <c r="W222" s="44"/>
      <c r="X222" s="44"/>
      <c r="Y222" s="51"/>
      <c r="Z222" s="96">
        <v>16</v>
      </c>
      <c r="AA222" s="96"/>
      <c r="AB222" s="96">
        <v>7</v>
      </c>
      <c r="AC222" s="124"/>
    </row>
    <row r="223" spans="1:29" ht="100" customHeight="1" x14ac:dyDescent="0.35">
      <c r="A223" s="228">
        <v>221</v>
      </c>
      <c r="B223" s="237" t="s">
        <v>239</v>
      </c>
      <c r="C223" s="237">
        <v>2017</v>
      </c>
      <c r="D223" s="238">
        <v>42906</v>
      </c>
      <c r="E223" s="239" t="s">
        <v>240</v>
      </c>
      <c r="F223" s="237" t="s">
        <v>241</v>
      </c>
      <c r="G223" s="96" t="s">
        <v>33</v>
      </c>
      <c r="H223" s="237" t="s">
        <v>33</v>
      </c>
      <c r="I223" s="237" t="s">
        <v>34</v>
      </c>
      <c r="J223" s="237" t="s">
        <v>242</v>
      </c>
      <c r="K223" s="240">
        <v>10035231</v>
      </c>
      <c r="L223" s="241">
        <v>844966</v>
      </c>
      <c r="M223" s="242">
        <v>778850.45</v>
      </c>
      <c r="N223" s="242">
        <v>9257741</v>
      </c>
      <c r="O223" s="243">
        <f>Table17[[#This Row],[Qualified Property Amount Reported]]/Table17[[#This Row],[Qualified Property Amount Approved]]</f>
        <v>0.92252395585114089</v>
      </c>
      <c r="P223" s="244" t="s">
        <v>36</v>
      </c>
      <c r="Q223" s="241">
        <v>6607393</v>
      </c>
      <c r="R223" s="241">
        <v>5762427</v>
      </c>
      <c r="S223" s="245">
        <v>180</v>
      </c>
      <c r="T223" s="245">
        <v>11</v>
      </c>
      <c r="U223" s="246" t="s">
        <v>50</v>
      </c>
      <c r="V223" s="53"/>
      <c r="W223" s="44"/>
      <c r="X223" s="44"/>
      <c r="Y223" s="51"/>
      <c r="Z223" s="96">
        <v>59</v>
      </c>
      <c r="AA223" s="96"/>
      <c r="AB223" s="96">
        <v>20</v>
      </c>
      <c r="AC223" s="124"/>
    </row>
    <row r="224" spans="1:29" ht="100" customHeight="1" x14ac:dyDescent="0.35">
      <c r="A224" s="228">
        <v>222</v>
      </c>
      <c r="B224" s="237" t="s">
        <v>1205</v>
      </c>
      <c r="C224" s="237">
        <v>2017</v>
      </c>
      <c r="D224" s="238">
        <v>42906</v>
      </c>
      <c r="E224" s="239" t="s">
        <v>1203</v>
      </c>
      <c r="F224" s="237" t="s">
        <v>1206</v>
      </c>
      <c r="G224" s="96" t="s">
        <v>131</v>
      </c>
      <c r="H224" s="237" t="s">
        <v>131</v>
      </c>
      <c r="I224" s="237" t="s">
        <v>34</v>
      </c>
      <c r="J224" s="237" t="s">
        <v>1204</v>
      </c>
      <c r="K224" s="240">
        <v>5834792</v>
      </c>
      <c r="L224" s="241">
        <v>491289</v>
      </c>
      <c r="M224" s="242">
        <v>488981.93</v>
      </c>
      <c r="N224" s="242">
        <v>5834792</v>
      </c>
      <c r="O224" s="243">
        <f>Table17[[#This Row],[Qualified Property Amount Reported]]/Table17[[#This Row],[Qualified Property Amount Approved]]</f>
        <v>1</v>
      </c>
      <c r="P224" s="244" t="s">
        <v>36</v>
      </c>
      <c r="Q224" s="241">
        <v>2325511</v>
      </c>
      <c r="R224" s="241">
        <v>1834222</v>
      </c>
      <c r="S224" s="245">
        <v>95</v>
      </c>
      <c r="T224" s="245">
        <v>9</v>
      </c>
      <c r="U224" s="246" t="s">
        <v>50</v>
      </c>
      <c r="V224" s="53"/>
      <c r="W224" s="44"/>
      <c r="X224" s="44"/>
      <c r="Y224" s="51"/>
      <c r="Z224" s="96">
        <v>64</v>
      </c>
      <c r="AA224" s="96"/>
      <c r="AB224" s="96">
        <v>32</v>
      </c>
      <c r="AC224" s="124"/>
    </row>
    <row r="225" spans="1:29" ht="100" customHeight="1" x14ac:dyDescent="0.35">
      <c r="A225" s="228">
        <v>223</v>
      </c>
      <c r="B225" s="237" t="s">
        <v>493</v>
      </c>
      <c r="C225" s="237">
        <v>2017</v>
      </c>
      <c r="D225" s="238">
        <v>42906</v>
      </c>
      <c r="E225" s="239" t="s">
        <v>492</v>
      </c>
      <c r="F225" s="237" t="s">
        <v>53</v>
      </c>
      <c r="G225" s="96" t="s">
        <v>47</v>
      </c>
      <c r="H225" s="237" t="s">
        <v>47</v>
      </c>
      <c r="I225" s="237" t="s">
        <v>48</v>
      </c>
      <c r="J225" s="237" t="s">
        <v>341</v>
      </c>
      <c r="K225" s="240">
        <v>21833100</v>
      </c>
      <c r="L225" s="241">
        <v>1838347.02</v>
      </c>
      <c r="M225" s="242">
        <v>1716089.22</v>
      </c>
      <c r="N225" s="242">
        <v>20499343.18</v>
      </c>
      <c r="O225" s="243">
        <f>Table17[[#This Row],[Qualified Property Amount Reported]]/Table17[[#This Row],[Qualified Property Amount Approved]]</f>
        <v>0.93891124851715968</v>
      </c>
      <c r="P225" s="241">
        <v>641781</v>
      </c>
      <c r="Q225" s="241">
        <v>7253563</v>
      </c>
      <c r="R225" s="241">
        <v>6056996</v>
      </c>
      <c r="S225" s="245">
        <v>62</v>
      </c>
      <c r="T225" s="245">
        <v>6</v>
      </c>
      <c r="U225" s="246" t="s">
        <v>50</v>
      </c>
      <c r="V225" s="54" t="s">
        <v>494</v>
      </c>
      <c r="W225" s="44"/>
      <c r="X225" s="44"/>
      <c r="Y225" s="51"/>
      <c r="Z225" s="96">
        <v>32</v>
      </c>
      <c r="AA225" s="96"/>
      <c r="AB225" s="96">
        <v>14</v>
      </c>
      <c r="AC225" s="124"/>
    </row>
    <row r="226" spans="1:29" ht="100" customHeight="1" x14ac:dyDescent="0.35">
      <c r="A226" s="228">
        <v>224</v>
      </c>
      <c r="B226" s="237" t="s">
        <v>1019</v>
      </c>
      <c r="C226" s="237">
        <v>2017</v>
      </c>
      <c r="D226" s="238">
        <v>42934</v>
      </c>
      <c r="E226" s="239" t="s">
        <v>1020</v>
      </c>
      <c r="F226" s="237" t="s">
        <v>1021</v>
      </c>
      <c r="G226" s="96" t="s">
        <v>131</v>
      </c>
      <c r="H226" s="237" t="s">
        <v>131</v>
      </c>
      <c r="I226" s="237" t="s">
        <v>48</v>
      </c>
      <c r="J226" s="237" t="s">
        <v>70</v>
      </c>
      <c r="K226" s="240">
        <v>11928310</v>
      </c>
      <c r="L226" s="241">
        <v>1004363.7019999999</v>
      </c>
      <c r="M226" s="242">
        <v>997563.08</v>
      </c>
      <c r="N226" s="242">
        <v>11911750.460000001</v>
      </c>
      <c r="O226" s="243">
        <f>Table17[[#This Row],[Qualified Property Amount Reported]]/Table17[[#This Row],[Qualified Property Amount Approved]]</f>
        <v>0.99861174466458369</v>
      </c>
      <c r="P226" s="241">
        <v>95175</v>
      </c>
      <c r="Q226" s="241">
        <v>2099961</v>
      </c>
      <c r="R226" s="241">
        <v>1190772</v>
      </c>
      <c r="S226" s="245">
        <v>41</v>
      </c>
      <c r="T226" s="245">
        <v>4</v>
      </c>
      <c r="U226" s="246" t="s">
        <v>50</v>
      </c>
      <c r="V226" s="54" t="s">
        <v>1022</v>
      </c>
      <c r="W226" s="41" t="s">
        <v>1023</v>
      </c>
      <c r="X226" s="44"/>
      <c r="Y226" s="51"/>
      <c r="Z226" s="96">
        <v>69</v>
      </c>
      <c r="AA226" s="96"/>
      <c r="AB226" s="96">
        <v>35</v>
      </c>
      <c r="AC226" s="124"/>
    </row>
    <row r="227" spans="1:29" ht="100" customHeight="1" x14ac:dyDescent="0.35">
      <c r="A227" s="228">
        <v>225</v>
      </c>
      <c r="B227" s="237" t="s">
        <v>973</v>
      </c>
      <c r="C227" s="237">
        <v>2017</v>
      </c>
      <c r="D227" s="238">
        <v>42934</v>
      </c>
      <c r="E227" s="239" t="s">
        <v>971</v>
      </c>
      <c r="F227" s="237" t="s">
        <v>972</v>
      </c>
      <c r="G227" s="96" t="s">
        <v>972</v>
      </c>
      <c r="H227" s="237" t="s">
        <v>972</v>
      </c>
      <c r="I227" s="237" t="s">
        <v>107</v>
      </c>
      <c r="J227" s="237" t="s">
        <v>319</v>
      </c>
      <c r="K227" s="240">
        <v>3633145</v>
      </c>
      <c r="L227" s="241">
        <v>305911</v>
      </c>
      <c r="M227" s="242">
        <v>259121.01</v>
      </c>
      <c r="N227" s="242">
        <v>3091815.34</v>
      </c>
      <c r="O227" s="243">
        <f>Table17[[#This Row],[Qualified Property Amount Reported]]/Table17[[#This Row],[Qualified Property Amount Approved]]</f>
        <v>0.85100246205422569</v>
      </c>
      <c r="P227" s="241">
        <v>6194</v>
      </c>
      <c r="Q227" s="241">
        <v>359894</v>
      </c>
      <c r="R227" s="241">
        <v>60177</v>
      </c>
      <c r="S227" s="245">
        <v>119</v>
      </c>
      <c r="T227" s="245">
        <v>3</v>
      </c>
      <c r="U227" s="247" t="s">
        <v>50</v>
      </c>
      <c r="V227" s="53"/>
      <c r="W227" s="44"/>
      <c r="X227" s="44"/>
      <c r="Y227" s="51"/>
      <c r="Z227" s="96">
        <v>21</v>
      </c>
      <c r="AA227" s="96"/>
      <c r="AB227" s="96">
        <v>13</v>
      </c>
      <c r="AC227" s="124"/>
    </row>
    <row r="228" spans="1:29" ht="100" customHeight="1" x14ac:dyDescent="0.35">
      <c r="A228" s="228">
        <v>226</v>
      </c>
      <c r="B228" s="237" t="s">
        <v>188</v>
      </c>
      <c r="C228" s="237">
        <v>2017</v>
      </c>
      <c r="D228" s="238">
        <v>42962</v>
      </c>
      <c r="E228" s="239" t="s">
        <v>189</v>
      </c>
      <c r="F228" s="237" t="s">
        <v>190</v>
      </c>
      <c r="G228" s="96" t="s">
        <v>131</v>
      </c>
      <c r="H228" s="237" t="s">
        <v>131</v>
      </c>
      <c r="I228" s="237" t="s">
        <v>34</v>
      </c>
      <c r="J228" s="237" t="s">
        <v>191</v>
      </c>
      <c r="K228" s="240">
        <v>5120000</v>
      </c>
      <c r="L228" s="241">
        <v>431104</v>
      </c>
      <c r="M228" s="242">
        <v>411372.64</v>
      </c>
      <c r="N228" s="242">
        <v>4920725.49</v>
      </c>
      <c r="O228" s="243">
        <f>Table17[[#This Row],[Qualified Property Amount Reported]]/Table17[[#This Row],[Qualified Property Amount Approved]]</f>
        <v>0.96107919726562507</v>
      </c>
      <c r="P228" s="241" t="s">
        <v>36</v>
      </c>
      <c r="Q228" s="241">
        <v>611847.35460764135</v>
      </c>
      <c r="R228" s="241">
        <v>180743</v>
      </c>
      <c r="S228" s="245">
        <v>92</v>
      </c>
      <c r="T228" s="245">
        <v>7</v>
      </c>
      <c r="U228" s="247" t="s">
        <v>50</v>
      </c>
      <c r="V228" s="53"/>
      <c r="W228" s="44"/>
      <c r="X228" s="44"/>
      <c r="Y228" s="51"/>
      <c r="Z228" s="96">
        <v>56</v>
      </c>
      <c r="AA228" s="96"/>
      <c r="AB228" s="96">
        <v>22</v>
      </c>
      <c r="AC228" s="124"/>
    </row>
    <row r="229" spans="1:29" ht="100" customHeight="1" x14ac:dyDescent="0.35">
      <c r="A229" s="228">
        <v>227</v>
      </c>
      <c r="B229" s="237" t="s">
        <v>930</v>
      </c>
      <c r="C229" s="237">
        <v>2017</v>
      </c>
      <c r="D229" s="238">
        <v>42997</v>
      </c>
      <c r="E229" s="239" t="s">
        <v>931</v>
      </c>
      <c r="F229" s="237" t="s">
        <v>693</v>
      </c>
      <c r="G229" s="96" t="s">
        <v>131</v>
      </c>
      <c r="H229" s="237" t="s">
        <v>131</v>
      </c>
      <c r="I229" s="237" t="s">
        <v>34</v>
      </c>
      <c r="J229" s="237" t="s">
        <v>932</v>
      </c>
      <c r="K229" s="240">
        <v>12750000</v>
      </c>
      <c r="L229" s="241">
        <f>Table17[[#This Row],[Qualified Property Amount Approved]]*0.0842</f>
        <v>1073550</v>
      </c>
      <c r="M229" s="242">
        <v>1067112.58</v>
      </c>
      <c r="N229" s="242">
        <v>12749833.199999999</v>
      </c>
      <c r="O229" s="243">
        <f>Table17[[#This Row],[Qualified Property Amount Reported]]/Table17[[#This Row],[Qualified Property Amount Approved]]</f>
        <v>0.99998691764705872</v>
      </c>
      <c r="P229" s="241" t="s">
        <v>36</v>
      </c>
      <c r="Q229" s="241">
        <v>1026253</v>
      </c>
      <c r="R229" s="241">
        <v>-47297</v>
      </c>
      <c r="S229" s="245">
        <v>240</v>
      </c>
      <c r="T229" s="245">
        <v>7</v>
      </c>
      <c r="U229" s="247" t="s">
        <v>50</v>
      </c>
      <c r="V229" s="53"/>
      <c r="W229" s="44"/>
      <c r="X229" s="44"/>
      <c r="Y229" s="51"/>
      <c r="Z229" s="96">
        <v>66</v>
      </c>
      <c r="AA229" s="96"/>
      <c r="AB229" s="96">
        <v>35</v>
      </c>
      <c r="AC229" s="124"/>
    </row>
    <row r="230" spans="1:29" ht="100" customHeight="1" x14ac:dyDescent="0.35">
      <c r="A230" s="228">
        <v>228</v>
      </c>
      <c r="B230" s="237" t="s">
        <v>850</v>
      </c>
      <c r="C230" s="237">
        <v>2017</v>
      </c>
      <c r="D230" s="238">
        <v>42997</v>
      </c>
      <c r="E230" s="239" t="s">
        <v>851</v>
      </c>
      <c r="F230" s="237" t="s">
        <v>80</v>
      </c>
      <c r="G230" s="96" t="s">
        <v>80</v>
      </c>
      <c r="H230" s="237" t="s">
        <v>80</v>
      </c>
      <c r="I230" s="237" t="s">
        <v>34</v>
      </c>
      <c r="J230" s="237" t="s">
        <v>852</v>
      </c>
      <c r="K230" s="240">
        <v>40500000</v>
      </c>
      <c r="L230" s="241">
        <f>Table17[[#This Row],[Qualified Property Amount Approved]]*0.0842</f>
        <v>3410100</v>
      </c>
      <c r="M230" s="242">
        <v>2853484.61</v>
      </c>
      <c r="N230" s="242">
        <v>34131478.25</v>
      </c>
      <c r="O230" s="243">
        <f>Table17[[#This Row],[Qualified Property Amount Reported]]/Table17[[#This Row],[Qualified Property Amount Approved]]</f>
        <v>0.84275254938271604</v>
      </c>
      <c r="P230" s="241" t="s">
        <v>36</v>
      </c>
      <c r="Q230" s="241">
        <v>8549758</v>
      </c>
      <c r="R230" s="241">
        <v>5139658</v>
      </c>
      <c r="S230" s="245">
        <v>5220</v>
      </c>
      <c r="T230" s="245">
        <v>72</v>
      </c>
      <c r="U230" s="247" t="s">
        <v>50</v>
      </c>
      <c r="V230" s="53"/>
      <c r="W230" s="44"/>
      <c r="X230" s="44"/>
      <c r="Y230" s="51"/>
      <c r="Z230" s="96">
        <v>80</v>
      </c>
      <c r="AA230" s="96"/>
      <c r="AB230" s="96">
        <v>40</v>
      </c>
      <c r="AC230" s="124"/>
    </row>
    <row r="231" spans="1:29" ht="128.15" customHeight="1" x14ac:dyDescent="0.35">
      <c r="A231" s="228">
        <v>229</v>
      </c>
      <c r="B231" s="237" t="s">
        <v>785</v>
      </c>
      <c r="C231" s="237">
        <v>2017</v>
      </c>
      <c r="D231" s="238">
        <v>42997</v>
      </c>
      <c r="E231" s="239" t="s">
        <v>786</v>
      </c>
      <c r="F231" s="237" t="s">
        <v>241</v>
      </c>
      <c r="G231" s="96" t="s">
        <v>33</v>
      </c>
      <c r="H231" s="237" t="s">
        <v>33</v>
      </c>
      <c r="I231" s="237" t="s">
        <v>34</v>
      </c>
      <c r="J231" s="237" t="s">
        <v>787</v>
      </c>
      <c r="K231" s="240">
        <v>10345200</v>
      </c>
      <c r="L231" s="241">
        <f>Table17[[#This Row],[Qualified Property Amount Approved]]*0.0842</f>
        <v>871065.84</v>
      </c>
      <c r="M231" s="242">
        <v>548540.35</v>
      </c>
      <c r="N231" s="242">
        <v>6550804.1799999997</v>
      </c>
      <c r="O231" s="243">
        <f>Table17[[#This Row],[Qualified Property Amount Reported]]/Table17[[#This Row],[Qualified Property Amount Approved]]</f>
        <v>0.63322160808877548</v>
      </c>
      <c r="P231" s="241" t="s">
        <v>36</v>
      </c>
      <c r="Q231" s="241">
        <v>4455345</v>
      </c>
      <c r="R231" s="241">
        <v>3584279</v>
      </c>
      <c r="S231" s="245">
        <v>396</v>
      </c>
      <c r="T231" s="245">
        <v>9</v>
      </c>
      <c r="U231" s="247" t="s">
        <v>50</v>
      </c>
      <c r="V231" s="54" t="s">
        <v>788</v>
      </c>
      <c r="W231" s="44"/>
      <c r="X231" s="44"/>
      <c r="Y231" s="51"/>
      <c r="Z231" s="96">
        <v>59</v>
      </c>
      <c r="AA231" s="96"/>
      <c r="AB231" s="96">
        <v>20</v>
      </c>
      <c r="AC231" s="124"/>
    </row>
    <row r="232" spans="1:29" ht="100" customHeight="1" x14ac:dyDescent="0.35">
      <c r="A232" s="228">
        <v>230</v>
      </c>
      <c r="B232" s="237" t="s">
        <v>1112</v>
      </c>
      <c r="C232" s="237">
        <v>2017</v>
      </c>
      <c r="D232" s="238">
        <v>43025</v>
      </c>
      <c r="E232" s="239" t="s">
        <v>1113</v>
      </c>
      <c r="F232" s="237" t="s">
        <v>1114</v>
      </c>
      <c r="G232" s="96" t="s">
        <v>408</v>
      </c>
      <c r="H232" s="237" t="s">
        <v>408</v>
      </c>
      <c r="I232" s="237" t="s">
        <v>48</v>
      </c>
      <c r="J232" s="237" t="s">
        <v>554</v>
      </c>
      <c r="K232" s="240">
        <v>7000000</v>
      </c>
      <c r="L232" s="241">
        <v>589400</v>
      </c>
      <c r="M232" s="242">
        <v>585206</v>
      </c>
      <c r="N232" s="242">
        <v>7000000</v>
      </c>
      <c r="O232" s="243">
        <f>Table17[[#This Row],[Qualified Property Amount Reported]]/Table17[[#This Row],[Qualified Property Amount Approved]]</f>
        <v>1</v>
      </c>
      <c r="P232" s="241">
        <v>23820.682418820961</v>
      </c>
      <c r="Q232" s="241">
        <v>720765.26688556524</v>
      </c>
      <c r="R232" s="241">
        <v>155185.94930438616</v>
      </c>
      <c r="S232" s="245">
        <v>4</v>
      </c>
      <c r="T232" s="245">
        <v>1</v>
      </c>
      <c r="U232" s="247" t="s">
        <v>50</v>
      </c>
      <c r="V232" s="53"/>
      <c r="W232" s="44"/>
      <c r="X232" s="44"/>
      <c r="Y232" s="51"/>
      <c r="Z232" s="96">
        <v>47</v>
      </c>
      <c r="AA232" s="96"/>
      <c r="AB232" s="96">
        <v>28</v>
      </c>
      <c r="AC232" s="124"/>
    </row>
    <row r="233" spans="1:29" ht="100" customHeight="1" x14ac:dyDescent="0.35">
      <c r="A233" s="228">
        <v>231</v>
      </c>
      <c r="B233" s="237" t="s">
        <v>419</v>
      </c>
      <c r="C233" s="237">
        <v>2017</v>
      </c>
      <c r="D233" s="238">
        <v>43025</v>
      </c>
      <c r="E233" s="239" t="s">
        <v>420</v>
      </c>
      <c r="F233" s="237" t="s">
        <v>421</v>
      </c>
      <c r="G233" s="96" t="s">
        <v>422</v>
      </c>
      <c r="H233" s="237" t="s">
        <v>422</v>
      </c>
      <c r="I233" s="237" t="s">
        <v>34</v>
      </c>
      <c r="J233" s="237" t="s">
        <v>423</v>
      </c>
      <c r="K233" s="240">
        <v>92278983</v>
      </c>
      <c r="L233" s="241">
        <v>7769890.3685999997</v>
      </c>
      <c r="M233" s="242">
        <v>7714522.9800000004</v>
      </c>
      <c r="N233" s="242">
        <v>92278983</v>
      </c>
      <c r="O233" s="243">
        <f>Table17[[#This Row],[Qualified Property Amount Reported]]/Table17[[#This Row],[Qualified Property Amount Approved]]</f>
        <v>1</v>
      </c>
      <c r="P233" s="241" t="s">
        <v>36</v>
      </c>
      <c r="Q233" s="241">
        <v>15697094.140286066</v>
      </c>
      <c r="R233" s="241">
        <v>7927204</v>
      </c>
      <c r="S233" s="245">
        <v>412</v>
      </c>
      <c r="T233" s="245">
        <v>31</v>
      </c>
      <c r="U233" s="247" t="s">
        <v>50</v>
      </c>
      <c r="V233" s="53"/>
      <c r="W233" s="44"/>
      <c r="X233" s="44"/>
      <c r="Y233" s="51"/>
      <c r="Z233" s="96">
        <v>3</v>
      </c>
      <c r="AA233" s="96"/>
      <c r="AB233" s="96">
        <v>4</v>
      </c>
      <c r="AC233" s="124"/>
    </row>
    <row r="234" spans="1:29" ht="100" customHeight="1" x14ac:dyDescent="0.35">
      <c r="A234" s="228">
        <v>232</v>
      </c>
      <c r="B234" s="237" t="s">
        <v>952</v>
      </c>
      <c r="C234" s="237">
        <v>2017</v>
      </c>
      <c r="D234" s="238">
        <v>43025</v>
      </c>
      <c r="E234" s="239" t="s">
        <v>953</v>
      </c>
      <c r="F234" s="237" t="s">
        <v>208</v>
      </c>
      <c r="G234" s="96" t="s">
        <v>126</v>
      </c>
      <c r="H234" s="237" t="s">
        <v>126</v>
      </c>
      <c r="I234" s="237" t="s">
        <v>34</v>
      </c>
      <c r="J234" s="237" t="s">
        <v>954</v>
      </c>
      <c r="K234" s="240">
        <v>18243000.000000004</v>
      </c>
      <c r="L234" s="241">
        <v>1536060.6000000003</v>
      </c>
      <c r="M234" s="242">
        <v>1525072.01</v>
      </c>
      <c r="N234" s="242">
        <v>18242488.199999999</v>
      </c>
      <c r="O234" s="243">
        <f>Table17[[#This Row],[Qualified Property Amount Reported]]/Table17[[#This Row],[Qualified Property Amount Approved]]</f>
        <v>0.99997194540371626</v>
      </c>
      <c r="P234" s="241" t="s">
        <v>36</v>
      </c>
      <c r="Q234" s="241">
        <v>1213783</v>
      </c>
      <c r="R234" s="241">
        <v>-322277</v>
      </c>
      <c r="S234" s="245">
        <v>135</v>
      </c>
      <c r="T234" s="245">
        <v>12</v>
      </c>
      <c r="U234" s="247" t="s">
        <v>50</v>
      </c>
      <c r="V234" s="53"/>
      <c r="W234" s="44"/>
      <c r="X234" s="44"/>
      <c r="Y234" s="51"/>
      <c r="Z234" s="96">
        <v>25</v>
      </c>
      <c r="AA234" s="96"/>
      <c r="AB234" s="96">
        <v>10</v>
      </c>
      <c r="AC234" s="124"/>
    </row>
    <row r="235" spans="1:29" ht="100" customHeight="1" x14ac:dyDescent="0.35">
      <c r="A235" s="228">
        <v>233</v>
      </c>
      <c r="B235" s="237" t="s">
        <v>896</v>
      </c>
      <c r="C235" s="237">
        <v>2017</v>
      </c>
      <c r="D235" s="238">
        <v>43053</v>
      </c>
      <c r="E235" s="239" t="s">
        <v>897</v>
      </c>
      <c r="F235" s="237" t="s">
        <v>898</v>
      </c>
      <c r="G235" s="96" t="s">
        <v>33</v>
      </c>
      <c r="H235" s="237" t="s">
        <v>33</v>
      </c>
      <c r="I235" s="237" t="s">
        <v>48</v>
      </c>
      <c r="J235" s="237" t="s">
        <v>554</v>
      </c>
      <c r="K235" s="240">
        <v>2000000</v>
      </c>
      <c r="L235" s="241">
        <v>168400</v>
      </c>
      <c r="M235" s="242">
        <v>154675.4</v>
      </c>
      <c r="N235" s="242">
        <v>1837000</v>
      </c>
      <c r="O235" s="243">
        <f>Table17[[#This Row],[Qualified Property Amount Reported]]/Table17[[#This Row],[Qualified Property Amount Approved]]</f>
        <v>0.91849999999999998</v>
      </c>
      <c r="P235" s="241">
        <v>3715</v>
      </c>
      <c r="Q235" s="241">
        <v>260821</v>
      </c>
      <c r="R235" s="241">
        <v>96136</v>
      </c>
      <c r="S235" s="245">
        <v>13</v>
      </c>
      <c r="T235" s="245">
        <v>2</v>
      </c>
      <c r="U235" s="247" t="s">
        <v>50</v>
      </c>
      <c r="V235" s="54" t="s">
        <v>899</v>
      </c>
      <c r="W235" s="44"/>
      <c r="X235" s="44"/>
      <c r="Y235" s="51"/>
      <c r="Z235" s="96">
        <v>53</v>
      </c>
      <c r="AA235" s="96"/>
      <c r="AB235" s="96">
        <v>20</v>
      </c>
      <c r="AC235" s="124"/>
    </row>
    <row r="236" spans="1:29" ht="100" customHeight="1" x14ac:dyDescent="0.35">
      <c r="A236" s="228">
        <v>234</v>
      </c>
      <c r="B236" s="237" t="s">
        <v>484</v>
      </c>
      <c r="C236" s="237">
        <v>2017</v>
      </c>
      <c r="D236" s="238">
        <v>43053</v>
      </c>
      <c r="E236" s="239" t="s">
        <v>482</v>
      </c>
      <c r="F236" s="237" t="s">
        <v>485</v>
      </c>
      <c r="G236" s="96" t="s">
        <v>180</v>
      </c>
      <c r="H236" s="237" t="s">
        <v>180</v>
      </c>
      <c r="I236" s="237" t="s">
        <v>107</v>
      </c>
      <c r="J236" s="237" t="s">
        <v>416</v>
      </c>
      <c r="K236" s="240">
        <v>8389685</v>
      </c>
      <c r="L236" s="241">
        <v>706411.47699999996</v>
      </c>
      <c r="M236" s="242">
        <v>577623.59</v>
      </c>
      <c r="N236" s="242">
        <v>6909373.2000000002</v>
      </c>
      <c r="O236" s="243">
        <f>Table17[[#This Row],[Qualified Property Amount Reported]]/Table17[[#This Row],[Qualified Property Amount Approved]]</f>
        <v>0.82355573540603733</v>
      </c>
      <c r="P236" s="241">
        <v>43087</v>
      </c>
      <c r="Q236" s="241">
        <v>1514068</v>
      </c>
      <c r="R236" s="241">
        <v>850743</v>
      </c>
      <c r="S236" s="245">
        <v>34</v>
      </c>
      <c r="T236" s="245">
        <v>2</v>
      </c>
      <c r="U236" s="247" t="s">
        <v>50</v>
      </c>
      <c r="V236" s="54" t="s">
        <v>486</v>
      </c>
      <c r="W236" s="44"/>
      <c r="X236" s="44"/>
      <c r="Y236" s="51"/>
      <c r="Z236" s="96">
        <v>70</v>
      </c>
      <c r="AA236" s="96"/>
      <c r="AB236" s="96">
        <v>29</v>
      </c>
      <c r="AC236" s="124"/>
    </row>
    <row r="237" spans="1:29" ht="100" customHeight="1" x14ac:dyDescent="0.35">
      <c r="A237" s="228">
        <v>235</v>
      </c>
      <c r="B237" s="237" t="s">
        <v>1135</v>
      </c>
      <c r="C237" s="237">
        <v>2017</v>
      </c>
      <c r="D237" s="238">
        <v>43088</v>
      </c>
      <c r="E237" s="239" t="s">
        <v>1136</v>
      </c>
      <c r="F237" s="237" t="s">
        <v>449</v>
      </c>
      <c r="G237" s="96" t="s">
        <v>131</v>
      </c>
      <c r="H237" s="237" t="s">
        <v>131</v>
      </c>
      <c r="I237" s="237" t="s">
        <v>34</v>
      </c>
      <c r="J237" s="237" t="s">
        <v>1137</v>
      </c>
      <c r="K237" s="240">
        <v>3160000</v>
      </c>
      <c r="L237" s="241">
        <v>266072</v>
      </c>
      <c r="M237" s="242">
        <v>264176</v>
      </c>
      <c r="N237" s="242">
        <v>3160000</v>
      </c>
      <c r="O237" s="243">
        <f>Table17[[#This Row],[Qualified Property Amount Reported]]/Table17[[#This Row],[Qualified Property Amount Approved]]</f>
        <v>1</v>
      </c>
      <c r="P237" s="241" t="s">
        <v>36</v>
      </c>
      <c r="Q237" s="241">
        <v>2385590</v>
      </c>
      <c r="R237" s="241">
        <v>2119518</v>
      </c>
      <c r="S237" s="245">
        <v>24</v>
      </c>
      <c r="T237" s="245">
        <v>1</v>
      </c>
      <c r="U237" s="247" t="s">
        <v>50</v>
      </c>
      <c r="V237" s="54" t="s">
        <v>1138</v>
      </c>
      <c r="W237" s="44"/>
      <c r="X237" s="44"/>
      <c r="Y237" s="51"/>
      <c r="Z237" s="96">
        <v>61</v>
      </c>
      <c r="AA237" s="96"/>
      <c r="AB237" s="96">
        <v>35</v>
      </c>
      <c r="AC237" s="124"/>
    </row>
    <row r="238" spans="1:29" ht="100" customHeight="1" x14ac:dyDescent="0.35">
      <c r="A238" s="228">
        <v>236</v>
      </c>
      <c r="B238" s="237" t="s">
        <v>1043</v>
      </c>
      <c r="C238" s="237">
        <v>2017</v>
      </c>
      <c r="D238" s="238">
        <v>43088</v>
      </c>
      <c r="E238" s="239" t="s">
        <v>1044</v>
      </c>
      <c r="F238" s="237" t="s">
        <v>75</v>
      </c>
      <c r="G238" s="96" t="s">
        <v>75</v>
      </c>
      <c r="H238" s="237" t="s">
        <v>75</v>
      </c>
      <c r="I238" s="237" t="s">
        <v>34</v>
      </c>
      <c r="J238" s="237" t="s">
        <v>1045</v>
      </c>
      <c r="K238" s="240">
        <v>11018845</v>
      </c>
      <c r="L238" s="241">
        <v>927787</v>
      </c>
      <c r="M238" s="242">
        <v>912254.2</v>
      </c>
      <c r="N238" s="242">
        <v>10912131.6</v>
      </c>
      <c r="O238" s="243">
        <f>Table17[[#This Row],[Qualified Property Amount Reported]]/Table17[[#This Row],[Qualified Property Amount Approved]]</f>
        <v>0.99031537334448394</v>
      </c>
      <c r="P238" s="241" t="s">
        <v>36</v>
      </c>
      <c r="Q238" s="241">
        <v>916086</v>
      </c>
      <c r="R238" s="241">
        <v>-11701</v>
      </c>
      <c r="S238" s="245">
        <v>123</v>
      </c>
      <c r="T238" s="245">
        <v>10</v>
      </c>
      <c r="U238" s="247" t="s">
        <v>50</v>
      </c>
      <c r="V238" s="53"/>
      <c r="W238" s="44"/>
      <c r="X238" s="44"/>
      <c r="Y238" s="51"/>
      <c r="Z238" s="96">
        <v>18</v>
      </c>
      <c r="AA238" s="96"/>
      <c r="AB238" s="96">
        <v>9</v>
      </c>
      <c r="AC238" s="124"/>
    </row>
    <row r="239" spans="1:29" ht="100" customHeight="1" x14ac:dyDescent="0.35">
      <c r="A239" s="228">
        <v>237</v>
      </c>
      <c r="B239" s="237" t="s">
        <v>809</v>
      </c>
      <c r="C239" s="237">
        <v>2018</v>
      </c>
      <c r="D239" s="238">
        <v>43116</v>
      </c>
      <c r="E239" s="239" t="s">
        <v>810</v>
      </c>
      <c r="F239" s="237" t="s">
        <v>262</v>
      </c>
      <c r="G239" s="96" t="s">
        <v>263</v>
      </c>
      <c r="H239" s="237" t="s">
        <v>263</v>
      </c>
      <c r="I239" s="237" t="s">
        <v>107</v>
      </c>
      <c r="J239" s="237" t="s">
        <v>416</v>
      </c>
      <c r="K239" s="240">
        <v>1970000</v>
      </c>
      <c r="L239" s="241">
        <v>164692</v>
      </c>
      <c r="M239" s="242">
        <v>165721.24</v>
      </c>
      <c r="N239" s="242">
        <v>1970000</v>
      </c>
      <c r="O239" s="243">
        <f>Table17[[#This Row],[Qualified Property Amount Reported]]/Table17[[#This Row],[Qualified Property Amount Approved]]</f>
        <v>1</v>
      </c>
      <c r="P239" s="241">
        <v>16507</v>
      </c>
      <c r="Q239" s="241">
        <v>144811</v>
      </c>
      <c r="R239" s="241">
        <v>-3374</v>
      </c>
      <c r="S239" s="245">
        <v>12</v>
      </c>
      <c r="T239" s="245">
        <v>2</v>
      </c>
      <c r="U239" s="247" t="s">
        <v>50</v>
      </c>
      <c r="V239" s="54" t="s">
        <v>811</v>
      </c>
      <c r="W239" s="44"/>
      <c r="X239" s="44"/>
      <c r="Y239" s="51"/>
      <c r="Z239" s="96">
        <v>27</v>
      </c>
      <c r="AA239" s="96"/>
      <c r="AB239" s="96">
        <v>12</v>
      </c>
      <c r="AC239" s="124"/>
    </row>
    <row r="240" spans="1:29" ht="100" customHeight="1" x14ac:dyDescent="0.35">
      <c r="A240" s="228">
        <v>238</v>
      </c>
      <c r="B240" s="237" t="s">
        <v>705</v>
      </c>
      <c r="C240" s="237">
        <v>2018</v>
      </c>
      <c r="D240" s="238">
        <v>43116</v>
      </c>
      <c r="E240" s="239" t="s">
        <v>706</v>
      </c>
      <c r="F240" s="237" t="s">
        <v>707</v>
      </c>
      <c r="G240" s="96" t="s">
        <v>263</v>
      </c>
      <c r="H240" s="237" t="s">
        <v>263</v>
      </c>
      <c r="I240" s="237" t="s">
        <v>34</v>
      </c>
      <c r="J240" s="237" t="s">
        <v>76</v>
      </c>
      <c r="K240" s="240">
        <v>17115645</v>
      </c>
      <c r="L240" s="241">
        <v>1430868</v>
      </c>
      <c r="M240" s="242">
        <v>853545.26</v>
      </c>
      <c r="N240" s="242">
        <v>10197265.800000001</v>
      </c>
      <c r="O240" s="243">
        <f>Table17[[#This Row],[Qualified Property Amount Reported]]/Table17[[#This Row],[Qualified Property Amount Approved]]</f>
        <v>0.59578624118460044</v>
      </c>
      <c r="P240" s="241" t="s">
        <v>36</v>
      </c>
      <c r="Q240" s="241">
        <v>3266279</v>
      </c>
      <c r="R240" s="241">
        <v>1835411</v>
      </c>
      <c r="S240" s="245">
        <v>113</v>
      </c>
      <c r="T240" s="245">
        <v>11</v>
      </c>
      <c r="U240" s="247" t="s">
        <v>50</v>
      </c>
      <c r="V240" s="54" t="s">
        <v>708</v>
      </c>
      <c r="W240" s="44"/>
      <c r="X240" s="44"/>
      <c r="Y240" s="51"/>
      <c r="Z240" s="96">
        <v>31</v>
      </c>
      <c r="AA240" s="96"/>
      <c r="AB240" s="96">
        <v>14</v>
      </c>
      <c r="AC240" s="124"/>
    </row>
    <row r="241" spans="1:29" ht="100" customHeight="1" x14ac:dyDescent="0.35">
      <c r="A241" s="228">
        <v>239</v>
      </c>
      <c r="B241" s="237" t="s">
        <v>268</v>
      </c>
      <c r="C241" s="237">
        <v>2018</v>
      </c>
      <c r="D241" s="238">
        <v>43151</v>
      </c>
      <c r="E241" s="239" t="s">
        <v>266</v>
      </c>
      <c r="F241" s="237" t="s">
        <v>267</v>
      </c>
      <c r="G241" s="96" t="s">
        <v>152</v>
      </c>
      <c r="H241" s="237" t="s">
        <v>152</v>
      </c>
      <c r="I241" s="237" t="s">
        <v>34</v>
      </c>
      <c r="J241" s="237" t="s">
        <v>76</v>
      </c>
      <c r="K241" s="240">
        <v>4293330</v>
      </c>
      <c r="L241" s="241">
        <v>358922</v>
      </c>
      <c r="M241" s="242">
        <v>358903.67</v>
      </c>
      <c r="N241" s="242">
        <v>4293106</v>
      </c>
      <c r="O241" s="243">
        <f>Table17[[#This Row],[Qualified Property Amount Reported]]/Table17[[#This Row],[Qualified Property Amount Approved]]</f>
        <v>0.99994782604644883</v>
      </c>
      <c r="P241" s="241" t="s">
        <v>36</v>
      </c>
      <c r="Q241" s="241">
        <v>1766397</v>
      </c>
      <c r="R241" s="241">
        <v>1407475</v>
      </c>
      <c r="S241" s="245">
        <v>35</v>
      </c>
      <c r="T241" s="245">
        <v>2</v>
      </c>
      <c r="U241" s="248" t="s">
        <v>50</v>
      </c>
      <c r="V241" s="53"/>
      <c r="W241" s="44"/>
      <c r="X241" s="44"/>
      <c r="Y241" s="51"/>
      <c r="Z241" s="96">
        <v>20</v>
      </c>
      <c r="AA241" s="96"/>
      <c r="AB241" s="96">
        <v>5</v>
      </c>
      <c r="AC241" s="124"/>
    </row>
    <row r="242" spans="1:29" ht="100" customHeight="1" x14ac:dyDescent="0.35">
      <c r="A242" s="228">
        <v>240</v>
      </c>
      <c r="B242" s="237" t="s">
        <v>1159</v>
      </c>
      <c r="C242" s="237">
        <v>2018</v>
      </c>
      <c r="D242" s="238">
        <v>43179</v>
      </c>
      <c r="E242" s="255" t="s">
        <v>1143</v>
      </c>
      <c r="F242" s="237" t="s">
        <v>327</v>
      </c>
      <c r="G242" s="96" t="s">
        <v>75</v>
      </c>
      <c r="H242" s="237" t="s">
        <v>75</v>
      </c>
      <c r="I242" s="237" t="s">
        <v>186</v>
      </c>
      <c r="J242" s="237" t="s">
        <v>450</v>
      </c>
      <c r="K242" s="240">
        <v>239234449</v>
      </c>
      <c r="L242" s="241">
        <v>20000000</v>
      </c>
      <c r="M242" s="242">
        <v>19999999.93</v>
      </c>
      <c r="N242" s="242">
        <v>239234448.40000001</v>
      </c>
      <c r="O242" s="243">
        <f>Table17[[#This Row],[Qualified Property Amount Reported]]/Table17[[#This Row],[Qualified Property Amount Approved]]</f>
        <v>0.99999999749199997</v>
      </c>
      <c r="P242" s="241">
        <v>2581524.4900000002</v>
      </c>
      <c r="Q242" s="241">
        <v>19018168.719999999</v>
      </c>
      <c r="R242" s="241">
        <v>1599693.27</v>
      </c>
      <c r="S242" s="245">
        <v>842</v>
      </c>
      <c r="T242" s="245">
        <v>36</v>
      </c>
      <c r="U242" s="247" t="s">
        <v>50</v>
      </c>
      <c r="V242" s="214" t="s">
        <v>1146</v>
      </c>
      <c r="W242" s="44"/>
      <c r="X242" s="44"/>
      <c r="Y242" s="51"/>
      <c r="Z242" s="96">
        <v>24</v>
      </c>
      <c r="AA242" s="96"/>
      <c r="AB242" s="96">
        <v>10</v>
      </c>
      <c r="AC242" s="124"/>
    </row>
    <row r="243" spans="1:29" ht="100" customHeight="1" x14ac:dyDescent="0.35">
      <c r="A243" s="228">
        <v>241</v>
      </c>
      <c r="B243" s="237" t="s">
        <v>1033</v>
      </c>
      <c r="C243" s="237">
        <v>2018</v>
      </c>
      <c r="D243" s="238">
        <v>43179</v>
      </c>
      <c r="E243" s="239" t="s">
        <v>1034</v>
      </c>
      <c r="F243" s="237" t="s">
        <v>1035</v>
      </c>
      <c r="G243" s="96" t="s">
        <v>1036</v>
      </c>
      <c r="H243" s="237" t="s">
        <v>1036</v>
      </c>
      <c r="I243" s="237" t="s">
        <v>48</v>
      </c>
      <c r="J243" s="237" t="s">
        <v>70</v>
      </c>
      <c r="K243" s="240">
        <v>516286</v>
      </c>
      <c r="L243" s="241">
        <v>43162</v>
      </c>
      <c r="M243" s="242">
        <v>41121.870000000003</v>
      </c>
      <c r="N243" s="242">
        <v>491888.37</v>
      </c>
      <c r="O243" s="243">
        <f>Table17[[#This Row],[Qualified Property Amount Reported]]/Table17[[#This Row],[Qualified Property Amount Approved]]</f>
        <v>0.95274396361706493</v>
      </c>
      <c r="P243" s="241">
        <v>4940</v>
      </c>
      <c r="Q243" s="241">
        <v>31347</v>
      </c>
      <c r="R243" s="241">
        <v>-6874</v>
      </c>
      <c r="S243" s="245">
        <v>8</v>
      </c>
      <c r="T243" s="245">
        <v>2</v>
      </c>
      <c r="U243" s="247" t="s">
        <v>50</v>
      </c>
      <c r="V243" s="53"/>
      <c r="W243" s="44"/>
      <c r="X243" s="44"/>
      <c r="Y243" s="51"/>
      <c r="Z243" s="96">
        <v>1</v>
      </c>
      <c r="AA243" s="96"/>
      <c r="AB243" s="96">
        <v>1</v>
      </c>
      <c r="AC243" s="124"/>
    </row>
    <row r="244" spans="1:29" ht="100" customHeight="1" x14ac:dyDescent="0.35">
      <c r="A244" s="228">
        <v>242</v>
      </c>
      <c r="B244" s="237" t="s">
        <v>1055</v>
      </c>
      <c r="C244" s="237">
        <v>2018</v>
      </c>
      <c r="D244" s="238">
        <v>43207</v>
      </c>
      <c r="E244" s="239" t="s">
        <v>1056</v>
      </c>
      <c r="F244" s="237" t="s">
        <v>126</v>
      </c>
      <c r="G244" s="96" t="s">
        <v>126</v>
      </c>
      <c r="H244" s="237" t="s">
        <v>126</v>
      </c>
      <c r="I244" s="237" t="s">
        <v>48</v>
      </c>
      <c r="J244" s="237" t="s">
        <v>127</v>
      </c>
      <c r="K244" s="240">
        <v>6746508</v>
      </c>
      <c r="L244" s="241">
        <v>564008</v>
      </c>
      <c r="M244" s="242">
        <v>564004.56000000006</v>
      </c>
      <c r="N244" s="242">
        <v>6746466.0800000001</v>
      </c>
      <c r="O244" s="243">
        <f>Table17[[#This Row],[Qualified Property Amount Reported]]/Table17[[#This Row],[Qualified Property Amount Approved]]</f>
        <v>0.99999378641513503</v>
      </c>
      <c r="P244" s="241">
        <v>339550</v>
      </c>
      <c r="Q244" s="241">
        <v>729070</v>
      </c>
      <c r="R244" s="241">
        <v>504612</v>
      </c>
      <c r="S244" s="245">
        <v>62</v>
      </c>
      <c r="T244" s="245">
        <v>6</v>
      </c>
      <c r="U244" s="247" t="s">
        <v>50</v>
      </c>
      <c r="V244" s="53"/>
      <c r="W244" s="44"/>
      <c r="X244" s="44"/>
      <c r="Y244" s="51"/>
      <c r="Z244" s="96">
        <v>26</v>
      </c>
      <c r="AA244" s="96"/>
      <c r="AB244" s="96">
        <v>10</v>
      </c>
      <c r="AC244" s="124"/>
    </row>
    <row r="245" spans="1:29" ht="100" customHeight="1" x14ac:dyDescent="0.35">
      <c r="A245" s="228">
        <v>243</v>
      </c>
      <c r="B245" s="237" t="s">
        <v>589</v>
      </c>
      <c r="C245" s="237">
        <v>2018</v>
      </c>
      <c r="D245" s="238">
        <v>43207</v>
      </c>
      <c r="E245" s="239" t="s">
        <v>590</v>
      </c>
      <c r="F245" s="237" t="s">
        <v>591</v>
      </c>
      <c r="G245" s="96" t="s">
        <v>365</v>
      </c>
      <c r="H245" s="237" t="s">
        <v>592</v>
      </c>
      <c r="I245" s="237" t="s">
        <v>186</v>
      </c>
      <c r="J245" s="237" t="s">
        <v>450</v>
      </c>
      <c r="K245" s="240">
        <v>239234449</v>
      </c>
      <c r="L245" s="241">
        <v>20000000</v>
      </c>
      <c r="M245" s="242">
        <v>20032707.02</v>
      </c>
      <c r="N245" s="242">
        <v>238980980.30000001</v>
      </c>
      <c r="O245" s="243">
        <f>Table17[[#This Row],[Qualified Property Amount Reported]]/Table17[[#This Row],[Qualified Property Amount Approved]]</f>
        <v>0.9989405008306308</v>
      </c>
      <c r="P245" s="241">
        <v>1008206</v>
      </c>
      <c r="Q245" s="241">
        <v>38031362</v>
      </c>
      <c r="R245" s="241">
        <v>19039568</v>
      </c>
      <c r="S245" s="245">
        <v>1244</v>
      </c>
      <c r="T245" s="245">
        <v>85</v>
      </c>
      <c r="U245" s="247" t="s">
        <v>50</v>
      </c>
      <c r="V245" s="54" t="s">
        <v>593</v>
      </c>
      <c r="W245" s="41" t="s">
        <v>594</v>
      </c>
      <c r="X245" s="42" t="s">
        <v>595</v>
      </c>
      <c r="Y245" s="51"/>
      <c r="Z245" s="96">
        <v>33</v>
      </c>
      <c r="AA245" s="96"/>
      <c r="AB245" s="96">
        <v>14</v>
      </c>
      <c r="AC245" s="124"/>
    </row>
    <row r="246" spans="1:29" ht="100" customHeight="1" x14ac:dyDescent="0.35">
      <c r="A246" s="228">
        <v>244</v>
      </c>
      <c r="B246" s="237" t="s">
        <v>1123</v>
      </c>
      <c r="C246" s="237">
        <v>2018</v>
      </c>
      <c r="D246" s="238">
        <v>43235</v>
      </c>
      <c r="E246" s="239" t="s">
        <v>1124</v>
      </c>
      <c r="F246" s="237" t="s">
        <v>1125</v>
      </c>
      <c r="G246" s="96" t="s">
        <v>1126</v>
      </c>
      <c r="H246" s="237" t="s">
        <v>1126</v>
      </c>
      <c r="I246" s="237" t="s">
        <v>107</v>
      </c>
      <c r="J246" s="237" t="s">
        <v>1127</v>
      </c>
      <c r="K246" s="240">
        <v>511000</v>
      </c>
      <c r="L246" s="241">
        <v>42720</v>
      </c>
      <c r="M246" s="242">
        <v>42719.6</v>
      </c>
      <c r="N246" s="242">
        <v>511000</v>
      </c>
      <c r="O246" s="243">
        <f>Table17[[#This Row],[Qualified Property Amount Reported]]/Table17[[#This Row],[Qualified Property Amount Approved]]</f>
        <v>1</v>
      </c>
      <c r="P246" s="241">
        <v>3484</v>
      </c>
      <c r="Q246" s="241">
        <v>85695</v>
      </c>
      <c r="R246" s="241">
        <v>46549</v>
      </c>
      <c r="S246" s="245">
        <v>2</v>
      </c>
      <c r="T246" s="245">
        <v>1</v>
      </c>
      <c r="U246" s="247" t="s">
        <v>50</v>
      </c>
      <c r="V246" s="53"/>
      <c r="W246" s="44"/>
      <c r="X246" s="44"/>
      <c r="Y246" s="51"/>
      <c r="Z246" s="96">
        <v>1</v>
      </c>
      <c r="AA246" s="96"/>
      <c r="AB246" s="96">
        <v>1</v>
      </c>
      <c r="AC246" s="124"/>
    </row>
    <row r="247" spans="1:29" ht="100" customHeight="1" x14ac:dyDescent="0.35">
      <c r="A247" s="228">
        <v>245</v>
      </c>
      <c r="B247" s="237" t="s">
        <v>921</v>
      </c>
      <c r="C247" s="237">
        <v>2018</v>
      </c>
      <c r="D247" s="238">
        <v>43235</v>
      </c>
      <c r="E247" s="239" t="s">
        <v>922</v>
      </c>
      <c r="F247" s="237" t="s">
        <v>923</v>
      </c>
      <c r="G247" s="96" t="s">
        <v>89</v>
      </c>
      <c r="H247" s="237" t="s">
        <v>89</v>
      </c>
      <c r="I247" s="237" t="s">
        <v>107</v>
      </c>
      <c r="J247" s="237" t="s">
        <v>924</v>
      </c>
      <c r="K247" s="240">
        <v>3800000</v>
      </c>
      <c r="L247" s="241">
        <v>317680</v>
      </c>
      <c r="M247" s="242">
        <v>317561.59000000003</v>
      </c>
      <c r="N247" s="242">
        <v>3798583.65</v>
      </c>
      <c r="O247" s="243">
        <f>Table17[[#This Row],[Qualified Property Amount Reported]]/Table17[[#This Row],[Qualified Property Amount Approved]]</f>
        <v>0.9996272763157894</v>
      </c>
      <c r="P247" s="241">
        <v>7488</v>
      </c>
      <c r="Q247" s="241">
        <v>1692646</v>
      </c>
      <c r="R247" s="241">
        <v>1382454</v>
      </c>
      <c r="S247" s="245">
        <v>16</v>
      </c>
      <c r="T247" s="245">
        <v>2</v>
      </c>
      <c r="U247" s="247" t="s">
        <v>50</v>
      </c>
      <c r="V247" s="53"/>
      <c r="W247" s="44"/>
      <c r="X247" s="44"/>
      <c r="Y247" s="51"/>
      <c r="Z247" s="96">
        <v>22</v>
      </c>
      <c r="AA247" s="96"/>
      <c r="AB247" s="96">
        <v>8</v>
      </c>
      <c r="AC247" s="124"/>
    </row>
    <row r="248" spans="1:29" ht="100" customHeight="1" x14ac:dyDescent="0.35">
      <c r="A248" s="228">
        <v>246</v>
      </c>
      <c r="B248" s="237" t="s">
        <v>655</v>
      </c>
      <c r="C248" s="237">
        <v>2018</v>
      </c>
      <c r="D248" s="238">
        <v>43235</v>
      </c>
      <c r="E248" s="239" t="s">
        <v>653</v>
      </c>
      <c r="F248" s="237" t="s">
        <v>208</v>
      </c>
      <c r="G248" s="96" t="s">
        <v>126</v>
      </c>
      <c r="H248" s="237" t="s">
        <v>126</v>
      </c>
      <c r="I248" s="237" t="s">
        <v>107</v>
      </c>
      <c r="J248" s="237" t="s">
        <v>654</v>
      </c>
      <c r="K248" s="240">
        <v>11999548</v>
      </c>
      <c r="L248" s="251">
        <v>1003162</v>
      </c>
      <c r="M248" s="242">
        <v>786499.03</v>
      </c>
      <c r="N248" s="242">
        <v>9407883.0800000001</v>
      </c>
      <c r="O248" s="243">
        <f>Table17[[#This Row],[Qualified Property Amount Reported]]/Table17[[#This Row],[Qualified Property Amount Approved]]</f>
        <v>0.78401978807868433</v>
      </c>
      <c r="P248" s="251">
        <v>46114</v>
      </c>
      <c r="Q248" s="251">
        <v>2430654</v>
      </c>
      <c r="R248" s="251">
        <v>1473605</v>
      </c>
      <c r="S248" s="252">
        <v>86</v>
      </c>
      <c r="T248" s="252">
        <v>5</v>
      </c>
      <c r="U248" s="247" t="s">
        <v>50</v>
      </c>
      <c r="V248" s="55" t="s">
        <v>656</v>
      </c>
      <c r="W248" s="44"/>
      <c r="X248" s="44"/>
      <c r="Y248" s="51"/>
      <c r="Z248" s="96">
        <v>24</v>
      </c>
      <c r="AA248" s="96"/>
      <c r="AB248" s="96">
        <v>10</v>
      </c>
      <c r="AC248" s="124"/>
    </row>
    <row r="249" spans="1:29" ht="100" customHeight="1" x14ac:dyDescent="0.35">
      <c r="A249" s="228">
        <v>247</v>
      </c>
      <c r="B249" s="237" t="s">
        <v>1087</v>
      </c>
      <c r="C249" s="237">
        <v>2018</v>
      </c>
      <c r="D249" s="238">
        <v>43270</v>
      </c>
      <c r="E249" s="239" t="s">
        <v>1085</v>
      </c>
      <c r="F249" s="237" t="s">
        <v>1088</v>
      </c>
      <c r="G249" s="96" t="s">
        <v>131</v>
      </c>
      <c r="H249" s="237" t="s">
        <v>1089</v>
      </c>
      <c r="I249" s="237" t="s">
        <v>34</v>
      </c>
      <c r="J249" s="237" t="s">
        <v>191</v>
      </c>
      <c r="K249" s="240">
        <v>142708000</v>
      </c>
      <c r="L249" s="241">
        <v>11930389</v>
      </c>
      <c r="M249" s="242">
        <v>11857947.140000001</v>
      </c>
      <c r="N249" s="242">
        <v>141605297.83000001</v>
      </c>
      <c r="O249" s="243">
        <f>Table17[[#This Row],[Qualified Property Amount Reported]]/Table17[[#This Row],[Qualified Property Amount Approved]]</f>
        <v>0.99227301784062572</v>
      </c>
      <c r="P249" s="241" t="s">
        <v>36</v>
      </c>
      <c r="Q249" s="241">
        <v>15139753</v>
      </c>
      <c r="R249" s="241">
        <v>3209365</v>
      </c>
      <c r="S249" s="245">
        <v>7023</v>
      </c>
      <c r="T249" s="245">
        <v>118</v>
      </c>
      <c r="U249" s="248" t="s">
        <v>50</v>
      </c>
      <c r="V249" s="54" t="s">
        <v>1086</v>
      </c>
      <c r="W249" s="44"/>
      <c r="X249" s="44"/>
      <c r="Y249" s="51"/>
      <c r="Z249" s="96">
        <v>61</v>
      </c>
      <c r="AA249" s="96"/>
      <c r="AB249" s="96">
        <v>35</v>
      </c>
      <c r="AC249" s="124"/>
    </row>
    <row r="250" spans="1:29" ht="100" customHeight="1" x14ac:dyDescent="0.35">
      <c r="A250" s="228">
        <v>248</v>
      </c>
      <c r="B250" s="237" t="s">
        <v>1270</v>
      </c>
      <c r="C250" s="237">
        <v>2018</v>
      </c>
      <c r="D250" s="238">
        <v>43270</v>
      </c>
      <c r="E250" s="239" t="s">
        <v>1271</v>
      </c>
      <c r="F250" s="237" t="s">
        <v>208</v>
      </c>
      <c r="G250" s="96" t="s">
        <v>126</v>
      </c>
      <c r="H250" s="237" t="s">
        <v>126</v>
      </c>
      <c r="I250" s="237" t="s">
        <v>107</v>
      </c>
      <c r="J250" s="237" t="s">
        <v>319</v>
      </c>
      <c r="K250" s="240">
        <v>11132857</v>
      </c>
      <c r="L250" s="241">
        <v>930707</v>
      </c>
      <c r="M250" s="242">
        <v>919886.63</v>
      </c>
      <c r="N250" s="242">
        <v>11003428.57</v>
      </c>
      <c r="O250" s="243">
        <f>Table17[[#This Row],[Qualified Property Amount Reported]]/Table17[[#This Row],[Qualified Property Amount Approved]]</f>
        <v>0.98837419451269337</v>
      </c>
      <c r="P250" s="241">
        <v>154295</v>
      </c>
      <c r="Q250" s="241">
        <v>1438809</v>
      </c>
      <c r="R250" s="241">
        <v>662398</v>
      </c>
      <c r="S250" s="245">
        <v>57</v>
      </c>
      <c r="T250" s="245">
        <v>5</v>
      </c>
      <c r="U250" s="248" t="s">
        <v>50</v>
      </c>
      <c r="V250" s="53"/>
      <c r="W250" s="44"/>
      <c r="X250" s="44"/>
      <c r="Y250" s="51"/>
      <c r="Z250" s="96">
        <v>26</v>
      </c>
      <c r="AA250" s="96"/>
      <c r="AB250" s="96">
        <v>10</v>
      </c>
      <c r="AC250" s="124"/>
    </row>
    <row r="251" spans="1:29" ht="100" customHeight="1" x14ac:dyDescent="0.35">
      <c r="A251" s="228">
        <v>249</v>
      </c>
      <c r="B251" s="237" t="s">
        <v>579</v>
      </c>
      <c r="C251" s="237">
        <v>2018</v>
      </c>
      <c r="D251" s="238">
        <v>43333</v>
      </c>
      <c r="E251" s="239" t="s">
        <v>580</v>
      </c>
      <c r="F251" s="237" t="s">
        <v>581</v>
      </c>
      <c r="G251" s="96" t="s">
        <v>581</v>
      </c>
      <c r="H251" s="237" t="s">
        <v>581</v>
      </c>
      <c r="I251" s="237" t="s">
        <v>34</v>
      </c>
      <c r="J251" s="237" t="s">
        <v>582</v>
      </c>
      <c r="K251" s="240">
        <v>2852000</v>
      </c>
      <c r="L251" s="241">
        <v>238427</v>
      </c>
      <c r="M251" s="242">
        <v>238578.14</v>
      </c>
      <c r="N251" s="242">
        <v>2852000</v>
      </c>
      <c r="O251" s="243">
        <f>Table17[[#This Row],[Qualified Property Amount Reported]]/Table17[[#This Row],[Qualified Property Amount Approved]]</f>
        <v>1</v>
      </c>
      <c r="P251" s="241" t="s">
        <v>36</v>
      </c>
      <c r="Q251" s="241">
        <v>433975</v>
      </c>
      <c r="R251" s="241">
        <v>195548</v>
      </c>
      <c r="S251" s="245">
        <v>58</v>
      </c>
      <c r="T251" s="245">
        <v>3</v>
      </c>
      <c r="U251" s="248" t="s">
        <v>50</v>
      </c>
      <c r="V251" s="54" t="s">
        <v>583</v>
      </c>
      <c r="W251" s="44"/>
      <c r="X251" s="44"/>
      <c r="Y251" s="51"/>
      <c r="Z251" s="96">
        <v>4</v>
      </c>
      <c r="AA251" s="96"/>
      <c r="AB251" s="96">
        <v>3</v>
      </c>
      <c r="AC251" s="124"/>
    </row>
    <row r="252" spans="1:29" ht="100" customHeight="1" x14ac:dyDescent="0.35">
      <c r="A252" s="228">
        <v>250</v>
      </c>
      <c r="B252" s="237" t="s">
        <v>1166</v>
      </c>
      <c r="C252" s="237">
        <v>2018</v>
      </c>
      <c r="D252" s="238">
        <v>43333</v>
      </c>
      <c r="E252" s="239" t="s">
        <v>1167</v>
      </c>
      <c r="F252" s="237" t="s">
        <v>1168</v>
      </c>
      <c r="G252" s="96" t="s">
        <v>444</v>
      </c>
      <c r="H252" s="237" t="s">
        <v>444</v>
      </c>
      <c r="I252" s="237" t="s">
        <v>34</v>
      </c>
      <c r="J252" s="237" t="s">
        <v>76</v>
      </c>
      <c r="K252" s="240">
        <v>3750000</v>
      </c>
      <c r="L252" s="241">
        <v>313500</v>
      </c>
      <c r="M252" s="242">
        <v>266793.34000000003</v>
      </c>
      <c r="N252" s="242">
        <v>3182742.02</v>
      </c>
      <c r="O252" s="243">
        <f>Table17[[#This Row],[Qualified Property Amount Reported]]/Table17[[#This Row],[Qualified Property Amount Approved]]</f>
        <v>0.84873120533333335</v>
      </c>
      <c r="P252" s="241" t="s">
        <v>36</v>
      </c>
      <c r="Q252" s="241">
        <v>1448619</v>
      </c>
      <c r="R252" s="241">
        <v>1135119</v>
      </c>
      <c r="S252" s="245">
        <v>25</v>
      </c>
      <c r="T252" s="245">
        <v>2</v>
      </c>
      <c r="U252" s="248" t="s">
        <v>50</v>
      </c>
      <c r="V252" s="54" t="s">
        <v>1169</v>
      </c>
      <c r="W252" s="44"/>
      <c r="X252" s="44"/>
      <c r="Y252" s="51"/>
      <c r="Z252" s="96">
        <v>27</v>
      </c>
      <c r="AA252" s="96"/>
      <c r="AB252" s="96">
        <v>12</v>
      </c>
      <c r="AC252" s="124"/>
    </row>
    <row r="253" spans="1:29" ht="100" customHeight="1" x14ac:dyDescent="0.35">
      <c r="A253" s="228">
        <v>251</v>
      </c>
      <c r="B253" s="247" t="s">
        <v>532</v>
      </c>
      <c r="C253" s="237">
        <v>2018</v>
      </c>
      <c r="D253" s="249">
        <v>43389</v>
      </c>
      <c r="E253" s="250" t="s">
        <v>531</v>
      </c>
      <c r="F253" s="247" t="s">
        <v>533</v>
      </c>
      <c r="G253" s="96" t="s">
        <v>80</v>
      </c>
      <c r="H253" s="237" t="s">
        <v>80</v>
      </c>
      <c r="I253" s="247" t="s">
        <v>107</v>
      </c>
      <c r="J253" s="247" t="s">
        <v>319</v>
      </c>
      <c r="K253" s="242">
        <v>3750505</v>
      </c>
      <c r="L253" s="251">
        <v>313542</v>
      </c>
      <c r="M253" s="242">
        <v>313542</v>
      </c>
      <c r="N253" s="242">
        <v>3750500</v>
      </c>
      <c r="O253" s="243">
        <f>Table17[[#This Row],[Qualified Property Amount Reported]]/Table17[[#This Row],[Qualified Property Amount Approved]]</f>
        <v>0.99999866684619809</v>
      </c>
      <c r="P253" s="251">
        <v>18776</v>
      </c>
      <c r="Q253" s="251">
        <v>700109</v>
      </c>
      <c r="R253" s="251">
        <v>405343</v>
      </c>
      <c r="S253" s="252">
        <v>24</v>
      </c>
      <c r="T253" s="253">
        <v>1</v>
      </c>
      <c r="U253" s="248" t="s">
        <v>50</v>
      </c>
      <c r="V253" s="53"/>
      <c r="W253" s="44"/>
      <c r="X253" s="44"/>
      <c r="Y253" s="51"/>
      <c r="Z253" s="96">
        <v>79</v>
      </c>
      <c r="AA253" s="96"/>
      <c r="AB253" s="96">
        <v>38</v>
      </c>
      <c r="AC253" s="124"/>
    </row>
    <row r="254" spans="1:29" ht="100" customHeight="1" x14ac:dyDescent="0.35">
      <c r="A254" s="228">
        <v>252</v>
      </c>
      <c r="B254" s="247" t="s">
        <v>373</v>
      </c>
      <c r="C254" s="237">
        <v>2018</v>
      </c>
      <c r="D254" s="249">
        <v>43389</v>
      </c>
      <c r="E254" s="250" t="s">
        <v>374</v>
      </c>
      <c r="F254" s="247" t="s">
        <v>53</v>
      </c>
      <c r="G254" s="73" t="s">
        <v>47</v>
      </c>
      <c r="H254" s="247" t="s">
        <v>47</v>
      </c>
      <c r="I254" s="247" t="s">
        <v>48</v>
      </c>
      <c r="J254" s="237" t="s">
        <v>43</v>
      </c>
      <c r="K254" s="242">
        <v>31909025</v>
      </c>
      <c r="L254" s="251">
        <v>2667595</v>
      </c>
      <c r="M254" s="242">
        <v>1656241.68</v>
      </c>
      <c r="N254" s="242">
        <v>19777356.48</v>
      </c>
      <c r="O254" s="243">
        <f>Table17[[#This Row],[Qualified Property Amount Reported]]/Table17[[#This Row],[Qualified Property Amount Approved]]</f>
        <v>0.61980447475283251</v>
      </c>
      <c r="P254" s="251">
        <v>359810</v>
      </c>
      <c r="Q254" s="251">
        <v>6333623</v>
      </c>
      <c r="R254" s="251">
        <v>4025838</v>
      </c>
      <c r="S254" s="252">
        <v>100</v>
      </c>
      <c r="T254" s="253">
        <v>8</v>
      </c>
      <c r="U254" s="248" t="s">
        <v>50</v>
      </c>
      <c r="V254" s="56" t="s">
        <v>375</v>
      </c>
      <c r="W254" s="44"/>
      <c r="X254" s="44"/>
      <c r="Y254" s="51"/>
      <c r="Z254" s="96">
        <v>32</v>
      </c>
      <c r="AA254" s="96"/>
      <c r="AB254" s="96">
        <v>14</v>
      </c>
      <c r="AC254" s="124"/>
    </row>
    <row r="255" spans="1:29" ht="100" customHeight="1" x14ac:dyDescent="0.35">
      <c r="A255" s="228">
        <v>253</v>
      </c>
      <c r="B255" s="247" t="s">
        <v>362</v>
      </c>
      <c r="C255" s="237">
        <v>2018</v>
      </c>
      <c r="D255" s="249">
        <v>43389</v>
      </c>
      <c r="E255" s="250" t="s">
        <v>363</v>
      </c>
      <c r="F255" s="247" t="s">
        <v>364</v>
      </c>
      <c r="G255" s="73" t="s">
        <v>365</v>
      </c>
      <c r="H255" s="247" t="s">
        <v>365</v>
      </c>
      <c r="I255" s="247" t="s">
        <v>48</v>
      </c>
      <c r="J255" s="237" t="s">
        <v>43</v>
      </c>
      <c r="K255" s="242">
        <v>20422826</v>
      </c>
      <c r="L255" s="251">
        <v>1707348</v>
      </c>
      <c r="M255" s="242">
        <v>1711506.15</v>
      </c>
      <c r="N255" s="242">
        <v>20422826</v>
      </c>
      <c r="O255" s="243">
        <f>Table17[[#This Row],[Qualified Property Amount Reported]]/Table17[[#This Row],[Qualified Property Amount Approved]]</f>
        <v>1</v>
      </c>
      <c r="P255" s="251">
        <v>208263</v>
      </c>
      <c r="Q255" s="251">
        <v>3690904</v>
      </c>
      <c r="R255" s="251">
        <v>2191818</v>
      </c>
      <c r="S255" s="252">
        <v>67</v>
      </c>
      <c r="T255" s="253">
        <v>6</v>
      </c>
      <c r="U255" s="248" t="s">
        <v>50</v>
      </c>
      <c r="V255" s="56" t="s">
        <v>366</v>
      </c>
      <c r="W255" s="44"/>
      <c r="X255" s="44"/>
      <c r="Y255" s="51"/>
      <c r="Z255" s="96">
        <v>33</v>
      </c>
      <c r="AA255" s="96"/>
      <c r="AB255" s="96">
        <v>14</v>
      </c>
      <c r="AC255" s="124"/>
    </row>
    <row r="256" spans="1:29" ht="100" customHeight="1" x14ac:dyDescent="0.35">
      <c r="A256" s="228">
        <v>254</v>
      </c>
      <c r="B256" s="237" t="s">
        <v>828</v>
      </c>
      <c r="C256" s="237">
        <v>2018</v>
      </c>
      <c r="D256" s="238">
        <v>43417</v>
      </c>
      <c r="E256" s="239" t="s">
        <v>825</v>
      </c>
      <c r="F256" s="237" t="s">
        <v>826</v>
      </c>
      <c r="G256" s="96" t="s">
        <v>826</v>
      </c>
      <c r="H256" s="237" t="s">
        <v>826</v>
      </c>
      <c r="I256" s="237" t="s">
        <v>107</v>
      </c>
      <c r="J256" s="247" t="s">
        <v>319</v>
      </c>
      <c r="K256" s="240">
        <v>44661209</v>
      </c>
      <c r="L256" s="251">
        <v>3733677</v>
      </c>
      <c r="M256" s="242">
        <v>1422296.26</v>
      </c>
      <c r="N256" s="242">
        <v>16996604</v>
      </c>
      <c r="O256" s="243">
        <f>Table17[[#This Row],[Qualified Property Amount Reported]]/Table17[[#This Row],[Qualified Property Amount Approved]]</f>
        <v>0.38056748530923112</v>
      </c>
      <c r="P256" s="251">
        <v>115040</v>
      </c>
      <c r="Q256" s="251">
        <v>3630121</v>
      </c>
      <c r="R256" s="251">
        <v>11484</v>
      </c>
      <c r="S256" s="252">
        <v>74</v>
      </c>
      <c r="T256" s="252">
        <v>10</v>
      </c>
      <c r="U256" s="248" t="s">
        <v>50</v>
      </c>
      <c r="V256" s="55" t="s">
        <v>827</v>
      </c>
      <c r="W256" s="44"/>
      <c r="X256" s="44"/>
      <c r="Y256" s="51"/>
      <c r="Z256" s="96">
        <v>37</v>
      </c>
      <c r="AA256" s="96"/>
      <c r="AB256" s="96">
        <v>19</v>
      </c>
      <c r="AC256" s="124"/>
    </row>
    <row r="257" spans="1:29" ht="100" customHeight="1" x14ac:dyDescent="0.35">
      <c r="A257" s="228">
        <v>255</v>
      </c>
      <c r="B257" s="247" t="s">
        <v>476</v>
      </c>
      <c r="C257" s="237">
        <v>2018</v>
      </c>
      <c r="D257" s="238">
        <v>43417</v>
      </c>
      <c r="E257" s="250" t="s">
        <v>477</v>
      </c>
      <c r="F257" s="247" t="s">
        <v>64</v>
      </c>
      <c r="G257" s="96" t="s">
        <v>64</v>
      </c>
      <c r="H257" s="237" t="s">
        <v>64</v>
      </c>
      <c r="I257" s="247" t="s">
        <v>34</v>
      </c>
      <c r="J257" s="247" t="s">
        <v>478</v>
      </c>
      <c r="K257" s="242">
        <v>876493</v>
      </c>
      <c r="L257" s="251">
        <v>73275</v>
      </c>
      <c r="M257" s="242">
        <v>73252.87</v>
      </c>
      <c r="N257" s="242">
        <v>876230.46</v>
      </c>
      <c r="O257" s="243">
        <f>Table17[[#This Row],[Qualified Property Amount Reported]]/Table17[[#This Row],[Qualified Property Amount Approved]]</f>
        <v>0.99970046537736179</v>
      </c>
      <c r="P257" s="251" t="s">
        <v>36</v>
      </c>
      <c r="Q257" s="251">
        <v>231095</v>
      </c>
      <c r="R257" s="251">
        <v>157820</v>
      </c>
      <c r="S257" s="252">
        <v>10</v>
      </c>
      <c r="T257" s="253">
        <v>1</v>
      </c>
      <c r="U257" s="248" t="s">
        <v>50</v>
      </c>
      <c r="V257" s="53"/>
      <c r="W257" s="44"/>
      <c r="X257" s="44"/>
      <c r="Y257" s="51"/>
      <c r="Z257" s="96">
        <v>6</v>
      </c>
      <c r="AA257" s="96"/>
      <c r="AB257" s="96">
        <v>6</v>
      </c>
      <c r="AC257" s="124"/>
    </row>
    <row r="258" spans="1:29" ht="100" customHeight="1" x14ac:dyDescent="0.35">
      <c r="A258" s="228">
        <v>256</v>
      </c>
      <c r="B258" s="237" t="s">
        <v>860</v>
      </c>
      <c r="C258" s="237">
        <v>2018</v>
      </c>
      <c r="D258" s="238">
        <v>43417</v>
      </c>
      <c r="E258" s="250" t="s">
        <v>858</v>
      </c>
      <c r="F258" s="247" t="s">
        <v>302</v>
      </c>
      <c r="G258" s="73" t="s">
        <v>33</v>
      </c>
      <c r="H258" s="247" t="s">
        <v>33</v>
      </c>
      <c r="I258" s="247" t="s">
        <v>34</v>
      </c>
      <c r="J258" s="247" t="s">
        <v>861</v>
      </c>
      <c r="K258" s="242">
        <v>70220748</v>
      </c>
      <c r="L258" s="251">
        <v>5870455</v>
      </c>
      <c r="M258" s="242">
        <v>5214887.8499999996</v>
      </c>
      <c r="N258" s="242">
        <v>62379041.219999999</v>
      </c>
      <c r="O258" s="243">
        <f>Table17[[#This Row],[Qualified Property Amount Reported]]/Table17[[#This Row],[Qualified Property Amount Approved]]</f>
        <v>0.88832778055853234</v>
      </c>
      <c r="P258" s="251" t="s">
        <v>36</v>
      </c>
      <c r="Q258" s="251">
        <v>6595424</v>
      </c>
      <c r="R258" s="251">
        <v>724970</v>
      </c>
      <c r="S258" s="252">
        <v>189</v>
      </c>
      <c r="T258" s="253">
        <v>14</v>
      </c>
      <c r="U258" s="248" t="s">
        <v>50</v>
      </c>
      <c r="V258" s="53"/>
      <c r="W258" s="44"/>
      <c r="X258" s="44"/>
      <c r="Y258" s="51"/>
      <c r="Z258" s="96">
        <v>45</v>
      </c>
      <c r="AA258" s="96"/>
      <c r="AB258" s="96">
        <v>20</v>
      </c>
      <c r="AC258" s="124"/>
    </row>
    <row r="259" spans="1:29" ht="100" customHeight="1" x14ac:dyDescent="0.35">
      <c r="A259" s="228">
        <v>257</v>
      </c>
      <c r="B259" s="247" t="s">
        <v>1231</v>
      </c>
      <c r="C259" s="237">
        <v>2018</v>
      </c>
      <c r="D259" s="238">
        <v>43417</v>
      </c>
      <c r="E259" s="250" t="s">
        <v>1232</v>
      </c>
      <c r="F259" s="247" t="s">
        <v>898</v>
      </c>
      <c r="G259" s="73" t="s">
        <v>33</v>
      </c>
      <c r="H259" s="247" t="s">
        <v>33</v>
      </c>
      <c r="I259" s="247" t="s">
        <v>34</v>
      </c>
      <c r="J259" s="247" t="s">
        <v>1233</v>
      </c>
      <c r="K259" s="242">
        <v>7895770</v>
      </c>
      <c r="L259" s="251">
        <v>660086</v>
      </c>
      <c r="M259" s="242">
        <v>129822.08</v>
      </c>
      <c r="N259" s="242">
        <v>1552018.55</v>
      </c>
      <c r="O259" s="243">
        <f>Table17[[#This Row],[Qualified Property Amount Reported]]/Table17[[#This Row],[Qualified Property Amount Approved]]</f>
        <v>0.19656329275042206</v>
      </c>
      <c r="P259" s="251" t="s">
        <v>36</v>
      </c>
      <c r="Q259" s="251">
        <v>564872</v>
      </c>
      <c r="R259" s="251">
        <v>-95214</v>
      </c>
      <c r="S259" s="252">
        <v>36</v>
      </c>
      <c r="T259" s="253">
        <v>5</v>
      </c>
      <c r="U259" s="248" t="s">
        <v>50</v>
      </c>
      <c r="V259" s="56" t="s">
        <v>1234</v>
      </c>
      <c r="W259" s="44"/>
      <c r="X259" s="44"/>
      <c r="Y259" s="51"/>
      <c r="Z259" s="96">
        <v>53</v>
      </c>
      <c r="AA259" s="96"/>
      <c r="AB259" s="96">
        <v>20</v>
      </c>
      <c r="AC259" s="124"/>
    </row>
    <row r="260" spans="1:29" ht="100" customHeight="1" x14ac:dyDescent="0.35">
      <c r="A260" s="228">
        <v>258</v>
      </c>
      <c r="B260" s="237" t="s">
        <v>1097</v>
      </c>
      <c r="C260" s="237">
        <v>2018</v>
      </c>
      <c r="D260" s="238">
        <v>43417</v>
      </c>
      <c r="E260" s="250" t="s">
        <v>1098</v>
      </c>
      <c r="F260" s="247" t="s">
        <v>80</v>
      </c>
      <c r="G260" s="73" t="s">
        <v>33</v>
      </c>
      <c r="H260" s="247" t="s">
        <v>80</v>
      </c>
      <c r="I260" s="247" t="s">
        <v>34</v>
      </c>
      <c r="J260" s="247" t="s">
        <v>1099</v>
      </c>
      <c r="K260" s="242">
        <v>2821986</v>
      </c>
      <c r="L260" s="251">
        <v>235918</v>
      </c>
      <c r="M260" s="242">
        <v>207179.74</v>
      </c>
      <c r="N260" s="242">
        <v>2478226.64</v>
      </c>
      <c r="O260" s="243">
        <f>Table17[[#This Row],[Qualified Property Amount Reported]]/Table17[[#This Row],[Qualified Property Amount Approved]]</f>
        <v>0.87818530637643144</v>
      </c>
      <c r="P260" s="251" t="s">
        <v>36</v>
      </c>
      <c r="Q260" s="251">
        <v>534834</v>
      </c>
      <c r="R260" s="251">
        <v>298916</v>
      </c>
      <c r="S260" s="252">
        <v>65</v>
      </c>
      <c r="T260" s="253">
        <v>3.39</v>
      </c>
      <c r="U260" s="248" t="s">
        <v>50</v>
      </c>
      <c r="V260" s="53"/>
      <c r="W260" s="44"/>
      <c r="X260" s="44"/>
      <c r="Y260" s="51"/>
      <c r="Z260" s="96">
        <v>75</v>
      </c>
      <c r="AA260" s="96"/>
      <c r="AB260" s="96">
        <v>20</v>
      </c>
      <c r="AC260" s="124"/>
    </row>
    <row r="261" spans="1:29" ht="100" customHeight="1" x14ac:dyDescent="0.35">
      <c r="A261" s="228">
        <v>259</v>
      </c>
      <c r="B261" s="228" t="s">
        <v>601</v>
      </c>
      <c r="C261" s="237">
        <v>2018</v>
      </c>
      <c r="D261" s="264">
        <v>43452</v>
      </c>
      <c r="E261" s="265" t="s">
        <v>602</v>
      </c>
      <c r="F261" s="228" t="s">
        <v>426</v>
      </c>
      <c r="G261" s="97" t="s">
        <v>75</v>
      </c>
      <c r="H261" s="228" t="s">
        <v>75</v>
      </c>
      <c r="I261" s="228" t="s">
        <v>34</v>
      </c>
      <c r="J261" s="228" t="s">
        <v>603</v>
      </c>
      <c r="K261" s="240">
        <v>2050000</v>
      </c>
      <c r="L261" s="241">
        <v>171380</v>
      </c>
      <c r="M261" s="242">
        <v>171380</v>
      </c>
      <c r="N261" s="242">
        <v>2050000</v>
      </c>
      <c r="O261" s="243">
        <f>Table17[[#This Row],[Qualified Property Amount Reported]]/Table17[[#This Row],[Qualified Property Amount Approved]]</f>
        <v>1</v>
      </c>
      <c r="P261" s="241" t="s">
        <v>36</v>
      </c>
      <c r="Q261" s="241">
        <v>429910</v>
      </c>
      <c r="R261" s="241">
        <v>258530</v>
      </c>
      <c r="S261" s="245">
        <v>23</v>
      </c>
      <c r="T261" s="245">
        <v>2</v>
      </c>
      <c r="U261" s="246" t="s">
        <v>50</v>
      </c>
      <c r="V261" s="53"/>
      <c r="W261" s="44"/>
      <c r="X261" s="44"/>
      <c r="Y261" s="51"/>
      <c r="Z261" s="96">
        <v>23</v>
      </c>
      <c r="AA261" s="96"/>
      <c r="AB261" s="96">
        <v>9</v>
      </c>
      <c r="AC261" s="124"/>
    </row>
    <row r="262" spans="1:29" ht="100" customHeight="1" x14ac:dyDescent="0.35">
      <c r="A262" s="228">
        <v>260</v>
      </c>
      <c r="B262" s="247" t="s">
        <v>1240</v>
      </c>
      <c r="C262" s="247">
        <v>2019</v>
      </c>
      <c r="D262" s="249">
        <v>43515</v>
      </c>
      <c r="E262" s="250" t="s">
        <v>1241</v>
      </c>
      <c r="F262" s="247" t="s">
        <v>80</v>
      </c>
      <c r="G262" s="96" t="s">
        <v>80</v>
      </c>
      <c r="H262" s="237" t="s">
        <v>80</v>
      </c>
      <c r="I262" s="247" t="s">
        <v>48</v>
      </c>
      <c r="J262" s="247" t="s">
        <v>49</v>
      </c>
      <c r="K262" s="242">
        <v>5500000</v>
      </c>
      <c r="L262" s="251">
        <v>459800</v>
      </c>
      <c r="M262" s="242">
        <v>449917.85</v>
      </c>
      <c r="N262" s="242">
        <v>5377931.5</v>
      </c>
      <c r="O262" s="243">
        <f>Table17[[#This Row],[Qualified Property Amount Reported]]/Table17[[#This Row],[Qualified Property Amount Approved]]</f>
        <v>0.9778057272727273</v>
      </c>
      <c r="P262" s="251">
        <v>80989</v>
      </c>
      <c r="Q262" s="251">
        <v>1000104</v>
      </c>
      <c r="R262" s="251">
        <v>621293</v>
      </c>
      <c r="S262" s="252">
        <v>0</v>
      </c>
      <c r="T262" s="253">
        <v>0</v>
      </c>
      <c r="U262" s="248" t="s">
        <v>50</v>
      </c>
      <c r="V262" s="56" t="s">
        <v>1242</v>
      </c>
      <c r="W262" s="44"/>
      <c r="X262" s="44"/>
      <c r="Y262" s="51"/>
      <c r="Z262" s="96">
        <v>77</v>
      </c>
      <c r="AA262" s="96"/>
      <c r="AB262" s="96">
        <v>39</v>
      </c>
      <c r="AC262" s="124"/>
    </row>
    <row r="263" spans="1:29" ht="100" customHeight="1" x14ac:dyDescent="0.35">
      <c r="A263" s="228">
        <v>261</v>
      </c>
      <c r="B263" s="237" t="s">
        <v>1024</v>
      </c>
      <c r="C263" s="237">
        <v>2019</v>
      </c>
      <c r="D263" s="249">
        <v>43515</v>
      </c>
      <c r="E263" s="250" t="s">
        <v>1020</v>
      </c>
      <c r="F263" s="247" t="s">
        <v>1025</v>
      </c>
      <c r="G263" s="96" t="s">
        <v>131</v>
      </c>
      <c r="H263" s="237" t="s">
        <v>131</v>
      </c>
      <c r="I263" s="247" t="s">
        <v>107</v>
      </c>
      <c r="J263" s="247" t="s">
        <v>319</v>
      </c>
      <c r="K263" s="242">
        <v>15212303</v>
      </c>
      <c r="L263" s="251">
        <v>1271749</v>
      </c>
      <c r="M263" s="242">
        <v>1008382.06</v>
      </c>
      <c r="N263" s="242">
        <v>12040668.02</v>
      </c>
      <c r="O263" s="243">
        <f>Table17[[#This Row],[Qualified Property Amount Reported]]/Table17[[#This Row],[Qualified Property Amount Approved]]</f>
        <v>0.79150855856605007</v>
      </c>
      <c r="P263" s="251">
        <v>39199</v>
      </c>
      <c r="Q263" s="251">
        <v>2747895</v>
      </c>
      <c r="R263" s="251">
        <v>1515345</v>
      </c>
      <c r="S263" s="252">
        <v>65</v>
      </c>
      <c r="T263" s="253">
        <v>4</v>
      </c>
      <c r="U263" s="248" t="s">
        <v>50</v>
      </c>
      <c r="V263" s="56" t="s">
        <v>1026</v>
      </c>
      <c r="W263" s="44"/>
      <c r="X263" s="44"/>
      <c r="Y263" s="51"/>
      <c r="Z263" s="96">
        <v>56</v>
      </c>
      <c r="AA263" s="96"/>
      <c r="AB263" s="96">
        <v>22</v>
      </c>
      <c r="AC263" s="124"/>
    </row>
    <row r="264" spans="1:29" ht="100" customHeight="1" x14ac:dyDescent="0.35">
      <c r="A264" s="228">
        <v>262</v>
      </c>
      <c r="B264" s="247" t="s">
        <v>487</v>
      </c>
      <c r="C264" s="247">
        <v>2019</v>
      </c>
      <c r="D264" s="249">
        <v>43515</v>
      </c>
      <c r="E264" s="250" t="s">
        <v>482</v>
      </c>
      <c r="F264" s="247" t="s">
        <v>488</v>
      </c>
      <c r="G264" s="73" t="s">
        <v>408</v>
      </c>
      <c r="H264" s="247" t="s">
        <v>408</v>
      </c>
      <c r="I264" s="247" t="s">
        <v>107</v>
      </c>
      <c r="J264" s="247" t="s">
        <v>489</v>
      </c>
      <c r="K264" s="242">
        <v>5130235</v>
      </c>
      <c r="L264" s="251">
        <v>428880</v>
      </c>
      <c r="M264" s="242">
        <v>239926.72</v>
      </c>
      <c r="N264" s="242">
        <v>2869936.85</v>
      </c>
      <c r="O264" s="243">
        <f>Table17[[#This Row],[Qualified Property Amount Reported]]/Table17[[#This Row],[Qualified Property Amount Approved]]</f>
        <v>0.55941625481093948</v>
      </c>
      <c r="P264" s="251">
        <v>99915</v>
      </c>
      <c r="Q264" s="251">
        <v>334778</v>
      </c>
      <c r="R264" s="251">
        <v>5805</v>
      </c>
      <c r="S264" s="252">
        <v>54</v>
      </c>
      <c r="T264" s="253">
        <v>2</v>
      </c>
      <c r="U264" s="248" t="s">
        <v>50</v>
      </c>
      <c r="V264" s="56" t="s">
        <v>490</v>
      </c>
      <c r="W264" s="44"/>
      <c r="X264" s="44"/>
      <c r="Y264" s="51"/>
      <c r="Z264" s="96">
        <v>60</v>
      </c>
      <c r="AA264" s="96"/>
      <c r="AB264" s="96">
        <v>31</v>
      </c>
      <c r="AC264" s="124"/>
    </row>
    <row r="265" spans="1:29" ht="128.15" customHeight="1" x14ac:dyDescent="0.35">
      <c r="A265" s="228">
        <v>263</v>
      </c>
      <c r="B265" s="247" t="s">
        <v>721</v>
      </c>
      <c r="C265" s="237">
        <v>2019</v>
      </c>
      <c r="D265" s="249">
        <v>43515</v>
      </c>
      <c r="E265" s="250" t="s">
        <v>722</v>
      </c>
      <c r="F265" s="247" t="s">
        <v>125</v>
      </c>
      <c r="G265" s="73" t="s">
        <v>126</v>
      </c>
      <c r="H265" s="247" t="s">
        <v>126</v>
      </c>
      <c r="I265" s="247" t="s">
        <v>34</v>
      </c>
      <c r="J265" s="248" t="s">
        <v>723</v>
      </c>
      <c r="K265" s="242">
        <v>96875430</v>
      </c>
      <c r="L265" s="251">
        <v>8098786</v>
      </c>
      <c r="M265" s="242">
        <v>8116165.2699999996</v>
      </c>
      <c r="N265" s="242">
        <v>96874820.200000003</v>
      </c>
      <c r="O265" s="243">
        <f>Table17[[#This Row],[Qualified Property Amount Reported]]/Table17[[#This Row],[Qualified Property Amount Approved]]</f>
        <v>0.99999370531826293</v>
      </c>
      <c r="P265" s="251" t="s">
        <v>36</v>
      </c>
      <c r="Q265" s="251">
        <v>13591326</v>
      </c>
      <c r="R265" s="251">
        <v>5492540</v>
      </c>
      <c r="S265" s="323">
        <v>1272</v>
      </c>
      <c r="T265" s="253">
        <v>33</v>
      </c>
      <c r="U265" s="248" t="s">
        <v>50</v>
      </c>
      <c r="V265" s="56" t="s">
        <v>724</v>
      </c>
      <c r="W265" s="44"/>
      <c r="X265" s="44"/>
      <c r="Y265" s="51"/>
      <c r="Z265" s="96">
        <v>26</v>
      </c>
      <c r="AA265" s="96"/>
      <c r="AB265" s="96">
        <v>13</v>
      </c>
      <c r="AC265" s="124"/>
    </row>
    <row r="266" spans="1:29" ht="100" customHeight="1" x14ac:dyDescent="0.35">
      <c r="A266" s="228">
        <v>264</v>
      </c>
      <c r="B266" s="247" t="s">
        <v>643</v>
      </c>
      <c r="C266" s="228">
        <v>2019</v>
      </c>
      <c r="D266" s="249">
        <v>43543</v>
      </c>
      <c r="E266" s="250" t="s">
        <v>644</v>
      </c>
      <c r="F266" s="247" t="s">
        <v>40</v>
      </c>
      <c r="G266" s="73" t="s">
        <v>89</v>
      </c>
      <c r="H266" s="247" t="s">
        <v>89</v>
      </c>
      <c r="I266" s="247" t="s">
        <v>34</v>
      </c>
      <c r="J266" s="248" t="s">
        <v>645</v>
      </c>
      <c r="K266" s="242">
        <v>10347274</v>
      </c>
      <c r="L266" s="251">
        <v>865032</v>
      </c>
      <c r="M266" s="242">
        <v>864922.8</v>
      </c>
      <c r="N266" s="242">
        <v>10345966.550000001</v>
      </c>
      <c r="O266" s="243">
        <f>Table17[[#This Row],[Qualified Property Amount Reported]]/Table17[[#This Row],[Qualified Property Amount Approved]]</f>
        <v>0.99987364304840098</v>
      </c>
      <c r="P266" s="251" t="s">
        <v>36</v>
      </c>
      <c r="Q266" s="251">
        <v>3727188</v>
      </c>
      <c r="R266" s="251">
        <v>2862156</v>
      </c>
      <c r="S266" s="252">
        <v>17</v>
      </c>
      <c r="T266" s="253">
        <v>1</v>
      </c>
      <c r="U266" s="248" t="s">
        <v>50</v>
      </c>
      <c r="V266" s="56" t="s">
        <v>646</v>
      </c>
      <c r="W266" s="44"/>
      <c r="X266" s="44"/>
      <c r="Y266" s="51"/>
      <c r="Z266" s="96">
        <v>22</v>
      </c>
      <c r="AA266" s="96"/>
      <c r="AB266" s="96">
        <v>8</v>
      </c>
      <c r="AC266" s="124"/>
    </row>
    <row r="267" spans="1:29" ht="100" customHeight="1" x14ac:dyDescent="0.35">
      <c r="A267" s="228">
        <v>265</v>
      </c>
      <c r="B267" s="247" t="s">
        <v>1160</v>
      </c>
      <c r="C267" s="247">
        <v>2019</v>
      </c>
      <c r="D267" s="249">
        <v>43571</v>
      </c>
      <c r="E267" s="255" t="s">
        <v>1143</v>
      </c>
      <c r="F267" s="247" t="s">
        <v>327</v>
      </c>
      <c r="G267" s="73" t="s">
        <v>75</v>
      </c>
      <c r="H267" s="247" t="s">
        <v>75</v>
      </c>
      <c r="I267" s="247" t="s">
        <v>186</v>
      </c>
      <c r="J267" s="247" t="s">
        <v>450</v>
      </c>
      <c r="K267" s="242">
        <v>81906653</v>
      </c>
      <c r="L267" s="251">
        <v>6847398</v>
      </c>
      <c r="M267" s="242">
        <v>6847387.8799999999</v>
      </c>
      <c r="N267" s="242">
        <v>81906553.640000001</v>
      </c>
      <c r="O267" s="243">
        <f>Table17[[#This Row],[Qualified Property Amount Reported]]/Table17[[#This Row],[Qualified Property Amount Approved]]</f>
        <v>0.99999878691172983</v>
      </c>
      <c r="P267" s="251">
        <v>924621</v>
      </c>
      <c r="Q267" s="251">
        <v>6382653</v>
      </c>
      <c r="R267" s="251">
        <v>460584</v>
      </c>
      <c r="S267" s="252">
        <v>288</v>
      </c>
      <c r="T267" s="252">
        <v>10</v>
      </c>
      <c r="U267" s="324" t="s">
        <v>50</v>
      </c>
      <c r="V267" s="222" t="s">
        <v>1146</v>
      </c>
      <c r="W267" s="215"/>
      <c r="X267" s="215"/>
      <c r="Y267" s="215"/>
      <c r="Z267" s="96">
        <v>24</v>
      </c>
      <c r="AA267" s="96"/>
      <c r="AB267" s="96">
        <v>10</v>
      </c>
      <c r="AC267" s="124"/>
    </row>
    <row r="268" spans="1:29" ht="100" customHeight="1" x14ac:dyDescent="0.35">
      <c r="A268" s="228">
        <v>266</v>
      </c>
      <c r="B268" s="247" t="s">
        <v>883</v>
      </c>
      <c r="C268" s="247">
        <v>2019</v>
      </c>
      <c r="D268" s="249">
        <v>43571</v>
      </c>
      <c r="E268" s="250" t="s">
        <v>884</v>
      </c>
      <c r="F268" s="247" t="s">
        <v>780</v>
      </c>
      <c r="G268" s="96" t="s">
        <v>131</v>
      </c>
      <c r="H268" s="237" t="s">
        <v>131</v>
      </c>
      <c r="I268" s="247" t="s">
        <v>34</v>
      </c>
      <c r="J268" s="247" t="s">
        <v>191</v>
      </c>
      <c r="K268" s="242">
        <v>211964787</v>
      </c>
      <c r="L268" s="251">
        <v>17720256</v>
      </c>
      <c r="M268" s="242">
        <v>17734411.34</v>
      </c>
      <c r="N268" s="242">
        <v>211964787</v>
      </c>
      <c r="O268" s="243">
        <f>Table17[[#This Row],[Qualified Property Amount Reported]]/Table17[[#This Row],[Qualified Property Amount Approved]]</f>
        <v>1</v>
      </c>
      <c r="P268" s="251" t="s">
        <v>36</v>
      </c>
      <c r="Q268" s="251">
        <v>26906447</v>
      </c>
      <c r="R268" s="251">
        <v>9186191</v>
      </c>
      <c r="S268" s="252">
        <v>4886</v>
      </c>
      <c r="T268" s="252">
        <v>232</v>
      </c>
      <c r="U268" s="248" t="s">
        <v>50</v>
      </c>
      <c r="V268" s="55" t="s">
        <v>885</v>
      </c>
      <c r="W268" s="44"/>
      <c r="X268" s="44"/>
      <c r="Y268" s="51"/>
      <c r="Z268" s="96">
        <v>39</v>
      </c>
      <c r="AA268" s="96"/>
      <c r="AB268" s="96">
        <v>21</v>
      </c>
      <c r="AC268" s="124"/>
    </row>
    <row r="269" spans="1:29" ht="100" customHeight="1" x14ac:dyDescent="0.35">
      <c r="A269" s="228">
        <v>267</v>
      </c>
      <c r="B269" s="247" t="s">
        <v>943</v>
      </c>
      <c r="C269" s="228">
        <v>2019</v>
      </c>
      <c r="D269" s="249">
        <v>43606</v>
      </c>
      <c r="E269" s="250" t="s">
        <v>944</v>
      </c>
      <c r="F269" s="247" t="s">
        <v>40</v>
      </c>
      <c r="G269" s="73" t="s">
        <v>89</v>
      </c>
      <c r="H269" s="247" t="s">
        <v>89</v>
      </c>
      <c r="I269" s="247" t="s">
        <v>48</v>
      </c>
      <c r="J269" s="325" t="s">
        <v>945</v>
      </c>
      <c r="K269" s="240">
        <v>875511</v>
      </c>
      <c r="L269" s="241">
        <v>73193</v>
      </c>
      <c r="M269" s="242">
        <v>72566.25</v>
      </c>
      <c r="N269" s="242">
        <v>868017.37</v>
      </c>
      <c r="O269" s="243">
        <f>Table17[[#This Row],[Qualified Property Amount Reported]]/Table17[[#This Row],[Qualified Property Amount Approved]]</f>
        <v>0.99144084997218762</v>
      </c>
      <c r="P269" s="251">
        <v>17580</v>
      </c>
      <c r="Q269" s="251">
        <v>93692</v>
      </c>
      <c r="R269" s="251">
        <v>38079</v>
      </c>
      <c r="S269" s="252">
        <v>2</v>
      </c>
      <c r="T269" s="245">
        <v>0</v>
      </c>
      <c r="U269" s="248" t="s">
        <v>50</v>
      </c>
      <c r="V269" s="54" t="s">
        <v>946</v>
      </c>
      <c r="W269" s="44"/>
      <c r="X269" s="44"/>
      <c r="Y269" s="51"/>
      <c r="Z269" s="96">
        <v>9</v>
      </c>
      <c r="AA269" s="96"/>
      <c r="AB269" s="96">
        <v>12</v>
      </c>
      <c r="AC269" s="124"/>
    </row>
    <row r="270" spans="1:29" ht="100" customHeight="1" x14ac:dyDescent="0.35">
      <c r="A270" s="228">
        <v>268</v>
      </c>
      <c r="B270" s="247" t="s">
        <v>1013</v>
      </c>
      <c r="C270" s="228">
        <v>2019</v>
      </c>
      <c r="D270" s="249">
        <v>43606</v>
      </c>
      <c r="E270" s="250" t="s">
        <v>1014</v>
      </c>
      <c r="F270" s="247" t="s">
        <v>340</v>
      </c>
      <c r="G270" s="96" t="s">
        <v>80</v>
      </c>
      <c r="H270" s="237" t="s">
        <v>80</v>
      </c>
      <c r="I270" s="247" t="s">
        <v>48</v>
      </c>
      <c r="J270" s="325" t="s">
        <v>945</v>
      </c>
      <c r="K270" s="240">
        <v>15216783</v>
      </c>
      <c r="L270" s="241">
        <v>1272131</v>
      </c>
      <c r="M270" s="242">
        <v>1259668.4099999999</v>
      </c>
      <c r="N270" s="242">
        <v>15037783</v>
      </c>
      <c r="O270" s="243">
        <f>Table17[[#This Row],[Qualified Property Amount Reported]]/Table17[[#This Row],[Qualified Property Amount Approved]]</f>
        <v>0.98823667262653347</v>
      </c>
      <c r="P270" s="251">
        <v>192942</v>
      </c>
      <c r="Q270" s="251">
        <v>2749888</v>
      </c>
      <c r="R270" s="251">
        <v>1670707</v>
      </c>
      <c r="S270" s="252">
        <v>127</v>
      </c>
      <c r="T270" s="253">
        <v>12</v>
      </c>
      <c r="U270" s="248" t="s">
        <v>50</v>
      </c>
      <c r="V270" s="56" t="s">
        <v>1015</v>
      </c>
      <c r="W270" s="44"/>
      <c r="X270" s="44"/>
      <c r="Y270" s="51"/>
      <c r="Z270" s="96">
        <v>76</v>
      </c>
      <c r="AA270" s="96"/>
      <c r="AB270" s="96">
        <v>38</v>
      </c>
      <c r="AC270" s="124"/>
    </row>
    <row r="271" spans="1:29" ht="161.15" customHeight="1" x14ac:dyDescent="0.35">
      <c r="A271" s="228">
        <v>269</v>
      </c>
      <c r="B271" s="247" t="s">
        <v>734</v>
      </c>
      <c r="C271" s="228">
        <v>2019</v>
      </c>
      <c r="D271" s="249">
        <v>43634</v>
      </c>
      <c r="E271" s="250" t="s">
        <v>735</v>
      </c>
      <c r="F271" s="247" t="s">
        <v>194</v>
      </c>
      <c r="G271" s="73" t="s">
        <v>148</v>
      </c>
      <c r="H271" s="247" t="s">
        <v>148</v>
      </c>
      <c r="I271" s="247" t="s">
        <v>186</v>
      </c>
      <c r="J271" s="248" t="s">
        <v>246</v>
      </c>
      <c r="K271" s="242">
        <v>73473675</v>
      </c>
      <c r="L271" s="251">
        <v>6142399</v>
      </c>
      <c r="M271" s="242">
        <v>6196856.5499999998</v>
      </c>
      <c r="N271" s="242">
        <v>73473675</v>
      </c>
      <c r="O271" s="243">
        <f>Table17[[#This Row],[Qualified Property Amount Reported]]/Table17[[#This Row],[Qualified Property Amount Approved]]</f>
        <v>1</v>
      </c>
      <c r="P271" s="251">
        <v>151181</v>
      </c>
      <c r="Q271" s="251">
        <v>31297045</v>
      </c>
      <c r="R271" s="251">
        <v>25305827</v>
      </c>
      <c r="S271" s="252">
        <v>1457</v>
      </c>
      <c r="T271" s="253">
        <v>85</v>
      </c>
      <c r="U271" s="248" t="s">
        <v>50</v>
      </c>
      <c r="V271" s="56" t="s">
        <v>736</v>
      </c>
      <c r="W271" s="44"/>
      <c r="X271" s="44"/>
      <c r="Y271" s="51"/>
      <c r="Z271" s="96">
        <v>21</v>
      </c>
      <c r="AA271" s="96"/>
      <c r="AB271" s="96">
        <v>17</v>
      </c>
      <c r="AC271" s="124"/>
    </row>
    <row r="272" spans="1:29" ht="100" customHeight="1" x14ac:dyDescent="0.35">
      <c r="A272" s="228">
        <v>270</v>
      </c>
      <c r="B272" s="247" t="s">
        <v>1183</v>
      </c>
      <c r="C272" s="228">
        <v>2019</v>
      </c>
      <c r="D272" s="249">
        <v>43634</v>
      </c>
      <c r="E272" s="250" t="s">
        <v>1184</v>
      </c>
      <c r="F272" s="247" t="s">
        <v>1185</v>
      </c>
      <c r="G272" s="73" t="s">
        <v>263</v>
      </c>
      <c r="H272" s="247" t="s">
        <v>263</v>
      </c>
      <c r="I272" s="247" t="s">
        <v>34</v>
      </c>
      <c r="J272" s="248" t="s">
        <v>1186</v>
      </c>
      <c r="K272" s="242">
        <v>79196100</v>
      </c>
      <c r="L272" s="251">
        <v>6620794</v>
      </c>
      <c r="M272" s="242">
        <v>6642097.2800000003</v>
      </c>
      <c r="N272" s="242">
        <v>79159969.810000002</v>
      </c>
      <c r="O272" s="243">
        <f>Table17[[#This Row],[Qualified Property Amount Reported]]/Table17[[#This Row],[Qualified Property Amount Approved]]</f>
        <v>0.99954378826735157</v>
      </c>
      <c r="P272" s="251" t="s">
        <v>36</v>
      </c>
      <c r="Q272" s="251">
        <v>15571185</v>
      </c>
      <c r="R272" s="251">
        <v>8950391</v>
      </c>
      <c r="S272" s="252">
        <v>192</v>
      </c>
      <c r="T272" s="253">
        <v>14</v>
      </c>
      <c r="U272" s="248" t="s">
        <v>50</v>
      </c>
      <c r="V272" s="56" t="s">
        <v>1187</v>
      </c>
      <c r="W272" s="44"/>
      <c r="X272" s="44"/>
      <c r="Y272" s="51"/>
      <c r="Z272" s="96">
        <v>33</v>
      </c>
      <c r="AA272" s="96"/>
      <c r="AB272" s="96">
        <v>12</v>
      </c>
      <c r="AC272" s="124"/>
    </row>
    <row r="273" spans="1:29" ht="100" customHeight="1" x14ac:dyDescent="0.35">
      <c r="A273" s="228">
        <v>271</v>
      </c>
      <c r="B273" s="247" t="s">
        <v>539</v>
      </c>
      <c r="C273" s="228">
        <v>2019</v>
      </c>
      <c r="D273" s="249">
        <v>43634</v>
      </c>
      <c r="E273" s="250" t="s">
        <v>540</v>
      </c>
      <c r="F273" s="247" t="s">
        <v>331</v>
      </c>
      <c r="G273" s="96" t="s">
        <v>180</v>
      </c>
      <c r="H273" s="237" t="s">
        <v>180</v>
      </c>
      <c r="I273" s="247" t="s">
        <v>34</v>
      </c>
      <c r="J273" s="248" t="s">
        <v>541</v>
      </c>
      <c r="K273" s="242">
        <v>239234449</v>
      </c>
      <c r="L273" s="251">
        <v>20000000</v>
      </c>
      <c r="M273" s="242">
        <v>20204906.949999999</v>
      </c>
      <c r="N273" s="242">
        <v>239234448.61000001</v>
      </c>
      <c r="O273" s="243">
        <f>Table17[[#This Row],[Qualified Property Amount Reported]]/Table17[[#This Row],[Qualified Property Amount Approved]]</f>
        <v>0.99999999836980002</v>
      </c>
      <c r="P273" s="251" t="s">
        <v>36</v>
      </c>
      <c r="Q273" s="251">
        <v>20979059</v>
      </c>
      <c r="R273" s="251">
        <v>979059</v>
      </c>
      <c r="S273" s="252">
        <v>1064</v>
      </c>
      <c r="T273" s="253">
        <v>48</v>
      </c>
      <c r="U273" s="248" t="s">
        <v>50</v>
      </c>
      <c r="V273" s="56" t="s">
        <v>542</v>
      </c>
      <c r="W273" s="44"/>
      <c r="X273" s="44"/>
      <c r="Y273" s="51"/>
      <c r="Z273" s="96">
        <v>73</v>
      </c>
      <c r="AA273" s="96"/>
      <c r="AB273" s="96">
        <v>37</v>
      </c>
      <c r="AC273" s="124"/>
    </row>
    <row r="274" spans="1:29" ht="100" customHeight="1" x14ac:dyDescent="0.35">
      <c r="A274" s="228">
        <v>272</v>
      </c>
      <c r="B274" s="247" t="s">
        <v>562</v>
      </c>
      <c r="C274" s="228">
        <v>2019</v>
      </c>
      <c r="D274" s="249">
        <v>43634</v>
      </c>
      <c r="E274" s="250" t="s">
        <v>563</v>
      </c>
      <c r="F274" s="247" t="s">
        <v>40</v>
      </c>
      <c r="G274" s="73" t="s">
        <v>89</v>
      </c>
      <c r="H274" s="247" t="s">
        <v>89</v>
      </c>
      <c r="I274" s="247" t="s">
        <v>34</v>
      </c>
      <c r="J274" s="248" t="s">
        <v>564</v>
      </c>
      <c r="K274" s="242">
        <v>20750000</v>
      </c>
      <c r="L274" s="251">
        <v>1734700</v>
      </c>
      <c r="M274" s="242">
        <v>1067541.21</v>
      </c>
      <c r="N274" s="242">
        <v>12764279.41</v>
      </c>
      <c r="O274" s="243">
        <f>Table17[[#This Row],[Qualified Property Amount Reported]]/Table17[[#This Row],[Qualified Property Amount Approved]]</f>
        <v>0.6151459956626506</v>
      </c>
      <c r="P274" s="251" t="s">
        <v>36</v>
      </c>
      <c r="Q274" s="251">
        <v>13737134</v>
      </c>
      <c r="R274" s="251">
        <v>12002434</v>
      </c>
      <c r="S274" s="252">
        <v>268</v>
      </c>
      <c r="T274" s="253">
        <v>17</v>
      </c>
      <c r="U274" s="248" t="s">
        <v>50</v>
      </c>
      <c r="V274" s="56" t="s">
        <v>565</v>
      </c>
      <c r="W274" s="44"/>
      <c r="X274" s="44"/>
      <c r="Y274" s="51"/>
      <c r="Z274" s="96">
        <v>22</v>
      </c>
      <c r="AA274" s="96"/>
      <c r="AB274" s="96">
        <v>12</v>
      </c>
      <c r="AC274" s="124"/>
    </row>
    <row r="275" spans="1:29" ht="98.25" customHeight="1" x14ac:dyDescent="0.35">
      <c r="A275" s="228">
        <v>273</v>
      </c>
      <c r="B275" s="247" t="s">
        <v>119</v>
      </c>
      <c r="C275" s="228">
        <v>2019</v>
      </c>
      <c r="D275" s="249">
        <v>43662</v>
      </c>
      <c r="E275" s="250" t="s">
        <v>120</v>
      </c>
      <c r="F275" s="247" t="s">
        <v>121</v>
      </c>
      <c r="G275" s="73" t="s">
        <v>75</v>
      </c>
      <c r="H275" s="247" t="s">
        <v>75</v>
      </c>
      <c r="I275" s="247" t="s">
        <v>34</v>
      </c>
      <c r="J275" s="326" t="s">
        <v>122</v>
      </c>
      <c r="K275" s="240">
        <v>36351130</v>
      </c>
      <c r="L275" s="241">
        <v>3038954</v>
      </c>
      <c r="M275" s="242">
        <v>2197319.5499999998</v>
      </c>
      <c r="N275" s="242">
        <v>26170107.469999999</v>
      </c>
      <c r="O275" s="243">
        <f>Table17[[#This Row],[Qualified Property Amount Reported]]/Table17[[#This Row],[Qualified Property Amount Approved]]</f>
        <v>0.71992555582178597</v>
      </c>
      <c r="P275" s="251" t="s">
        <v>36</v>
      </c>
      <c r="Q275" s="251">
        <v>6892248</v>
      </c>
      <c r="R275" s="251">
        <v>3853294</v>
      </c>
      <c r="S275" s="252">
        <v>206</v>
      </c>
      <c r="T275" s="253">
        <v>12</v>
      </c>
      <c r="U275" s="248" t="s">
        <v>50</v>
      </c>
      <c r="V275" s="53"/>
      <c r="W275" s="44"/>
      <c r="X275" s="44"/>
      <c r="Y275" s="51"/>
      <c r="Z275" s="96">
        <v>24</v>
      </c>
      <c r="AA275" s="96"/>
      <c r="AB275" s="96">
        <v>10</v>
      </c>
      <c r="AC275" s="124"/>
    </row>
    <row r="276" spans="1:29" ht="100" customHeight="1" x14ac:dyDescent="0.35">
      <c r="A276" s="228">
        <v>274</v>
      </c>
      <c r="B276" s="247" t="s">
        <v>758</v>
      </c>
      <c r="C276" s="228">
        <v>2019</v>
      </c>
      <c r="D276" s="249">
        <v>43662</v>
      </c>
      <c r="E276" s="250" t="s">
        <v>759</v>
      </c>
      <c r="F276" s="247" t="s">
        <v>364</v>
      </c>
      <c r="G276" s="73" t="s">
        <v>365</v>
      </c>
      <c r="H276" s="247" t="s">
        <v>365</v>
      </c>
      <c r="I276" s="247" t="s">
        <v>48</v>
      </c>
      <c r="J276" s="237" t="s">
        <v>43</v>
      </c>
      <c r="K276" s="240">
        <v>16508315</v>
      </c>
      <c r="L276" s="241">
        <v>1380095</v>
      </c>
      <c r="M276" s="242">
        <v>1037798.29</v>
      </c>
      <c r="N276" s="242">
        <v>12362918.210000001</v>
      </c>
      <c r="O276" s="243">
        <f>Table17[[#This Row],[Qualified Property Amount Reported]]/Table17[[#This Row],[Qualified Property Amount Approved]]</f>
        <v>0.74889037494135535</v>
      </c>
      <c r="P276" s="251">
        <v>451076</v>
      </c>
      <c r="Q276" s="251">
        <v>7864837</v>
      </c>
      <c r="R276" s="251">
        <v>6935818</v>
      </c>
      <c r="S276" s="252">
        <v>31</v>
      </c>
      <c r="T276" s="253">
        <v>2</v>
      </c>
      <c r="U276" s="248" t="s">
        <v>50</v>
      </c>
      <c r="V276" s="56" t="s">
        <v>760</v>
      </c>
      <c r="W276" s="44"/>
      <c r="X276" s="44"/>
      <c r="Y276" s="51"/>
      <c r="Z276" s="96">
        <v>33</v>
      </c>
      <c r="AA276" s="96"/>
      <c r="AB276" s="96">
        <v>14</v>
      </c>
      <c r="AC276" s="124"/>
    </row>
    <row r="277" spans="1:29" ht="100" customHeight="1" x14ac:dyDescent="0.35">
      <c r="A277" s="228">
        <v>275</v>
      </c>
      <c r="B277" s="247" t="s">
        <v>269</v>
      </c>
      <c r="C277" s="228">
        <v>2020</v>
      </c>
      <c r="D277" s="249">
        <v>43851</v>
      </c>
      <c r="E277" s="250" t="s">
        <v>266</v>
      </c>
      <c r="F277" s="247" t="s">
        <v>267</v>
      </c>
      <c r="G277" s="73" t="s">
        <v>152</v>
      </c>
      <c r="H277" s="247" t="s">
        <v>152</v>
      </c>
      <c r="I277" s="247" t="s">
        <v>34</v>
      </c>
      <c r="J277" s="325" t="s">
        <v>76</v>
      </c>
      <c r="K277" s="240">
        <v>5568292</v>
      </c>
      <c r="L277" s="241">
        <v>465509</v>
      </c>
      <c r="M277" s="242">
        <v>470748.57</v>
      </c>
      <c r="N277" s="242">
        <v>5568233</v>
      </c>
      <c r="O277" s="243">
        <f>Table17[[#This Row],[Qualified Property Amount Reported]]/Table17[[#This Row],[Qualified Property Amount Approved]]</f>
        <v>0.9999894042912979</v>
      </c>
      <c r="P277" s="251" t="s">
        <v>36</v>
      </c>
      <c r="Q277" s="251">
        <v>2711411</v>
      </c>
      <c r="R277" s="251">
        <v>2245902</v>
      </c>
      <c r="S277" s="327">
        <v>61</v>
      </c>
      <c r="T277" s="328">
        <v>4</v>
      </c>
      <c r="U277" s="248" t="s">
        <v>50</v>
      </c>
      <c r="V277" s="166" t="s">
        <v>270</v>
      </c>
      <c r="W277" s="43" t="s">
        <v>271</v>
      </c>
      <c r="X277" s="44"/>
      <c r="Y277" s="51"/>
      <c r="Z277" s="96">
        <v>13</v>
      </c>
      <c r="AA277" s="96"/>
      <c r="AB277" s="96">
        <v>5</v>
      </c>
      <c r="AC277" s="124"/>
    </row>
    <row r="278" spans="1:29" ht="100" customHeight="1" x14ac:dyDescent="0.35">
      <c r="A278" s="228">
        <v>276</v>
      </c>
      <c r="B278" s="247" t="s">
        <v>521</v>
      </c>
      <c r="C278" s="228">
        <v>2020</v>
      </c>
      <c r="D278" s="249">
        <v>43851</v>
      </c>
      <c r="E278" s="250" t="s">
        <v>522</v>
      </c>
      <c r="F278" s="247" t="s">
        <v>523</v>
      </c>
      <c r="G278" s="73" t="s">
        <v>33</v>
      </c>
      <c r="H278" s="247" t="s">
        <v>33</v>
      </c>
      <c r="I278" s="247" t="s">
        <v>48</v>
      </c>
      <c r="J278" s="248" t="s">
        <v>49</v>
      </c>
      <c r="K278" s="240">
        <v>60328000</v>
      </c>
      <c r="L278" s="241">
        <v>5043421</v>
      </c>
      <c r="M278" s="242">
        <v>4856895.8099999996</v>
      </c>
      <c r="N278" s="242">
        <v>57813096.509999998</v>
      </c>
      <c r="O278" s="243">
        <f>Table17[[#This Row],[Qualified Property Amount Reported]]/Table17[[#This Row],[Qualified Property Amount Approved]]</f>
        <v>0.95831283168677894</v>
      </c>
      <c r="P278" s="251">
        <v>729069</v>
      </c>
      <c r="Q278" s="251">
        <v>7918079</v>
      </c>
      <c r="R278" s="251">
        <v>3603727</v>
      </c>
      <c r="S278" s="327">
        <v>79</v>
      </c>
      <c r="T278" s="328">
        <v>12</v>
      </c>
      <c r="U278" s="248" t="s">
        <v>50</v>
      </c>
      <c r="V278" s="156" t="s">
        <v>524</v>
      </c>
      <c r="W278" s="43" t="s">
        <v>525</v>
      </c>
      <c r="X278" s="44"/>
      <c r="Y278" s="51"/>
      <c r="Z278" s="96">
        <v>45</v>
      </c>
      <c r="AA278" s="96"/>
      <c r="AB278" s="96">
        <v>23</v>
      </c>
      <c r="AC278" s="124"/>
    </row>
    <row r="279" spans="1:29" ht="100" customHeight="1" x14ac:dyDescent="0.35">
      <c r="A279" s="228">
        <v>277</v>
      </c>
      <c r="B279" s="247" t="s">
        <v>801</v>
      </c>
      <c r="C279" s="228">
        <v>2020</v>
      </c>
      <c r="D279" s="249">
        <v>43851</v>
      </c>
      <c r="E279" s="250" t="s">
        <v>802</v>
      </c>
      <c r="F279" s="247" t="s">
        <v>361</v>
      </c>
      <c r="G279" s="73" t="s">
        <v>361</v>
      </c>
      <c r="H279" s="247" t="s">
        <v>361</v>
      </c>
      <c r="I279" s="247" t="s">
        <v>48</v>
      </c>
      <c r="J279" s="237" t="s">
        <v>43</v>
      </c>
      <c r="K279" s="240">
        <v>31922542</v>
      </c>
      <c r="L279" s="241">
        <v>2668725</v>
      </c>
      <c r="M279" s="242">
        <v>2635060.8199999998</v>
      </c>
      <c r="N279" s="242">
        <v>31331335.359999999</v>
      </c>
      <c r="O279" s="243">
        <f>Table17[[#This Row],[Qualified Property Amount Reported]]/Table17[[#This Row],[Qualified Property Amount Approved]]</f>
        <v>0.98147996359437795</v>
      </c>
      <c r="P279" s="251">
        <v>437234</v>
      </c>
      <c r="Q279" s="251">
        <v>7835465</v>
      </c>
      <c r="R279" s="251">
        <v>5603974</v>
      </c>
      <c r="S279" s="327">
        <v>73</v>
      </c>
      <c r="T279" s="328">
        <v>5</v>
      </c>
      <c r="U279" s="248" t="s">
        <v>50</v>
      </c>
      <c r="V279" s="156" t="s">
        <v>803</v>
      </c>
      <c r="W279" s="44"/>
      <c r="X279" s="44"/>
      <c r="Y279" s="51"/>
      <c r="Z279" s="96">
        <v>27</v>
      </c>
      <c r="AA279" s="96"/>
      <c r="AB279" s="96">
        <v>12</v>
      </c>
      <c r="AC279" s="124"/>
    </row>
    <row r="280" spans="1:29" ht="100" customHeight="1" x14ac:dyDescent="0.35">
      <c r="A280" s="228">
        <v>278</v>
      </c>
      <c r="B280" s="247" t="s">
        <v>606</v>
      </c>
      <c r="C280" s="228">
        <v>2020</v>
      </c>
      <c r="D280" s="249">
        <v>43851</v>
      </c>
      <c r="E280" s="250" t="s">
        <v>607</v>
      </c>
      <c r="F280" s="247" t="s">
        <v>310</v>
      </c>
      <c r="G280" s="73" t="s">
        <v>263</v>
      </c>
      <c r="H280" s="247" t="s">
        <v>263</v>
      </c>
      <c r="I280" s="247" t="s">
        <v>48</v>
      </c>
      <c r="J280" s="237" t="s">
        <v>43</v>
      </c>
      <c r="K280" s="240">
        <v>15017114</v>
      </c>
      <c r="L280" s="241">
        <v>1255431</v>
      </c>
      <c r="M280" s="242">
        <v>1263998.6499999999</v>
      </c>
      <c r="N280" s="242">
        <v>15017114</v>
      </c>
      <c r="O280" s="243">
        <f>Table17[[#This Row],[Qualified Property Amount Reported]]/Table17[[#This Row],[Qualified Property Amount Approved]]</f>
        <v>1</v>
      </c>
      <c r="P280" s="251">
        <v>213374</v>
      </c>
      <c r="Q280" s="251">
        <v>3816474</v>
      </c>
      <c r="R280" s="251">
        <v>2774417</v>
      </c>
      <c r="S280" s="327">
        <v>33</v>
      </c>
      <c r="T280" s="328">
        <v>2</v>
      </c>
      <c r="U280" s="248" t="s">
        <v>50</v>
      </c>
      <c r="V280" s="156" t="s">
        <v>608</v>
      </c>
      <c r="W280" s="44"/>
      <c r="X280" s="44"/>
      <c r="Y280" s="51"/>
      <c r="Z280" s="96">
        <v>27</v>
      </c>
      <c r="AA280" s="96"/>
      <c r="AB280" s="96">
        <v>12</v>
      </c>
      <c r="AC280" s="124"/>
    </row>
    <row r="281" spans="1:29" ht="100" customHeight="1" x14ac:dyDescent="0.35">
      <c r="A281" s="228">
        <v>279</v>
      </c>
      <c r="B281" s="237" t="s">
        <v>94</v>
      </c>
      <c r="C281" s="237">
        <v>2020</v>
      </c>
      <c r="D281" s="238">
        <v>43851</v>
      </c>
      <c r="E281" s="239" t="s">
        <v>95</v>
      </c>
      <c r="F281" s="237" t="s">
        <v>88</v>
      </c>
      <c r="G281" s="96" t="s">
        <v>89</v>
      </c>
      <c r="H281" s="237" t="s">
        <v>89</v>
      </c>
      <c r="I281" s="237" t="s">
        <v>48</v>
      </c>
      <c r="J281" s="237" t="s">
        <v>43</v>
      </c>
      <c r="K281" s="274">
        <v>8772605</v>
      </c>
      <c r="L281" s="268">
        <v>733390</v>
      </c>
      <c r="M281" s="274">
        <v>736748.37</v>
      </c>
      <c r="N281" s="274">
        <v>8772594.1401000004</v>
      </c>
      <c r="O281" s="275">
        <f>Table17[[#This Row],[Qualified Property Amount Reported]]/Table17[[#This Row],[Qualified Property Amount Approved]]</f>
        <v>0.99999876206668381</v>
      </c>
      <c r="P281" s="268">
        <v>86121</v>
      </c>
      <c r="Q281" s="268">
        <v>2157797</v>
      </c>
      <c r="R281" s="268">
        <v>1510529</v>
      </c>
      <c r="S281" s="237">
        <v>29</v>
      </c>
      <c r="T281" s="237">
        <v>2</v>
      </c>
      <c r="U281" s="237" t="s">
        <v>50</v>
      </c>
      <c r="V281" s="217" t="s">
        <v>96</v>
      </c>
      <c r="W281" s="218"/>
      <c r="X281" s="218"/>
      <c r="Y281" s="219"/>
      <c r="Z281" s="96">
        <v>22</v>
      </c>
      <c r="AA281" s="96"/>
      <c r="AB281" s="96">
        <v>8</v>
      </c>
      <c r="AC281" s="124"/>
    </row>
    <row r="282" spans="1:29" ht="128.15" customHeight="1" x14ac:dyDescent="0.35">
      <c r="A282" s="228">
        <v>280</v>
      </c>
      <c r="B282" s="246" t="s">
        <v>210</v>
      </c>
      <c r="C282" s="228">
        <v>2020</v>
      </c>
      <c r="D282" s="254">
        <v>43907</v>
      </c>
      <c r="E282" s="255" t="s">
        <v>211</v>
      </c>
      <c r="F282" s="246" t="s">
        <v>212</v>
      </c>
      <c r="G282" s="98" t="s">
        <v>126</v>
      </c>
      <c r="H282" s="246" t="s">
        <v>126</v>
      </c>
      <c r="I282" s="246" t="s">
        <v>34</v>
      </c>
      <c r="J282" s="263" t="s">
        <v>213</v>
      </c>
      <c r="K282" s="257">
        <v>118692224</v>
      </c>
      <c r="L282" s="258">
        <v>9922670</v>
      </c>
      <c r="M282" s="262">
        <v>10073647.91</v>
      </c>
      <c r="N282" s="242">
        <v>118692146.93000001</v>
      </c>
      <c r="O282" s="243">
        <f>Table17[[#This Row],[Qualified Property Amount Reported]]/Table17[[#This Row],[Qualified Property Amount Approved]]</f>
        <v>0.99999935067355383</v>
      </c>
      <c r="P282" s="259" t="s">
        <v>36</v>
      </c>
      <c r="Q282" s="259">
        <v>20897003</v>
      </c>
      <c r="R282" s="259">
        <v>10974333</v>
      </c>
      <c r="S282" s="245">
        <v>3199</v>
      </c>
      <c r="T282" s="261">
        <v>67</v>
      </c>
      <c r="U282" s="256" t="s">
        <v>50</v>
      </c>
      <c r="V282" s="161" t="s">
        <v>37</v>
      </c>
      <c r="W282" s="99" t="s">
        <v>37</v>
      </c>
      <c r="X282" s="99" t="s">
        <v>37</v>
      </c>
      <c r="Y282" s="122" t="s">
        <v>37</v>
      </c>
      <c r="Z282" s="96">
        <v>26</v>
      </c>
      <c r="AA282" s="96"/>
      <c r="AB282" s="96">
        <v>10</v>
      </c>
      <c r="AC282" s="124"/>
    </row>
    <row r="283" spans="1:29" ht="72" customHeight="1" x14ac:dyDescent="0.35">
      <c r="A283" s="228">
        <v>281</v>
      </c>
      <c r="B283" s="246" t="s">
        <v>633</v>
      </c>
      <c r="C283" s="228">
        <v>2020</v>
      </c>
      <c r="D283" s="254">
        <v>43907</v>
      </c>
      <c r="E283" s="255" t="s">
        <v>634</v>
      </c>
      <c r="F283" s="246" t="s">
        <v>53</v>
      </c>
      <c r="G283" s="98" t="s">
        <v>47</v>
      </c>
      <c r="H283" s="246" t="s">
        <v>47</v>
      </c>
      <c r="I283" s="246" t="s">
        <v>48</v>
      </c>
      <c r="J283" s="237" t="s">
        <v>132</v>
      </c>
      <c r="K283" s="262">
        <v>119617224</v>
      </c>
      <c r="L283" s="259">
        <v>10000000</v>
      </c>
      <c r="M283" s="242">
        <v>10134093.359999999</v>
      </c>
      <c r="N283" s="242">
        <v>119617224</v>
      </c>
      <c r="O283" s="243">
        <f>Table17[[#This Row],[Qualified Property Amount Reported]]/Table17[[#This Row],[Qualified Property Amount Approved]]</f>
        <v>1</v>
      </c>
      <c r="P283" s="259">
        <v>3361461</v>
      </c>
      <c r="Q283" s="259">
        <v>17223213</v>
      </c>
      <c r="R283" s="259">
        <v>10584674</v>
      </c>
      <c r="S283" s="260">
        <v>161</v>
      </c>
      <c r="T283" s="261">
        <v>12</v>
      </c>
      <c r="U283" s="256" t="s">
        <v>50</v>
      </c>
      <c r="V283" s="57" t="s">
        <v>635</v>
      </c>
      <c r="W283" s="44"/>
      <c r="X283" s="44"/>
      <c r="Y283" s="51"/>
      <c r="Z283" s="96">
        <v>32</v>
      </c>
      <c r="AA283" s="96"/>
      <c r="AB283" s="96">
        <v>16</v>
      </c>
      <c r="AC283" s="124"/>
    </row>
    <row r="284" spans="1:29" ht="128.15" customHeight="1" x14ac:dyDescent="0.35">
      <c r="A284" s="228">
        <v>282</v>
      </c>
      <c r="B284" s="246" t="s">
        <v>765</v>
      </c>
      <c r="C284" s="228">
        <v>2020</v>
      </c>
      <c r="D284" s="254">
        <v>43907</v>
      </c>
      <c r="E284" s="255" t="s">
        <v>766</v>
      </c>
      <c r="F284" s="246" t="s">
        <v>763</v>
      </c>
      <c r="G284" s="98" t="s">
        <v>75</v>
      </c>
      <c r="H284" s="246" t="s">
        <v>75</v>
      </c>
      <c r="I284" s="246" t="s">
        <v>34</v>
      </c>
      <c r="J284" s="263" t="s">
        <v>213</v>
      </c>
      <c r="K284" s="257">
        <v>119617224</v>
      </c>
      <c r="L284" s="258">
        <v>10000000</v>
      </c>
      <c r="M284" s="242">
        <v>10071138</v>
      </c>
      <c r="N284" s="242">
        <v>119617223.04000001</v>
      </c>
      <c r="O284" s="243">
        <f>Table17[[#This Row],[Qualified Property Amount Reported]]/Table17[[#This Row],[Qualified Property Amount Approved]]</f>
        <v>0.99999999197440004</v>
      </c>
      <c r="P284" s="259" t="s">
        <v>36</v>
      </c>
      <c r="Q284" s="259">
        <v>23229619</v>
      </c>
      <c r="R284" s="259">
        <v>13229619</v>
      </c>
      <c r="S284" s="245">
        <v>2685</v>
      </c>
      <c r="T284" s="261">
        <v>68</v>
      </c>
      <c r="U284" s="256" t="s">
        <v>50</v>
      </c>
      <c r="V284" s="57" t="s">
        <v>767</v>
      </c>
      <c r="W284" s="45" t="s">
        <v>768</v>
      </c>
      <c r="X284" s="44"/>
      <c r="Y284" s="51"/>
      <c r="Z284" s="96">
        <v>24</v>
      </c>
      <c r="AA284" s="96"/>
      <c r="AB284" s="96">
        <v>10</v>
      </c>
      <c r="AC284" s="124"/>
    </row>
    <row r="285" spans="1:29" ht="98.25" customHeight="1" x14ac:dyDescent="0.35">
      <c r="A285" s="228">
        <v>283</v>
      </c>
      <c r="B285" s="237" t="s">
        <v>66</v>
      </c>
      <c r="C285" s="237">
        <v>2020</v>
      </c>
      <c r="D285" s="238">
        <v>43907</v>
      </c>
      <c r="E285" s="239" t="s">
        <v>67</v>
      </c>
      <c r="F285" s="237" t="s">
        <v>68</v>
      </c>
      <c r="G285" s="96" t="s">
        <v>69</v>
      </c>
      <c r="H285" s="237" t="s">
        <v>69</v>
      </c>
      <c r="I285" s="237" t="s">
        <v>48</v>
      </c>
      <c r="J285" s="237" t="s">
        <v>70</v>
      </c>
      <c r="K285" s="274">
        <v>12680000</v>
      </c>
      <c r="L285" s="268">
        <v>1060048</v>
      </c>
      <c r="M285" s="274">
        <v>1075613.03</v>
      </c>
      <c r="N285" s="274">
        <v>12680000</v>
      </c>
      <c r="O285" s="275">
        <f>Table17[[#This Row],[Qualified Property Amount Reported]]/Table17[[#This Row],[Qualified Property Amount Approved]]</f>
        <v>1</v>
      </c>
      <c r="P285" s="268">
        <v>897448</v>
      </c>
      <c r="Q285" s="268">
        <v>2045500</v>
      </c>
      <c r="R285" s="268">
        <v>1882900</v>
      </c>
      <c r="S285" s="237">
        <v>15</v>
      </c>
      <c r="T285" s="237">
        <v>2</v>
      </c>
      <c r="U285" s="237" t="s">
        <v>50</v>
      </c>
      <c r="V285" s="137" t="s">
        <v>71</v>
      </c>
      <c r="W285" s="124"/>
      <c r="X285" s="124"/>
      <c r="Y285" s="138"/>
      <c r="Z285" s="96">
        <v>4</v>
      </c>
      <c r="AA285" s="96"/>
      <c r="AB285" s="96">
        <v>4</v>
      </c>
      <c r="AC285" s="124"/>
    </row>
    <row r="286" spans="1:29" ht="92.25" customHeight="1" x14ac:dyDescent="0.35">
      <c r="A286" s="228">
        <v>284</v>
      </c>
      <c r="B286" s="246" t="s">
        <v>668</v>
      </c>
      <c r="C286" s="228">
        <v>2020</v>
      </c>
      <c r="D286" s="254">
        <v>43907</v>
      </c>
      <c r="E286" s="255" t="s">
        <v>669</v>
      </c>
      <c r="F286" s="246" t="s">
        <v>670</v>
      </c>
      <c r="G286" s="98" t="s">
        <v>671</v>
      </c>
      <c r="H286" s="246" t="s">
        <v>671</v>
      </c>
      <c r="I286" s="246" t="s">
        <v>48</v>
      </c>
      <c r="J286" s="246" t="s">
        <v>70</v>
      </c>
      <c r="K286" s="262">
        <v>12680000</v>
      </c>
      <c r="L286" s="259">
        <v>1060048</v>
      </c>
      <c r="M286" s="242">
        <v>1065755.3999999999</v>
      </c>
      <c r="N286" s="242">
        <v>12680000</v>
      </c>
      <c r="O286" s="243">
        <f>Table17[[#This Row],[Qualified Property Amount Reported]]/Table17[[#This Row],[Qualified Property Amount Approved]]</f>
        <v>1</v>
      </c>
      <c r="P286" s="259">
        <v>897448</v>
      </c>
      <c r="Q286" s="259">
        <v>2061725</v>
      </c>
      <c r="R286" s="259">
        <v>1899124</v>
      </c>
      <c r="S286" s="260">
        <v>15</v>
      </c>
      <c r="T286" s="261">
        <v>2</v>
      </c>
      <c r="U286" s="256" t="s">
        <v>50</v>
      </c>
      <c r="V286" s="57" t="s">
        <v>672</v>
      </c>
      <c r="W286" s="44"/>
      <c r="X286" s="44"/>
      <c r="Y286" s="51"/>
      <c r="Z286" s="96">
        <v>1</v>
      </c>
      <c r="AA286" s="96"/>
      <c r="AB286" s="96">
        <v>1</v>
      </c>
      <c r="AC286" s="124"/>
    </row>
    <row r="287" spans="1:29" ht="72" customHeight="1" x14ac:dyDescent="0.35">
      <c r="A287" s="228">
        <v>285</v>
      </c>
      <c r="B287" s="246" t="s">
        <v>1161</v>
      </c>
      <c r="C287" s="228">
        <v>2020</v>
      </c>
      <c r="D287" s="254">
        <v>43907</v>
      </c>
      <c r="E287" s="255" t="s">
        <v>1143</v>
      </c>
      <c r="F287" s="246" t="s">
        <v>327</v>
      </c>
      <c r="G287" s="98" t="s">
        <v>75</v>
      </c>
      <c r="H287" s="246" t="s">
        <v>75</v>
      </c>
      <c r="I287" s="246" t="s">
        <v>186</v>
      </c>
      <c r="J287" s="246" t="s">
        <v>450</v>
      </c>
      <c r="K287" s="262">
        <v>119617224</v>
      </c>
      <c r="L287" s="259">
        <v>10000000</v>
      </c>
      <c r="M287" s="242">
        <v>10050754.68</v>
      </c>
      <c r="N287" s="242">
        <v>119607839.37</v>
      </c>
      <c r="O287" s="243">
        <f>Table17[[#This Row],[Qualified Property Amount Reported]]/Table17[[#This Row],[Qualified Property Amount Approved]]</f>
        <v>0.9999215444926226</v>
      </c>
      <c r="P287" s="259">
        <v>5346992</v>
      </c>
      <c r="Q287" s="259">
        <v>49321388</v>
      </c>
      <c r="R287" s="259">
        <v>44668380</v>
      </c>
      <c r="S287" s="245">
        <v>3224</v>
      </c>
      <c r="T287" s="261">
        <v>57</v>
      </c>
      <c r="U287" s="256" t="s">
        <v>50</v>
      </c>
      <c r="V287" s="216" t="s">
        <v>1146</v>
      </c>
      <c r="W287" s="44"/>
      <c r="X287" s="44"/>
      <c r="Y287" s="51"/>
      <c r="Z287" s="96">
        <v>24</v>
      </c>
      <c r="AA287" s="96"/>
      <c r="AB287" s="96">
        <v>10</v>
      </c>
      <c r="AC287" s="124"/>
    </row>
    <row r="288" spans="1:29" ht="72" customHeight="1" x14ac:dyDescent="0.35">
      <c r="A288" s="228">
        <v>286</v>
      </c>
      <c r="B288" s="246" t="s">
        <v>659</v>
      </c>
      <c r="C288" s="228">
        <v>2020</v>
      </c>
      <c r="D288" s="254">
        <v>43907</v>
      </c>
      <c r="E288" s="255" t="s">
        <v>660</v>
      </c>
      <c r="F288" s="246" t="s">
        <v>53</v>
      </c>
      <c r="G288" s="98" t="s">
        <v>47</v>
      </c>
      <c r="H288" s="246" t="s">
        <v>47</v>
      </c>
      <c r="I288" s="246" t="s">
        <v>34</v>
      </c>
      <c r="J288" s="246" t="s">
        <v>661</v>
      </c>
      <c r="K288" s="262">
        <v>9400000</v>
      </c>
      <c r="L288" s="259">
        <v>785839.99999999988</v>
      </c>
      <c r="M288" s="242">
        <v>786354.26</v>
      </c>
      <c r="N288" s="242">
        <v>9387468.5500000007</v>
      </c>
      <c r="O288" s="243">
        <f>Table17[[#This Row],[Qualified Property Amount Reported]]/Table17[[#This Row],[Qualified Property Amount Approved]]</f>
        <v>0.99866686702127672</v>
      </c>
      <c r="P288" s="259" t="s">
        <v>36</v>
      </c>
      <c r="Q288" s="259">
        <v>868564</v>
      </c>
      <c r="R288" s="259">
        <v>82724</v>
      </c>
      <c r="S288" s="260">
        <v>64</v>
      </c>
      <c r="T288" s="261">
        <v>5</v>
      </c>
      <c r="U288" s="256" t="s">
        <v>50</v>
      </c>
      <c r="V288" s="57" t="s">
        <v>662</v>
      </c>
      <c r="W288" s="44"/>
      <c r="X288" s="44"/>
      <c r="Y288" s="51"/>
      <c r="Z288" s="96">
        <v>32</v>
      </c>
      <c r="AA288" s="96"/>
      <c r="AB288" s="96">
        <v>16</v>
      </c>
      <c r="AC288" s="124"/>
    </row>
    <row r="289" spans="1:29" ht="116.25" customHeight="1" x14ac:dyDescent="0.35">
      <c r="A289" s="228">
        <v>287</v>
      </c>
      <c r="B289" s="246" t="s">
        <v>725</v>
      </c>
      <c r="C289" s="228">
        <v>2020</v>
      </c>
      <c r="D289" s="254">
        <v>43907</v>
      </c>
      <c r="E289" s="255" t="s">
        <v>722</v>
      </c>
      <c r="F289" s="246" t="s">
        <v>125</v>
      </c>
      <c r="G289" s="98" t="s">
        <v>126</v>
      </c>
      <c r="H289" s="246" t="s">
        <v>126</v>
      </c>
      <c r="I289" s="246" t="s">
        <v>34</v>
      </c>
      <c r="J289" s="256" t="s">
        <v>723</v>
      </c>
      <c r="K289" s="257">
        <v>82500000</v>
      </c>
      <c r="L289" s="258">
        <v>6897000</v>
      </c>
      <c r="M289" s="242">
        <v>6953139.0700000003</v>
      </c>
      <c r="N289" s="242">
        <v>82499589.129999995</v>
      </c>
      <c r="O289" s="243">
        <f>Table17[[#This Row],[Qualified Property Amount Reported]]/Table17[[#This Row],[Qualified Property Amount Approved]]</f>
        <v>0.99999501975757565</v>
      </c>
      <c r="P289" s="259" t="s">
        <v>36</v>
      </c>
      <c r="Q289" s="259">
        <v>20416918</v>
      </c>
      <c r="R289" s="259">
        <v>13519918</v>
      </c>
      <c r="S289" s="245">
        <v>2064</v>
      </c>
      <c r="T289" s="261">
        <v>56</v>
      </c>
      <c r="U289" s="256" t="s">
        <v>50</v>
      </c>
      <c r="V289" s="57" t="s">
        <v>726</v>
      </c>
      <c r="W289" s="44"/>
      <c r="X289" s="44"/>
      <c r="Y289" s="51"/>
      <c r="Z289" s="96">
        <v>26</v>
      </c>
      <c r="AA289" s="96"/>
      <c r="AB289" s="96">
        <v>13</v>
      </c>
      <c r="AC289" s="124"/>
    </row>
    <row r="290" spans="1:29" ht="100" customHeight="1" x14ac:dyDescent="0.35">
      <c r="A290" s="228">
        <v>288</v>
      </c>
      <c r="B290" s="228" t="s">
        <v>626</v>
      </c>
      <c r="C290" s="228">
        <v>2021</v>
      </c>
      <c r="D290" s="264">
        <v>44271</v>
      </c>
      <c r="E290" s="265" t="s">
        <v>627</v>
      </c>
      <c r="F290" s="228" t="s">
        <v>161</v>
      </c>
      <c r="G290" s="97" t="s">
        <v>162</v>
      </c>
      <c r="H290" s="228" t="s">
        <v>162</v>
      </c>
      <c r="I290" s="228" t="s">
        <v>107</v>
      </c>
      <c r="J290" s="228" t="s">
        <v>319</v>
      </c>
      <c r="K290" s="257">
        <v>11600000</v>
      </c>
      <c r="L290" s="258">
        <v>986000</v>
      </c>
      <c r="M290" s="242">
        <v>974443.4</v>
      </c>
      <c r="N290" s="242">
        <v>11464040</v>
      </c>
      <c r="O290" s="243">
        <f>Table17[[#This Row],[Qualified Property Amount Reported]]/Table17[[#This Row],[Qualified Property Amount Approved]]</f>
        <v>0.98827931034482763</v>
      </c>
      <c r="P290" s="259">
        <v>311144</v>
      </c>
      <c r="Q290" s="259">
        <v>2304863</v>
      </c>
      <c r="R290" s="259">
        <v>1630007</v>
      </c>
      <c r="S290" s="260">
        <v>120</v>
      </c>
      <c r="T290" s="261">
        <v>10</v>
      </c>
      <c r="U290" s="256" t="s">
        <v>50</v>
      </c>
      <c r="V290" s="58" t="s">
        <v>628</v>
      </c>
      <c r="W290" s="44"/>
      <c r="X290" s="44"/>
      <c r="Y290" s="51"/>
      <c r="Z290" s="96">
        <v>15</v>
      </c>
      <c r="AA290" s="96"/>
      <c r="AB290" s="96">
        <v>7</v>
      </c>
      <c r="AC290" s="124"/>
    </row>
    <row r="291" spans="1:29" ht="100" customHeight="1" x14ac:dyDescent="0.35">
      <c r="A291" s="228">
        <v>289</v>
      </c>
      <c r="B291" s="228" t="s">
        <v>534</v>
      </c>
      <c r="C291" s="228">
        <v>2021</v>
      </c>
      <c r="D291" s="264">
        <v>44271</v>
      </c>
      <c r="E291" s="265" t="s">
        <v>531</v>
      </c>
      <c r="F291" s="228" t="s">
        <v>533</v>
      </c>
      <c r="G291" s="97" t="s">
        <v>80</v>
      </c>
      <c r="H291" s="228" t="s">
        <v>80</v>
      </c>
      <c r="I291" s="228" t="s">
        <v>107</v>
      </c>
      <c r="J291" s="228" t="s">
        <v>319</v>
      </c>
      <c r="K291" s="257">
        <v>14659474</v>
      </c>
      <c r="L291" s="258">
        <v>1246055</v>
      </c>
      <c r="M291" s="242">
        <v>1193331.1399999999</v>
      </c>
      <c r="N291" s="242">
        <v>14274295.91</v>
      </c>
      <c r="O291" s="243">
        <f>Table17[[#This Row],[Qualified Property Amount Reported]]/Table17[[#This Row],[Qualified Property Amount Approved]]</f>
        <v>0.97372497198739871</v>
      </c>
      <c r="P291" s="259">
        <v>303927</v>
      </c>
      <c r="Q291" s="259">
        <v>2113570</v>
      </c>
      <c r="R291" s="259">
        <v>1171442</v>
      </c>
      <c r="S291" s="260">
        <v>104</v>
      </c>
      <c r="T291" s="261">
        <v>9</v>
      </c>
      <c r="U291" s="256" t="s">
        <v>50</v>
      </c>
      <c r="V291" s="57" t="s">
        <v>535</v>
      </c>
      <c r="W291" s="44"/>
      <c r="X291" s="44"/>
      <c r="Y291" s="51"/>
      <c r="Z291" s="96">
        <v>79</v>
      </c>
      <c r="AA291" s="96"/>
      <c r="AB291" s="96">
        <v>38</v>
      </c>
      <c r="AC291" s="124"/>
    </row>
    <row r="292" spans="1:29" ht="100" customHeight="1" x14ac:dyDescent="0.35">
      <c r="A292" s="228">
        <v>290</v>
      </c>
      <c r="B292" s="228" t="s">
        <v>974</v>
      </c>
      <c r="C292" s="228">
        <v>2021</v>
      </c>
      <c r="D292" s="264">
        <v>44271</v>
      </c>
      <c r="E292" s="265" t="s">
        <v>975</v>
      </c>
      <c r="F292" s="228" t="s">
        <v>976</v>
      </c>
      <c r="G292" s="97" t="s">
        <v>977</v>
      </c>
      <c r="H292" s="228" t="s">
        <v>977</v>
      </c>
      <c r="I292" s="228" t="s">
        <v>107</v>
      </c>
      <c r="J292" s="228" t="s">
        <v>319</v>
      </c>
      <c r="K292" s="257">
        <v>15266032</v>
      </c>
      <c r="L292" s="258">
        <v>1297613</v>
      </c>
      <c r="M292" s="242">
        <v>1297150.98</v>
      </c>
      <c r="N292" s="242">
        <v>15266014.6</v>
      </c>
      <c r="O292" s="243">
        <f>Table17[[#This Row],[Qualified Property Amount Reported]]/Table17[[#This Row],[Qualified Property Amount Approved]]</f>
        <v>0.99999886021462547</v>
      </c>
      <c r="P292" s="259">
        <v>140202</v>
      </c>
      <c r="Q292" s="259">
        <v>1514673</v>
      </c>
      <c r="R292" s="259">
        <v>357263</v>
      </c>
      <c r="S292" s="260">
        <v>77</v>
      </c>
      <c r="T292" s="261">
        <v>9</v>
      </c>
      <c r="U292" s="256" t="s">
        <v>50</v>
      </c>
      <c r="V292" s="57" t="s">
        <v>978</v>
      </c>
      <c r="W292" s="44"/>
      <c r="X292" s="44"/>
      <c r="Y292" s="51"/>
      <c r="Z292" s="96">
        <v>12</v>
      </c>
      <c r="AA292" s="96"/>
      <c r="AB292" s="96">
        <v>2</v>
      </c>
      <c r="AC292" s="124"/>
    </row>
    <row r="293" spans="1:29" ht="100" customHeight="1" x14ac:dyDescent="0.35">
      <c r="A293" s="228">
        <v>291</v>
      </c>
      <c r="B293" s="228" t="s">
        <v>97</v>
      </c>
      <c r="C293" s="228">
        <v>2021</v>
      </c>
      <c r="D293" s="264">
        <v>44271</v>
      </c>
      <c r="E293" s="265" t="s">
        <v>98</v>
      </c>
      <c r="F293" s="228" t="s">
        <v>99</v>
      </c>
      <c r="G293" s="97" t="s">
        <v>89</v>
      </c>
      <c r="H293" s="228" t="s">
        <v>89</v>
      </c>
      <c r="I293" s="228" t="s">
        <v>48</v>
      </c>
      <c r="J293" s="237" t="s">
        <v>43</v>
      </c>
      <c r="K293" s="257">
        <v>13561890</v>
      </c>
      <c r="L293" s="258">
        <v>1152761</v>
      </c>
      <c r="M293" s="242">
        <v>1124518.82</v>
      </c>
      <c r="N293" s="242">
        <v>13310153.369999999</v>
      </c>
      <c r="O293" s="243">
        <f>Table17[[#This Row],[Qualified Property Amount Reported]]/Table17[[#This Row],[Qualified Property Amount Approved]]</f>
        <v>0.98143793895983522</v>
      </c>
      <c r="P293" s="259">
        <v>1237725</v>
      </c>
      <c r="Q293" s="259">
        <v>6228632</v>
      </c>
      <c r="R293" s="259">
        <v>6313597</v>
      </c>
      <c r="S293" s="260">
        <v>31</v>
      </c>
      <c r="T293" s="261">
        <v>2</v>
      </c>
      <c r="U293" s="256" t="s">
        <v>50</v>
      </c>
      <c r="V293" s="57" t="s">
        <v>100</v>
      </c>
      <c r="W293" s="44"/>
      <c r="X293" s="44"/>
      <c r="Y293" s="51"/>
      <c r="Z293" s="96">
        <v>22</v>
      </c>
      <c r="AA293" s="96"/>
      <c r="AB293" s="96">
        <v>12</v>
      </c>
      <c r="AC293" s="124"/>
    </row>
    <row r="294" spans="1:29" ht="100" customHeight="1" x14ac:dyDescent="0.35">
      <c r="A294" s="228">
        <v>292</v>
      </c>
      <c r="B294" s="228" t="s">
        <v>955</v>
      </c>
      <c r="C294" s="228">
        <v>2021</v>
      </c>
      <c r="D294" s="264">
        <v>44271</v>
      </c>
      <c r="E294" s="265" t="s">
        <v>953</v>
      </c>
      <c r="F294" s="228" t="s">
        <v>208</v>
      </c>
      <c r="G294" s="97" t="s">
        <v>126</v>
      </c>
      <c r="H294" s="228" t="s">
        <v>126</v>
      </c>
      <c r="I294" s="228" t="s">
        <v>34</v>
      </c>
      <c r="J294" s="228" t="s">
        <v>956</v>
      </c>
      <c r="K294" s="257">
        <v>19999333</v>
      </c>
      <c r="L294" s="258">
        <v>1699943</v>
      </c>
      <c r="M294" s="242">
        <v>1699943.31</v>
      </c>
      <c r="N294" s="242">
        <v>19999333</v>
      </c>
      <c r="O294" s="243">
        <f>Table17[[#This Row],[Qualified Property Amount Reported]]/Table17[[#This Row],[Qualified Property Amount Approved]]</f>
        <v>1</v>
      </c>
      <c r="P294" s="259" t="s">
        <v>36</v>
      </c>
      <c r="Q294" s="259">
        <v>2040086</v>
      </c>
      <c r="R294" s="259">
        <v>340143</v>
      </c>
      <c r="S294" s="260">
        <v>474</v>
      </c>
      <c r="T294" s="261">
        <v>39</v>
      </c>
      <c r="U294" s="256" t="s">
        <v>50</v>
      </c>
      <c r="V294" s="141" t="s">
        <v>957</v>
      </c>
      <c r="W294" s="44"/>
      <c r="X294" s="44"/>
      <c r="Y294" s="51"/>
      <c r="Z294" s="96">
        <v>25</v>
      </c>
      <c r="AA294" s="96"/>
      <c r="AB294" s="96">
        <v>10</v>
      </c>
      <c r="AC294" s="124"/>
    </row>
    <row r="295" spans="1:29" ht="128.15" customHeight="1" x14ac:dyDescent="0.35">
      <c r="A295" s="228">
        <v>293</v>
      </c>
      <c r="B295" s="228" t="s">
        <v>769</v>
      </c>
      <c r="C295" s="228">
        <v>2021</v>
      </c>
      <c r="D295" s="264">
        <v>44271</v>
      </c>
      <c r="E295" s="255" t="s">
        <v>766</v>
      </c>
      <c r="F295" s="246" t="s">
        <v>763</v>
      </c>
      <c r="G295" s="98" t="s">
        <v>75</v>
      </c>
      <c r="H295" s="246" t="s">
        <v>75</v>
      </c>
      <c r="I295" s="246" t="s">
        <v>34</v>
      </c>
      <c r="J295" s="263" t="s">
        <v>213</v>
      </c>
      <c r="K295" s="262">
        <v>22900000</v>
      </c>
      <c r="L295" s="259">
        <v>1946500</v>
      </c>
      <c r="M295" s="242">
        <v>1946499.97</v>
      </c>
      <c r="N295" s="242">
        <v>22899999.59</v>
      </c>
      <c r="O295" s="243">
        <f>Table17[[#This Row],[Qualified Property Amount Reported]]/Table17[[#This Row],[Qualified Property Amount Approved]]</f>
        <v>0.99999998209606988</v>
      </c>
      <c r="P295" s="259" t="s">
        <v>36</v>
      </c>
      <c r="Q295" s="259">
        <v>6790103</v>
      </c>
      <c r="R295" s="259">
        <v>4843603</v>
      </c>
      <c r="S295" s="245">
        <v>2909</v>
      </c>
      <c r="T295" s="261">
        <v>24</v>
      </c>
      <c r="U295" s="256" t="s">
        <v>50</v>
      </c>
      <c r="V295" s="141" t="s">
        <v>767</v>
      </c>
      <c r="W295" s="45" t="s">
        <v>768</v>
      </c>
      <c r="X295" s="44"/>
      <c r="Y295" s="51"/>
      <c r="Z295" s="96">
        <v>24</v>
      </c>
      <c r="AA295" s="96"/>
      <c r="AB295" s="96">
        <v>10</v>
      </c>
      <c r="AC295" s="124"/>
    </row>
    <row r="296" spans="1:29" ht="100" customHeight="1" x14ac:dyDescent="0.35">
      <c r="A296" s="228">
        <v>294</v>
      </c>
      <c r="B296" s="228" t="s">
        <v>916</v>
      </c>
      <c r="C296" s="228">
        <v>2021</v>
      </c>
      <c r="D296" s="264">
        <v>44271</v>
      </c>
      <c r="E296" s="255" t="s">
        <v>917</v>
      </c>
      <c r="F296" s="246" t="s">
        <v>918</v>
      </c>
      <c r="G296" s="98" t="s">
        <v>33</v>
      </c>
      <c r="H296" s="246" t="s">
        <v>33</v>
      </c>
      <c r="I296" s="246" t="s">
        <v>34</v>
      </c>
      <c r="J296" s="246" t="s">
        <v>232</v>
      </c>
      <c r="K296" s="262">
        <v>23528330</v>
      </c>
      <c r="L296" s="259">
        <v>1999908</v>
      </c>
      <c r="M296" s="242">
        <v>1999908.05</v>
      </c>
      <c r="N296" s="242">
        <v>23528330</v>
      </c>
      <c r="O296" s="243">
        <f>Table17[[#This Row],[Qualified Property Amount Reported]]/Table17[[#This Row],[Qualified Property Amount Approved]]</f>
        <v>1</v>
      </c>
      <c r="P296" s="259" t="s">
        <v>36</v>
      </c>
      <c r="Q296" s="259">
        <v>2623298</v>
      </c>
      <c r="R296" s="259">
        <v>623690</v>
      </c>
      <c r="S296" s="260">
        <v>357</v>
      </c>
      <c r="T296" s="261">
        <v>21</v>
      </c>
      <c r="U296" s="256" t="s">
        <v>50</v>
      </c>
      <c r="V296" s="141" t="s">
        <v>919</v>
      </c>
      <c r="W296" s="44"/>
      <c r="X296" s="44"/>
      <c r="Y296" s="51"/>
      <c r="Z296" s="96">
        <v>50</v>
      </c>
      <c r="AA296" s="96"/>
      <c r="AB296" s="96">
        <v>23</v>
      </c>
      <c r="AC296" s="124"/>
    </row>
    <row r="297" spans="1:29" ht="100" customHeight="1" x14ac:dyDescent="0.35">
      <c r="A297" s="228">
        <v>295</v>
      </c>
      <c r="B297" s="228" t="s">
        <v>820</v>
      </c>
      <c r="C297" s="228">
        <v>2021</v>
      </c>
      <c r="D297" s="264">
        <v>44271</v>
      </c>
      <c r="E297" s="255" t="s">
        <v>821</v>
      </c>
      <c r="F297" s="246" t="s">
        <v>33</v>
      </c>
      <c r="G297" s="98" t="s">
        <v>33</v>
      </c>
      <c r="H297" s="246" t="s">
        <v>33</v>
      </c>
      <c r="I297" s="246" t="s">
        <v>34</v>
      </c>
      <c r="J297" s="246" t="s">
        <v>822</v>
      </c>
      <c r="K297" s="262">
        <v>23527500</v>
      </c>
      <c r="L297" s="259">
        <v>1999838</v>
      </c>
      <c r="M297" s="242">
        <v>1999837.5</v>
      </c>
      <c r="N297" s="242">
        <v>23527500</v>
      </c>
      <c r="O297" s="243">
        <f>Table17[[#This Row],[Qualified Property Amount Reported]]/Table17[[#This Row],[Qualified Property Amount Approved]]</f>
        <v>1</v>
      </c>
      <c r="P297" s="259" t="s">
        <v>36</v>
      </c>
      <c r="Q297" s="259">
        <v>4996721</v>
      </c>
      <c r="R297" s="259">
        <v>2996883</v>
      </c>
      <c r="S297" s="260">
        <v>670</v>
      </c>
      <c r="T297" s="261">
        <v>8</v>
      </c>
      <c r="U297" s="256" t="s">
        <v>50</v>
      </c>
      <c r="V297" s="141" t="s">
        <v>823</v>
      </c>
      <c r="W297" s="44"/>
      <c r="X297" s="44"/>
      <c r="Y297" s="51"/>
      <c r="Z297" s="96">
        <v>34</v>
      </c>
      <c r="AA297" s="96"/>
      <c r="AB297" s="96">
        <v>16</v>
      </c>
      <c r="AC297" s="124"/>
    </row>
    <row r="298" spans="1:29" ht="100" customHeight="1" x14ac:dyDescent="0.35">
      <c r="A298" s="228">
        <v>296</v>
      </c>
      <c r="B298" s="228" t="s">
        <v>986</v>
      </c>
      <c r="C298" s="228">
        <v>2021</v>
      </c>
      <c r="D298" s="264">
        <v>44271</v>
      </c>
      <c r="E298" s="255" t="s">
        <v>984</v>
      </c>
      <c r="F298" s="246" t="s">
        <v>985</v>
      </c>
      <c r="G298" s="98" t="s">
        <v>33</v>
      </c>
      <c r="H298" s="246" t="s">
        <v>33</v>
      </c>
      <c r="I298" s="246" t="s">
        <v>48</v>
      </c>
      <c r="J298" s="246" t="s">
        <v>49</v>
      </c>
      <c r="K298" s="262">
        <v>38259725</v>
      </c>
      <c r="L298" s="259">
        <v>3252077</v>
      </c>
      <c r="M298" s="242">
        <v>3250180.95</v>
      </c>
      <c r="N298" s="242">
        <v>38237423.020000003</v>
      </c>
      <c r="O298" s="243">
        <f>Table17[[#This Row],[Qualified Property Amount Reported]]/Table17[[#This Row],[Qualified Property Amount Approved]]</f>
        <v>0.99941708990328615</v>
      </c>
      <c r="P298" s="259">
        <v>4876767</v>
      </c>
      <c r="Q298" s="259">
        <v>5647833</v>
      </c>
      <c r="R298" s="259">
        <v>7272523</v>
      </c>
      <c r="S298" s="260">
        <v>19</v>
      </c>
      <c r="T298" s="261">
        <v>3</v>
      </c>
      <c r="U298" s="256" t="s">
        <v>50</v>
      </c>
      <c r="V298" s="141" t="s">
        <v>987</v>
      </c>
      <c r="W298" s="44"/>
      <c r="X298" s="44"/>
      <c r="Y298" s="51"/>
      <c r="Z298" s="96">
        <v>50</v>
      </c>
      <c r="AA298" s="96"/>
      <c r="AB298" s="96">
        <v>20</v>
      </c>
      <c r="AC298" s="124"/>
    </row>
    <row r="299" spans="1:29" ht="100" customHeight="1" x14ac:dyDescent="0.35">
      <c r="A299" s="228">
        <v>297</v>
      </c>
      <c r="B299" s="228" t="s">
        <v>159</v>
      </c>
      <c r="C299" s="228">
        <v>2021</v>
      </c>
      <c r="D299" s="264">
        <v>44271</v>
      </c>
      <c r="E299" s="255" t="s">
        <v>160</v>
      </c>
      <c r="F299" s="246" t="s">
        <v>161</v>
      </c>
      <c r="G299" s="98" t="s">
        <v>162</v>
      </c>
      <c r="H299" s="246" t="s">
        <v>162</v>
      </c>
      <c r="I299" s="246" t="s">
        <v>48</v>
      </c>
      <c r="J299" s="246" t="s">
        <v>143</v>
      </c>
      <c r="K299" s="262">
        <v>27722495</v>
      </c>
      <c r="L299" s="259">
        <v>2356412</v>
      </c>
      <c r="M299" s="242">
        <v>2356296.98</v>
      </c>
      <c r="N299" s="242">
        <v>27721140.920000002</v>
      </c>
      <c r="O299" s="243">
        <f>Table17[[#This Row],[Qualified Property Amount Reported]]/Table17[[#This Row],[Qualified Property Amount Approved]]</f>
        <v>0.99995115591147199</v>
      </c>
      <c r="P299" s="259">
        <v>3231711</v>
      </c>
      <c r="Q299" s="259">
        <v>6286445</v>
      </c>
      <c r="R299" s="259">
        <v>7161744</v>
      </c>
      <c r="S299" s="260">
        <v>31</v>
      </c>
      <c r="T299" s="261">
        <v>3</v>
      </c>
      <c r="U299" s="256" t="s">
        <v>50</v>
      </c>
      <c r="V299" s="141" t="s">
        <v>163</v>
      </c>
      <c r="W299" s="44"/>
      <c r="X299" s="44"/>
      <c r="Y299" s="51"/>
      <c r="Z299" s="96">
        <v>15</v>
      </c>
      <c r="AA299" s="96"/>
      <c r="AB299" s="96">
        <v>7</v>
      </c>
      <c r="AC299" s="124"/>
    </row>
    <row r="300" spans="1:29" ht="100" customHeight="1" x14ac:dyDescent="0.35">
      <c r="A300" s="228">
        <v>298</v>
      </c>
      <c r="B300" s="228" t="s">
        <v>1162</v>
      </c>
      <c r="C300" s="228">
        <v>2021</v>
      </c>
      <c r="D300" s="264">
        <v>44271</v>
      </c>
      <c r="E300" s="255" t="s">
        <v>1163</v>
      </c>
      <c r="F300" s="246" t="s">
        <v>586</v>
      </c>
      <c r="G300" s="98" t="s">
        <v>162</v>
      </c>
      <c r="H300" s="246" t="s">
        <v>162</v>
      </c>
      <c r="I300" s="246" t="s">
        <v>48</v>
      </c>
      <c r="J300" s="246" t="s">
        <v>1164</v>
      </c>
      <c r="K300" s="262">
        <v>127223954</v>
      </c>
      <c r="L300" s="259">
        <v>10814036</v>
      </c>
      <c r="M300" s="242">
        <v>10814036.09</v>
      </c>
      <c r="N300" s="242">
        <v>127223954</v>
      </c>
      <c r="O300" s="243">
        <f>Table17[[#This Row],[Qualified Property Amount Reported]]/Table17[[#This Row],[Qualified Property Amount Approved]]</f>
        <v>1</v>
      </c>
      <c r="P300" s="259">
        <v>22217044</v>
      </c>
      <c r="Q300" s="259">
        <v>54645815</v>
      </c>
      <c r="R300" s="259">
        <v>66048823</v>
      </c>
      <c r="S300" s="260">
        <v>745</v>
      </c>
      <c r="T300" s="261">
        <v>16</v>
      </c>
      <c r="U300" s="256" t="s">
        <v>50</v>
      </c>
      <c r="V300" s="141" t="s">
        <v>1165</v>
      </c>
      <c r="W300" s="44"/>
      <c r="X300" s="44"/>
      <c r="Y300" s="51"/>
      <c r="Z300" s="96">
        <v>15</v>
      </c>
      <c r="AA300" s="96"/>
      <c r="AB300" s="96">
        <v>7</v>
      </c>
      <c r="AC300" s="124"/>
    </row>
    <row r="301" spans="1:29" ht="161.15" customHeight="1" x14ac:dyDescent="0.35">
      <c r="A301" s="228">
        <v>299</v>
      </c>
      <c r="B301" s="228" t="s">
        <v>229</v>
      </c>
      <c r="C301" s="228">
        <v>2021</v>
      </c>
      <c r="D301" s="264">
        <v>44271</v>
      </c>
      <c r="E301" s="255" t="s">
        <v>230</v>
      </c>
      <c r="F301" s="246" t="s">
        <v>231</v>
      </c>
      <c r="G301" s="98" t="s">
        <v>180</v>
      </c>
      <c r="H301" s="246" t="s">
        <v>180</v>
      </c>
      <c r="I301" s="246" t="s">
        <v>34</v>
      </c>
      <c r="J301" s="246" t="s">
        <v>232</v>
      </c>
      <c r="K301" s="262">
        <v>150547889</v>
      </c>
      <c r="L301" s="251">
        <v>12796571</v>
      </c>
      <c r="M301" s="242">
        <v>12755960.720000001</v>
      </c>
      <c r="N301" s="242">
        <v>150547849.19999999</v>
      </c>
      <c r="O301" s="243">
        <f>Table17[[#This Row],[Qualified Property Amount Reported]]/Table17[[#This Row],[Qualified Property Amount Approved]]</f>
        <v>0.99999973563229427</v>
      </c>
      <c r="P301" s="259" t="s">
        <v>36</v>
      </c>
      <c r="Q301" s="259">
        <v>29076792</v>
      </c>
      <c r="R301" s="259">
        <v>16280222</v>
      </c>
      <c r="S301" s="245">
        <v>5608</v>
      </c>
      <c r="T301" s="261">
        <v>300</v>
      </c>
      <c r="U301" s="256" t="s">
        <v>50</v>
      </c>
      <c r="V301" s="141" t="s">
        <v>233</v>
      </c>
      <c r="W301" s="44"/>
      <c r="X301" s="44"/>
      <c r="Y301" s="51"/>
      <c r="Z301" s="96">
        <v>71</v>
      </c>
      <c r="AA301" s="96"/>
      <c r="AB301" s="96">
        <v>36</v>
      </c>
      <c r="AC301" s="124"/>
    </row>
    <row r="302" spans="1:29" ht="100" customHeight="1" x14ac:dyDescent="0.35">
      <c r="A302" s="228">
        <v>300</v>
      </c>
      <c r="B302" s="228" t="s">
        <v>505</v>
      </c>
      <c r="C302" s="228">
        <v>2021</v>
      </c>
      <c r="D302" s="264">
        <v>44271</v>
      </c>
      <c r="E302" s="255" t="s">
        <v>506</v>
      </c>
      <c r="F302" s="246" t="s">
        <v>80</v>
      </c>
      <c r="G302" s="98" t="s">
        <v>80</v>
      </c>
      <c r="H302" s="246" t="s">
        <v>80</v>
      </c>
      <c r="I302" s="246" t="s">
        <v>34</v>
      </c>
      <c r="J302" s="246" t="s">
        <v>232</v>
      </c>
      <c r="K302" s="262">
        <v>69450000</v>
      </c>
      <c r="L302" s="259">
        <v>5903250</v>
      </c>
      <c r="M302" s="242">
        <v>1159059.1000000001</v>
      </c>
      <c r="N302" s="242">
        <v>13635989.41</v>
      </c>
      <c r="O302" s="243">
        <f>Table17[[#This Row],[Qualified Property Amount Reported]]/Table17[[#This Row],[Qualified Property Amount Approved]]</f>
        <v>0.19634254010079194</v>
      </c>
      <c r="P302" s="259" t="s">
        <v>36</v>
      </c>
      <c r="Q302" s="259">
        <v>20125937</v>
      </c>
      <c r="R302" s="259">
        <v>14222687</v>
      </c>
      <c r="S302" s="245">
        <v>2815</v>
      </c>
      <c r="T302" s="261">
        <v>123</v>
      </c>
      <c r="U302" s="256" t="s">
        <v>50</v>
      </c>
      <c r="V302" s="141" t="s">
        <v>507</v>
      </c>
      <c r="W302" s="44"/>
      <c r="X302" s="44"/>
      <c r="Y302" s="51"/>
      <c r="Z302" s="96">
        <v>78</v>
      </c>
      <c r="AA302" s="96"/>
      <c r="AB302" s="96">
        <v>39</v>
      </c>
      <c r="AC302" s="124"/>
    </row>
    <row r="303" spans="1:29" ht="100" customHeight="1" x14ac:dyDescent="0.35">
      <c r="A303" s="228">
        <v>301</v>
      </c>
      <c r="B303" s="238" t="s">
        <v>993</v>
      </c>
      <c r="C303" s="228">
        <v>2021</v>
      </c>
      <c r="D303" s="249">
        <v>44334</v>
      </c>
      <c r="E303" s="239" t="s">
        <v>994</v>
      </c>
      <c r="F303" s="247" t="s">
        <v>995</v>
      </c>
      <c r="G303" s="96" t="s">
        <v>444</v>
      </c>
      <c r="H303" s="237" t="s">
        <v>996</v>
      </c>
      <c r="I303" s="237" t="s">
        <v>48</v>
      </c>
      <c r="J303" s="247" t="s">
        <v>43</v>
      </c>
      <c r="K303" s="240">
        <v>29475049</v>
      </c>
      <c r="L303" s="251">
        <v>2505379</v>
      </c>
      <c r="M303" s="242">
        <v>2505379.17</v>
      </c>
      <c r="N303" s="242">
        <v>29475049</v>
      </c>
      <c r="O303" s="243">
        <f>Table17[[#This Row],[Qualified Property Amount Reported]]/Table17[[#This Row],[Qualified Property Amount Approved]]</f>
        <v>1</v>
      </c>
      <c r="P303" s="251">
        <v>1322255</v>
      </c>
      <c r="Q303" s="251">
        <v>5965660</v>
      </c>
      <c r="R303" s="251">
        <v>4782536</v>
      </c>
      <c r="S303" s="327">
        <v>60</v>
      </c>
      <c r="T303" s="327">
        <v>5</v>
      </c>
      <c r="U303" s="246" t="s">
        <v>50</v>
      </c>
      <c r="V303" s="206" t="s">
        <v>997</v>
      </c>
      <c r="W303" s="44"/>
      <c r="X303" s="44"/>
      <c r="Y303" s="51"/>
      <c r="Z303" s="96">
        <v>33</v>
      </c>
      <c r="AA303" s="96"/>
      <c r="AB303" s="96">
        <v>14</v>
      </c>
      <c r="AC303" s="124"/>
    </row>
    <row r="304" spans="1:29" ht="100" customHeight="1" x14ac:dyDescent="0.45">
      <c r="A304" s="228">
        <v>302</v>
      </c>
      <c r="B304" s="237" t="s">
        <v>441</v>
      </c>
      <c r="C304" s="228">
        <v>2021</v>
      </c>
      <c r="D304" s="249">
        <v>44334</v>
      </c>
      <c r="E304" s="250" t="s">
        <v>442</v>
      </c>
      <c r="F304" s="247" t="s">
        <v>443</v>
      </c>
      <c r="G304" s="73" t="s">
        <v>444</v>
      </c>
      <c r="H304" s="247" t="s">
        <v>444</v>
      </c>
      <c r="I304" s="247" t="s">
        <v>34</v>
      </c>
      <c r="J304" s="247" t="s">
        <v>445</v>
      </c>
      <c r="K304" s="242">
        <v>22300000</v>
      </c>
      <c r="L304" s="251">
        <v>1895500</v>
      </c>
      <c r="M304" s="242">
        <v>1854787.19</v>
      </c>
      <c r="N304" s="242">
        <v>21821025.68</v>
      </c>
      <c r="O304" s="243">
        <f>Table17[[#This Row],[Qualified Property Amount Reported]]/Table17[[#This Row],[Qualified Property Amount Approved]]</f>
        <v>0.97852133094170402</v>
      </c>
      <c r="P304" s="244" t="s">
        <v>36</v>
      </c>
      <c r="Q304" s="251">
        <v>3721318</v>
      </c>
      <c r="R304" s="251">
        <v>1825818</v>
      </c>
      <c r="S304" s="327">
        <v>227</v>
      </c>
      <c r="T304" s="328">
        <v>4</v>
      </c>
      <c r="U304" s="246" t="s">
        <v>50</v>
      </c>
      <c r="V304" s="223" t="s">
        <v>446</v>
      </c>
      <c r="W304" s="44"/>
      <c r="X304" s="44"/>
      <c r="Y304" s="51"/>
      <c r="Z304" s="96">
        <v>27</v>
      </c>
      <c r="AA304" s="96"/>
      <c r="AB304" s="96">
        <v>12</v>
      </c>
      <c r="AC304" s="124"/>
    </row>
    <row r="305" spans="1:29" ht="100" customHeight="1" x14ac:dyDescent="0.45">
      <c r="A305" s="228">
        <v>303</v>
      </c>
      <c r="B305" s="247" t="s">
        <v>560</v>
      </c>
      <c r="C305" s="228">
        <v>2021</v>
      </c>
      <c r="D305" s="249">
        <v>44334</v>
      </c>
      <c r="E305" s="250" t="s">
        <v>558</v>
      </c>
      <c r="F305" s="247" t="s">
        <v>327</v>
      </c>
      <c r="G305" s="73" t="s">
        <v>75</v>
      </c>
      <c r="H305" s="247" t="s">
        <v>75</v>
      </c>
      <c r="I305" s="247" t="s">
        <v>34</v>
      </c>
      <c r="J305" s="237" t="s">
        <v>176</v>
      </c>
      <c r="K305" s="242">
        <v>49075888</v>
      </c>
      <c r="L305" s="251">
        <v>4171450</v>
      </c>
      <c r="M305" s="242">
        <v>3712437.57</v>
      </c>
      <c r="N305" s="242">
        <v>43710685.780000001</v>
      </c>
      <c r="O305" s="243">
        <f>Table17[[#This Row],[Qualified Property Amount Reported]]/Table17[[#This Row],[Qualified Property Amount Approved]]</f>
        <v>0.89067539195622913</v>
      </c>
      <c r="P305" s="244" t="s">
        <v>36</v>
      </c>
      <c r="Q305" s="251">
        <v>6749817</v>
      </c>
      <c r="R305" s="251">
        <v>2578366</v>
      </c>
      <c r="S305" s="327">
        <v>169</v>
      </c>
      <c r="T305" s="328">
        <v>13</v>
      </c>
      <c r="U305" s="246" t="s">
        <v>50</v>
      </c>
      <c r="V305" s="223" t="s">
        <v>561</v>
      </c>
      <c r="W305" s="44"/>
      <c r="X305" s="44"/>
      <c r="Y305" s="51"/>
      <c r="Z305" s="96">
        <v>24</v>
      </c>
      <c r="AA305" s="96"/>
      <c r="AB305" s="96">
        <v>10</v>
      </c>
      <c r="AC305" s="124"/>
    </row>
    <row r="306" spans="1:29" ht="100" customHeight="1" x14ac:dyDescent="0.35">
      <c r="A306" s="228">
        <v>304</v>
      </c>
      <c r="B306" s="228" t="s">
        <v>272</v>
      </c>
      <c r="C306" s="228">
        <v>2022</v>
      </c>
      <c r="D306" s="264">
        <v>44733</v>
      </c>
      <c r="E306" s="255" t="s">
        <v>266</v>
      </c>
      <c r="F306" s="246" t="s">
        <v>267</v>
      </c>
      <c r="G306" s="98" t="s">
        <v>152</v>
      </c>
      <c r="H306" s="246" t="s">
        <v>152</v>
      </c>
      <c r="I306" s="246" t="s">
        <v>34</v>
      </c>
      <c r="J306" s="256" t="s">
        <v>76</v>
      </c>
      <c r="K306" s="262">
        <v>6795730</v>
      </c>
      <c r="L306" s="259">
        <v>577637</v>
      </c>
      <c r="M306" s="242">
        <v>574370.04</v>
      </c>
      <c r="N306" s="242">
        <v>6791925.5</v>
      </c>
      <c r="O306" s="266">
        <f>Table17[[#This Row],[Qualified Property Amount Reported]]/Table17[[#This Row],[Qualified Property Amount Approved]]</f>
        <v>0.99944016316127926</v>
      </c>
      <c r="P306" s="259" t="s">
        <v>36</v>
      </c>
      <c r="Q306" s="259">
        <v>4096277</v>
      </c>
      <c r="R306" s="259">
        <v>3518640</v>
      </c>
      <c r="S306" s="245">
        <v>75</v>
      </c>
      <c r="T306" s="261">
        <v>5</v>
      </c>
      <c r="U306" s="267" t="s">
        <v>50</v>
      </c>
      <c r="V306" s="92"/>
      <c r="W306" s="92"/>
      <c r="X306" s="92"/>
      <c r="Y306" s="93"/>
      <c r="Z306" s="96">
        <v>13</v>
      </c>
      <c r="AA306" s="96"/>
      <c r="AB306" s="96">
        <v>5</v>
      </c>
      <c r="AC306" s="124"/>
    </row>
    <row r="307" spans="1:29" ht="100" customHeight="1" x14ac:dyDescent="0.35">
      <c r="A307" s="228">
        <v>305</v>
      </c>
      <c r="B307" s="228" t="s">
        <v>920</v>
      </c>
      <c r="C307" s="228">
        <v>2022</v>
      </c>
      <c r="D307" s="264">
        <v>44733</v>
      </c>
      <c r="E307" s="255" t="s">
        <v>917</v>
      </c>
      <c r="F307" s="246" t="s">
        <v>918</v>
      </c>
      <c r="G307" s="98" t="s">
        <v>33</v>
      </c>
      <c r="H307" s="246" t="s">
        <v>33</v>
      </c>
      <c r="I307" s="246" t="s">
        <v>34</v>
      </c>
      <c r="J307" s="246" t="s">
        <v>232</v>
      </c>
      <c r="K307" s="262">
        <v>8354110</v>
      </c>
      <c r="L307" s="259">
        <v>710099</v>
      </c>
      <c r="M307" s="242">
        <v>0</v>
      </c>
      <c r="N307" s="242">
        <v>0</v>
      </c>
      <c r="O307" s="266">
        <f>Table17[[#This Row],[Qualified Property Amount Reported]]/Table17[[#This Row],[Qualified Property Amount Approved]]</f>
        <v>0</v>
      </c>
      <c r="P307" s="259" t="s">
        <v>36</v>
      </c>
      <c r="Q307" s="259">
        <v>861039</v>
      </c>
      <c r="R307" s="259">
        <v>150939</v>
      </c>
      <c r="S307" s="260">
        <v>321</v>
      </c>
      <c r="T307" s="261">
        <v>31</v>
      </c>
      <c r="U307" s="267" t="s">
        <v>50</v>
      </c>
      <c r="V307" s="92"/>
      <c r="W307" s="92"/>
      <c r="X307" s="92"/>
      <c r="Y307" s="93"/>
      <c r="Z307" s="96">
        <v>50</v>
      </c>
      <c r="AA307" s="96"/>
      <c r="AB307" s="96">
        <v>23</v>
      </c>
      <c r="AC307" s="124"/>
    </row>
    <row r="308" spans="1:29" ht="100" customHeight="1" x14ac:dyDescent="0.35">
      <c r="A308" s="228">
        <v>306</v>
      </c>
      <c r="B308" s="228" t="s">
        <v>687</v>
      </c>
      <c r="C308" s="228">
        <v>2022</v>
      </c>
      <c r="D308" s="264">
        <v>44733</v>
      </c>
      <c r="E308" s="265" t="s">
        <v>688</v>
      </c>
      <c r="F308" s="228" t="s">
        <v>689</v>
      </c>
      <c r="G308" s="97" t="s">
        <v>131</v>
      </c>
      <c r="H308" s="228" t="s">
        <v>131</v>
      </c>
      <c r="I308" s="228" t="s">
        <v>34</v>
      </c>
      <c r="J308" s="228" t="s">
        <v>690</v>
      </c>
      <c r="K308" s="257">
        <v>15900000</v>
      </c>
      <c r="L308" s="258">
        <v>1351500</v>
      </c>
      <c r="M308" s="242">
        <v>1018358.52</v>
      </c>
      <c r="N308" s="242">
        <v>12045573.73</v>
      </c>
      <c r="O308" s="266">
        <f>Table17[[#This Row],[Qualified Property Amount Reported]]/Table17[[#This Row],[Qualified Property Amount Approved]]</f>
        <v>0.75758325345911948</v>
      </c>
      <c r="P308" s="259" t="s">
        <v>36</v>
      </c>
      <c r="Q308" s="259">
        <v>2363186</v>
      </c>
      <c r="R308" s="259">
        <v>1011686</v>
      </c>
      <c r="S308" s="260">
        <v>194</v>
      </c>
      <c r="T308" s="261">
        <v>7</v>
      </c>
      <c r="U308" s="267" t="s">
        <v>50</v>
      </c>
      <c r="V308" s="92"/>
      <c r="W308" s="92"/>
      <c r="X308" s="92"/>
      <c r="Y308" s="93"/>
      <c r="Z308" s="96">
        <v>64</v>
      </c>
      <c r="AA308" s="96"/>
      <c r="AB308" s="96">
        <v>30</v>
      </c>
      <c r="AC308" s="124"/>
    </row>
    <row r="309" spans="1:29" ht="100" customHeight="1" x14ac:dyDescent="0.35">
      <c r="A309" s="228">
        <v>307</v>
      </c>
      <c r="B309" s="228" t="s">
        <v>814</v>
      </c>
      <c r="C309" s="228">
        <v>2022</v>
      </c>
      <c r="D309" s="264">
        <v>44733</v>
      </c>
      <c r="E309" s="265" t="s">
        <v>815</v>
      </c>
      <c r="F309" s="228" t="s">
        <v>816</v>
      </c>
      <c r="G309" s="97" t="s">
        <v>126</v>
      </c>
      <c r="H309" s="228" t="s">
        <v>126</v>
      </c>
      <c r="I309" s="228" t="s">
        <v>186</v>
      </c>
      <c r="J309" s="228" t="s">
        <v>817</v>
      </c>
      <c r="K309" s="257">
        <v>5484877</v>
      </c>
      <c r="L309" s="258">
        <v>466215</v>
      </c>
      <c r="M309" s="242">
        <v>119464.11</v>
      </c>
      <c r="N309" s="242">
        <v>1418800.22</v>
      </c>
      <c r="O309" s="266">
        <f>Table17[[#This Row],[Qualified Property Amount Reported]]/Table17[[#This Row],[Qualified Property Amount Approved]]</f>
        <v>0.25867493838056899</v>
      </c>
      <c r="P309" s="259">
        <v>708757.82885314256</v>
      </c>
      <c r="Q309" s="259">
        <v>457792</v>
      </c>
      <c r="R309" s="259">
        <v>700335.07552803785</v>
      </c>
      <c r="S309" s="260">
        <v>80</v>
      </c>
      <c r="T309" s="261">
        <v>7</v>
      </c>
      <c r="U309" s="267" t="s">
        <v>50</v>
      </c>
      <c r="V309" s="92"/>
      <c r="W309" s="92"/>
      <c r="X309" s="92"/>
      <c r="Y309" s="93"/>
      <c r="Z309" s="96">
        <v>23</v>
      </c>
      <c r="AA309" s="96"/>
      <c r="AB309" s="96">
        <v>13</v>
      </c>
      <c r="AC309" s="124"/>
    </row>
    <row r="310" spans="1:29" ht="100" customHeight="1" x14ac:dyDescent="0.35">
      <c r="A310" s="228">
        <v>308</v>
      </c>
      <c r="B310" s="228" t="s">
        <v>925</v>
      </c>
      <c r="C310" s="228">
        <v>2022</v>
      </c>
      <c r="D310" s="264">
        <v>44733</v>
      </c>
      <c r="E310" s="255" t="s">
        <v>926</v>
      </c>
      <c r="F310" s="246" t="s">
        <v>927</v>
      </c>
      <c r="G310" s="98" t="s">
        <v>162</v>
      </c>
      <c r="H310" s="246" t="s">
        <v>162</v>
      </c>
      <c r="I310" s="246" t="s">
        <v>48</v>
      </c>
      <c r="J310" s="237" t="s">
        <v>132</v>
      </c>
      <c r="K310" s="262">
        <v>195834944.69999999</v>
      </c>
      <c r="L310" s="259">
        <v>16645970</v>
      </c>
      <c r="M310" s="242">
        <v>16530986.689999999</v>
      </c>
      <c r="N310" s="242">
        <v>195834944.69999999</v>
      </c>
      <c r="O310" s="266">
        <f>Table17[[#This Row],[Qualified Property Amount Reported]]/Table17[[#This Row],[Qualified Property Amount Approved]]</f>
        <v>1</v>
      </c>
      <c r="P310" s="259">
        <v>53648295</v>
      </c>
      <c r="Q310" s="259">
        <v>37500207</v>
      </c>
      <c r="R310" s="259">
        <v>74502532</v>
      </c>
      <c r="S310" s="260">
        <v>677</v>
      </c>
      <c r="T310" s="261">
        <v>42</v>
      </c>
      <c r="U310" s="267" t="s">
        <v>50</v>
      </c>
      <c r="V310" s="92"/>
      <c r="W310" s="92"/>
      <c r="X310" s="92"/>
      <c r="Y310" s="93"/>
      <c r="Z310" s="96">
        <v>14</v>
      </c>
      <c r="AA310" s="96"/>
      <c r="AB310" s="96">
        <v>9</v>
      </c>
      <c r="AC310" s="124"/>
    </row>
    <row r="311" spans="1:29" ht="100" customHeight="1" x14ac:dyDescent="0.35">
      <c r="A311" s="228">
        <v>309</v>
      </c>
      <c r="B311" s="228" t="s">
        <v>1188</v>
      </c>
      <c r="C311" s="228">
        <v>2022</v>
      </c>
      <c r="D311" s="264">
        <v>44733</v>
      </c>
      <c r="E311" s="265" t="s">
        <v>1184</v>
      </c>
      <c r="F311" s="228" t="s">
        <v>1189</v>
      </c>
      <c r="G311" s="97" t="s">
        <v>379</v>
      </c>
      <c r="H311" s="228" t="s">
        <v>379</v>
      </c>
      <c r="I311" s="228" t="s">
        <v>34</v>
      </c>
      <c r="J311" s="228" t="s">
        <v>1186</v>
      </c>
      <c r="K311" s="257">
        <v>23400000</v>
      </c>
      <c r="L311" s="258">
        <v>1989000</v>
      </c>
      <c r="M311" s="242">
        <v>854751.62</v>
      </c>
      <c r="N311" s="242">
        <v>10070594.789999999</v>
      </c>
      <c r="O311" s="266">
        <f>Table17[[#This Row],[Qualified Property Amount Reported]]/Table17[[#This Row],[Qualified Property Amount Approved]]</f>
        <v>0.43036729871794865</v>
      </c>
      <c r="P311" s="259" t="s">
        <v>36</v>
      </c>
      <c r="Q311" s="259">
        <v>9596583</v>
      </c>
      <c r="R311" s="259">
        <v>7607583</v>
      </c>
      <c r="S311" s="260">
        <v>278</v>
      </c>
      <c r="T311" s="261">
        <v>8</v>
      </c>
      <c r="U311" s="267" t="s">
        <v>50</v>
      </c>
      <c r="V311" s="92"/>
      <c r="W311" s="92"/>
      <c r="X311" s="92"/>
      <c r="Y311" s="93"/>
      <c r="Z311" s="96">
        <v>33</v>
      </c>
      <c r="AA311" s="96"/>
      <c r="AB311" s="96">
        <v>16</v>
      </c>
      <c r="AC311" s="124"/>
    </row>
    <row r="312" spans="1:29" ht="128.15" customHeight="1" x14ac:dyDescent="0.35">
      <c r="A312" s="228">
        <v>310</v>
      </c>
      <c r="B312" s="228" t="s">
        <v>770</v>
      </c>
      <c r="C312" s="228">
        <v>2022</v>
      </c>
      <c r="D312" s="264">
        <v>44733</v>
      </c>
      <c r="E312" s="265" t="s">
        <v>766</v>
      </c>
      <c r="F312" s="228" t="s">
        <v>763</v>
      </c>
      <c r="G312" s="97" t="s">
        <v>75</v>
      </c>
      <c r="H312" s="228" t="s">
        <v>75</v>
      </c>
      <c r="I312" s="228" t="s">
        <v>34</v>
      </c>
      <c r="J312" s="263" t="s">
        <v>213</v>
      </c>
      <c r="K312" s="257">
        <v>23500000</v>
      </c>
      <c r="L312" s="258">
        <v>1997500</v>
      </c>
      <c r="M312" s="242">
        <v>1995988.76</v>
      </c>
      <c r="N312" s="242">
        <v>23499788.190000001</v>
      </c>
      <c r="O312" s="266">
        <f>Table17[[#This Row],[Qualified Property Amount Reported]]/Table17[[#This Row],[Qualified Property Amount Approved]]</f>
        <v>0.99999098680851073</v>
      </c>
      <c r="P312" s="259" t="s">
        <v>36</v>
      </c>
      <c r="Q312" s="259">
        <v>14353254</v>
      </c>
      <c r="R312" s="259">
        <v>12355754</v>
      </c>
      <c r="S312" s="273">
        <v>3461</v>
      </c>
      <c r="T312" s="261">
        <v>45</v>
      </c>
      <c r="U312" s="267" t="s">
        <v>50</v>
      </c>
      <c r="V312" s="92"/>
      <c r="W312" s="92"/>
      <c r="X312" s="92"/>
      <c r="Y312" s="93"/>
      <c r="Z312" s="96">
        <v>24</v>
      </c>
      <c r="AA312" s="96"/>
      <c r="AB312" s="96">
        <v>10</v>
      </c>
      <c r="AC312" s="124"/>
    </row>
    <row r="313" spans="1:29" ht="161.15" customHeight="1" x14ac:dyDescent="0.35">
      <c r="A313" s="228">
        <v>311</v>
      </c>
      <c r="B313" s="228" t="s">
        <v>243</v>
      </c>
      <c r="C313" s="228">
        <v>2022</v>
      </c>
      <c r="D313" s="264">
        <v>44733</v>
      </c>
      <c r="E313" s="255" t="s">
        <v>244</v>
      </c>
      <c r="F313" s="246" t="s">
        <v>245</v>
      </c>
      <c r="G313" s="98" t="s">
        <v>126</v>
      </c>
      <c r="H313" s="246" t="s">
        <v>126</v>
      </c>
      <c r="I313" s="246" t="s">
        <v>186</v>
      </c>
      <c r="J313" s="248" t="s">
        <v>246</v>
      </c>
      <c r="K313" s="262">
        <v>44360877</v>
      </c>
      <c r="L313" s="259">
        <v>3770675</v>
      </c>
      <c r="M313" s="242">
        <v>3720607.18</v>
      </c>
      <c r="N313" s="242">
        <v>44360778.710000001</v>
      </c>
      <c r="O313" s="266">
        <f>Table17[[#This Row],[Qualified Property Amount Reported]]/Table17[[#This Row],[Qualified Property Amount Approved]]</f>
        <v>0.99999778430890807</v>
      </c>
      <c r="P313" s="259">
        <v>2973327</v>
      </c>
      <c r="Q313" s="259">
        <v>22165537</v>
      </c>
      <c r="R313" s="259">
        <v>21368189</v>
      </c>
      <c r="S313" s="260">
        <v>557</v>
      </c>
      <c r="T313" s="261">
        <v>33</v>
      </c>
      <c r="U313" s="267" t="s">
        <v>50</v>
      </c>
      <c r="V313" s="92"/>
      <c r="W313" s="92"/>
      <c r="X313" s="92"/>
      <c r="Y313" s="93"/>
      <c r="Z313" s="96">
        <v>24</v>
      </c>
      <c r="AA313" s="96"/>
      <c r="AB313" s="96">
        <v>13</v>
      </c>
      <c r="AC313" s="124"/>
    </row>
    <row r="314" spans="1:29" ht="100" customHeight="1" x14ac:dyDescent="0.35">
      <c r="A314" s="228">
        <v>312</v>
      </c>
      <c r="B314" s="237" t="s">
        <v>1190</v>
      </c>
      <c r="C314" s="237">
        <v>2023</v>
      </c>
      <c r="D314" s="238">
        <v>45125</v>
      </c>
      <c r="E314" s="239" t="s">
        <v>1184</v>
      </c>
      <c r="F314" s="237" t="s">
        <v>1191</v>
      </c>
      <c r="G314" s="96" t="s">
        <v>263</v>
      </c>
      <c r="H314" s="237" t="s">
        <v>1192</v>
      </c>
      <c r="I314" s="237" t="s">
        <v>34</v>
      </c>
      <c r="J314" s="237" t="s">
        <v>1186</v>
      </c>
      <c r="K314" s="274">
        <v>23850000</v>
      </c>
      <c r="L314" s="268">
        <f>Table17[[#This Row],[Qualified Property Amount Approved]]*0.0836</f>
        <v>1993859.9999999998</v>
      </c>
      <c r="M314" s="274">
        <v>60407.01</v>
      </c>
      <c r="N314" s="274">
        <v>717702.26</v>
      </c>
      <c r="O314" s="243">
        <f>Table17[[#This Row],[Qualified Property Amount Reported]]/Table17[[#This Row],[Qualified Property Amount Approved]]</f>
        <v>3.0092337945492664E-2</v>
      </c>
      <c r="P314" s="329" t="s">
        <v>36</v>
      </c>
      <c r="Q314" s="329">
        <v>9531440</v>
      </c>
      <c r="R314" s="329">
        <v>7537580</v>
      </c>
      <c r="S314" s="237">
        <v>300</v>
      </c>
      <c r="T314" s="237">
        <v>8</v>
      </c>
      <c r="U314" s="237" t="s">
        <v>50</v>
      </c>
      <c r="V314" s="124"/>
      <c r="W314" s="124"/>
      <c r="X314" s="124"/>
      <c r="Y314" s="138"/>
      <c r="Z314" s="96">
        <v>33</v>
      </c>
      <c r="AA314" s="96">
        <v>27</v>
      </c>
      <c r="AB314" s="96">
        <v>16</v>
      </c>
      <c r="AC314" s="95">
        <v>14</v>
      </c>
    </row>
    <row r="315" spans="1:29" ht="100" customHeight="1" x14ac:dyDescent="0.35">
      <c r="A315" s="228">
        <v>313</v>
      </c>
      <c r="B315" s="237" t="s">
        <v>503</v>
      </c>
      <c r="C315" s="228">
        <v>2024</v>
      </c>
      <c r="D315" s="254">
        <v>45489</v>
      </c>
      <c r="E315" s="239" t="s">
        <v>504</v>
      </c>
      <c r="F315" s="237" t="s">
        <v>443</v>
      </c>
      <c r="G315" s="96" t="s">
        <v>444</v>
      </c>
      <c r="H315" s="237" t="s">
        <v>444</v>
      </c>
      <c r="I315" s="237" t="s">
        <v>48</v>
      </c>
      <c r="J315" s="237" t="s">
        <v>43</v>
      </c>
      <c r="K315" s="274">
        <v>4100494</v>
      </c>
      <c r="L315" s="268">
        <v>346082</v>
      </c>
      <c r="M315" s="242">
        <v>346081.69</v>
      </c>
      <c r="N315" s="242">
        <v>4100494</v>
      </c>
      <c r="O315" s="243">
        <f>Table17[[#This Row],[Qualified Property Amount Reported]]/Table17[[#This Row],[Qualified Property Amount Approved]]</f>
        <v>1</v>
      </c>
      <c r="P315" s="268">
        <v>171667</v>
      </c>
      <c r="Q315" s="284">
        <v>631940</v>
      </c>
      <c r="R315" s="330">
        <v>457525</v>
      </c>
      <c r="S315" s="287">
        <v>37</v>
      </c>
      <c r="T315" s="286">
        <v>5</v>
      </c>
      <c r="U315" s="256" t="s">
        <v>50</v>
      </c>
      <c r="V315" s="160"/>
      <c r="W315" s="44"/>
      <c r="X315" s="44"/>
      <c r="Y315" s="51"/>
      <c r="Z315" s="96">
        <v>27</v>
      </c>
      <c r="AA315" s="96"/>
      <c r="AB315" s="96">
        <v>14</v>
      </c>
      <c r="AC315" s="124"/>
    </row>
    <row r="316" spans="1:29" ht="100" customHeight="1" x14ac:dyDescent="0.35">
      <c r="A316" s="228">
        <v>314</v>
      </c>
      <c r="B316" s="237" t="s">
        <v>498</v>
      </c>
      <c r="C316" s="228">
        <v>2024</v>
      </c>
      <c r="D316" s="254">
        <v>45489</v>
      </c>
      <c r="E316" s="239" t="s">
        <v>499</v>
      </c>
      <c r="F316" s="237" t="s">
        <v>500</v>
      </c>
      <c r="G316" s="96" t="s">
        <v>365</v>
      </c>
      <c r="H316" s="237" t="s">
        <v>365</v>
      </c>
      <c r="I316" s="237" t="s">
        <v>48</v>
      </c>
      <c r="J316" s="237" t="s">
        <v>43</v>
      </c>
      <c r="K316" s="274">
        <v>7556035</v>
      </c>
      <c r="L316" s="268">
        <v>637729</v>
      </c>
      <c r="M316" s="242">
        <v>637729.35</v>
      </c>
      <c r="N316" s="242">
        <v>7556035</v>
      </c>
      <c r="O316" s="243">
        <f>Table17[[#This Row],[Qualified Property Amount Reported]]/Table17[[#This Row],[Qualified Property Amount Approved]]</f>
        <v>1</v>
      </c>
      <c r="P316" s="268">
        <v>349395</v>
      </c>
      <c r="Q316" s="284">
        <v>1101993</v>
      </c>
      <c r="R316" s="284">
        <v>813659</v>
      </c>
      <c r="S316" s="287">
        <v>37</v>
      </c>
      <c r="T316" s="286">
        <v>4</v>
      </c>
      <c r="U316" s="256" t="s">
        <v>50</v>
      </c>
      <c r="V316" s="160"/>
      <c r="W316" s="44"/>
      <c r="X316" s="44"/>
      <c r="Y316" s="51"/>
      <c r="Z316" s="96">
        <v>33</v>
      </c>
      <c r="AA316" s="96"/>
      <c r="AB316" s="96">
        <v>16</v>
      </c>
      <c r="AC316" s="124"/>
    </row>
    <row r="317" spans="1:29" ht="100" customHeight="1" x14ac:dyDescent="0.35">
      <c r="A317" s="228">
        <v>315</v>
      </c>
      <c r="B317" s="237" t="s">
        <v>332</v>
      </c>
      <c r="C317" s="237">
        <v>2010</v>
      </c>
      <c r="D317" s="238">
        <v>40499</v>
      </c>
      <c r="E317" s="239" t="s">
        <v>330</v>
      </c>
      <c r="F317" s="237" t="s">
        <v>333</v>
      </c>
      <c r="G317" s="96" t="s">
        <v>180</v>
      </c>
      <c r="H317" s="237" t="s">
        <v>180</v>
      </c>
      <c r="I317" s="237" t="s">
        <v>48</v>
      </c>
      <c r="J317" s="237" t="s">
        <v>139</v>
      </c>
      <c r="K317" s="240">
        <v>9240000</v>
      </c>
      <c r="L317" s="241">
        <v>840840</v>
      </c>
      <c r="M317" s="242">
        <v>0</v>
      </c>
      <c r="N317" s="242">
        <v>0</v>
      </c>
      <c r="O317" s="243">
        <f>Table17[[#This Row],[Qualified Property Amount Reported]]/Table17[[#This Row],[Qualified Property Amount Approved]]</f>
        <v>0</v>
      </c>
      <c r="P317" s="241">
        <v>398492</v>
      </c>
      <c r="Q317" s="241">
        <v>1008052</v>
      </c>
      <c r="R317" s="241">
        <v>565704</v>
      </c>
      <c r="S317" s="245">
        <v>30</v>
      </c>
      <c r="T317" s="245">
        <v>3</v>
      </c>
      <c r="U317" s="247" t="s">
        <v>65</v>
      </c>
      <c r="V317" s="44"/>
      <c r="W317" s="44"/>
      <c r="X317" s="44"/>
      <c r="Y317" s="51"/>
      <c r="Z317" s="96">
        <v>73</v>
      </c>
      <c r="AA317" s="96"/>
      <c r="AB317" s="96">
        <v>37</v>
      </c>
      <c r="AC317" s="124"/>
    </row>
    <row r="318" spans="1:29" ht="100" customHeight="1" x14ac:dyDescent="0.35">
      <c r="A318" s="228">
        <v>316</v>
      </c>
      <c r="B318" s="237" t="s">
        <v>623</v>
      </c>
      <c r="C318" s="237">
        <v>2010</v>
      </c>
      <c r="D318" s="238">
        <v>40499</v>
      </c>
      <c r="E318" s="239" t="s">
        <v>624</v>
      </c>
      <c r="F318" s="237" t="s">
        <v>625</v>
      </c>
      <c r="G318" s="96" t="s">
        <v>361</v>
      </c>
      <c r="H318" s="237" t="s">
        <v>361</v>
      </c>
      <c r="I318" s="237" t="s">
        <v>48</v>
      </c>
      <c r="J318" s="237" t="s">
        <v>49</v>
      </c>
      <c r="K318" s="240">
        <v>1245000</v>
      </c>
      <c r="L318" s="241">
        <v>113295</v>
      </c>
      <c r="M318" s="242">
        <v>0</v>
      </c>
      <c r="N318" s="242">
        <v>0</v>
      </c>
      <c r="O318" s="243">
        <f>Table17[[#This Row],[Qualified Property Amount Reported]]/Table17[[#This Row],[Qualified Property Amount Approved]]</f>
        <v>0</v>
      </c>
      <c r="P318" s="241">
        <v>791959</v>
      </c>
      <c r="Q318" s="241">
        <v>130374</v>
      </c>
      <c r="R318" s="241">
        <v>809038</v>
      </c>
      <c r="S318" s="245">
        <v>30</v>
      </c>
      <c r="T318" s="245">
        <v>3</v>
      </c>
      <c r="U318" s="247" t="s">
        <v>65</v>
      </c>
      <c r="V318" s="44"/>
      <c r="W318" s="44"/>
      <c r="X318" s="44"/>
      <c r="Y318" s="51"/>
      <c r="Z318" s="96">
        <v>27</v>
      </c>
      <c r="AA318" s="96"/>
      <c r="AB318" s="96">
        <v>12</v>
      </c>
      <c r="AC318" s="124"/>
    </row>
    <row r="319" spans="1:29" ht="100" customHeight="1" x14ac:dyDescent="0.35">
      <c r="A319" s="228">
        <v>317</v>
      </c>
      <c r="B319" s="237" t="s">
        <v>1066</v>
      </c>
      <c r="C319" s="237">
        <v>2010</v>
      </c>
      <c r="D319" s="238">
        <v>40499</v>
      </c>
      <c r="E319" s="239" t="s">
        <v>1067</v>
      </c>
      <c r="F319" s="237" t="s">
        <v>1068</v>
      </c>
      <c r="G319" s="96" t="s">
        <v>75</v>
      </c>
      <c r="H319" s="237" t="s">
        <v>75</v>
      </c>
      <c r="I319" s="237" t="s">
        <v>48</v>
      </c>
      <c r="J319" s="237" t="s">
        <v>127</v>
      </c>
      <c r="K319" s="240">
        <v>381776000</v>
      </c>
      <c r="L319" s="241">
        <v>34741616</v>
      </c>
      <c r="M319" s="242">
        <v>25127322.309999999</v>
      </c>
      <c r="N319" s="242">
        <v>277309757</v>
      </c>
      <c r="O319" s="243">
        <f>Table17[[#This Row],[Qualified Property Amount Reported]]/Table17[[#This Row],[Qualified Property Amount Approved]]</f>
        <v>0.72636770514647331</v>
      </c>
      <c r="P319" s="241">
        <v>22202363</v>
      </c>
      <c r="Q319" s="241">
        <v>20765274</v>
      </c>
      <c r="R319" s="241">
        <v>8226021</v>
      </c>
      <c r="S319" s="245">
        <v>2084</v>
      </c>
      <c r="T319" s="245">
        <v>225</v>
      </c>
      <c r="U319" s="247" t="s">
        <v>65</v>
      </c>
      <c r="V319" s="44"/>
      <c r="W319" s="44"/>
      <c r="X319" s="44"/>
      <c r="Y319" s="51"/>
      <c r="Z319" s="96">
        <v>24</v>
      </c>
      <c r="AA319" s="96"/>
      <c r="AB319" s="96">
        <v>10</v>
      </c>
      <c r="AC319" s="124"/>
    </row>
    <row r="320" spans="1:29" ht="100" customHeight="1" x14ac:dyDescent="0.35">
      <c r="A320" s="228">
        <v>318</v>
      </c>
      <c r="B320" s="237" t="s">
        <v>842</v>
      </c>
      <c r="C320" s="237">
        <v>2010</v>
      </c>
      <c r="D320" s="238">
        <v>40499</v>
      </c>
      <c r="E320" s="239" t="s">
        <v>843</v>
      </c>
      <c r="F320" s="237" t="s">
        <v>208</v>
      </c>
      <c r="G320" s="96" t="s">
        <v>126</v>
      </c>
      <c r="H320" s="237" t="s">
        <v>126</v>
      </c>
      <c r="I320" s="237" t="s">
        <v>48</v>
      </c>
      <c r="J320" s="237" t="s">
        <v>127</v>
      </c>
      <c r="K320" s="240">
        <v>140187900</v>
      </c>
      <c r="L320" s="241">
        <v>12757098.9</v>
      </c>
      <c r="M320" s="242">
        <v>4306411.5599999996</v>
      </c>
      <c r="N320" s="242">
        <v>53035063.310000002</v>
      </c>
      <c r="O320" s="243">
        <f>Table17[[#This Row],[Qualified Property Amount Reported]]/Table17[[#This Row],[Qualified Property Amount Approved]]</f>
        <v>0.37831412917947982</v>
      </c>
      <c r="P320" s="241">
        <v>10527415</v>
      </c>
      <c r="Q320" s="241">
        <v>6992728</v>
      </c>
      <c r="R320" s="241">
        <v>4763045</v>
      </c>
      <c r="S320" s="245">
        <v>410</v>
      </c>
      <c r="T320" s="245">
        <v>36</v>
      </c>
      <c r="U320" s="247" t="s">
        <v>65</v>
      </c>
      <c r="V320" s="44"/>
      <c r="W320" s="44"/>
      <c r="X320" s="44"/>
      <c r="Y320" s="51"/>
      <c r="Z320" s="96">
        <v>25</v>
      </c>
      <c r="AA320" s="96"/>
      <c r="AB320" s="96">
        <v>17</v>
      </c>
      <c r="AC320" s="124"/>
    </row>
    <row r="321" spans="1:31" ht="100" customHeight="1" x14ac:dyDescent="0.35">
      <c r="A321" s="228">
        <v>319</v>
      </c>
      <c r="B321" s="237" t="s">
        <v>1103</v>
      </c>
      <c r="C321" s="237">
        <v>2010</v>
      </c>
      <c r="D321" s="238">
        <v>40499</v>
      </c>
      <c r="E321" s="239" t="s">
        <v>1101</v>
      </c>
      <c r="F321" s="237" t="s">
        <v>208</v>
      </c>
      <c r="G321" s="96" t="s">
        <v>126</v>
      </c>
      <c r="H321" s="237" t="s">
        <v>126</v>
      </c>
      <c r="I321" s="237" t="s">
        <v>48</v>
      </c>
      <c r="J321" s="237" t="s">
        <v>127</v>
      </c>
      <c r="K321" s="240">
        <v>105473402</v>
      </c>
      <c r="L321" s="241">
        <v>9598079.5820000004</v>
      </c>
      <c r="M321" s="242">
        <v>0</v>
      </c>
      <c r="N321" s="242">
        <v>0</v>
      </c>
      <c r="O321" s="243">
        <f>Table17[[#This Row],[Qualified Property Amount Reported]]/Table17[[#This Row],[Qualified Property Amount Approved]]</f>
        <v>0</v>
      </c>
      <c r="P321" s="241">
        <v>3512324</v>
      </c>
      <c r="Q321" s="241">
        <v>6207404</v>
      </c>
      <c r="R321" s="241">
        <v>121648</v>
      </c>
      <c r="S321" s="245">
        <v>493</v>
      </c>
      <c r="T321" s="245">
        <v>47</v>
      </c>
      <c r="U321" s="247" t="s">
        <v>65</v>
      </c>
      <c r="V321" s="44"/>
      <c r="W321" s="44"/>
      <c r="X321" s="44"/>
      <c r="Y321" s="51"/>
      <c r="Z321" s="96">
        <v>28</v>
      </c>
      <c r="AA321" s="96"/>
      <c r="AB321" s="96">
        <v>17</v>
      </c>
      <c r="AC321" s="124"/>
    </row>
    <row r="322" spans="1:31" ht="100" customHeight="1" x14ac:dyDescent="0.35">
      <c r="A322" s="228">
        <v>320</v>
      </c>
      <c r="B322" s="237" t="s">
        <v>417</v>
      </c>
      <c r="C322" s="237">
        <v>2010</v>
      </c>
      <c r="D322" s="238">
        <v>40499</v>
      </c>
      <c r="E322" s="331" t="s">
        <v>418</v>
      </c>
      <c r="F322" s="237" t="s">
        <v>125</v>
      </c>
      <c r="G322" s="96" t="s">
        <v>126</v>
      </c>
      <c r="H322" s="237" t="s">
        <v>126</v>
      </c>
      <c r="I322" s="304" t="s">
        <v>48</v>
      </c>
      <c r="J322" s="237" t="s">
        <v>127</v>
      </c>
      <c r="K322" s="240">
        <v>39000000</v>
      </c>
      <c r="L322" s="241">
        <v>3549000</v>
      </c>
      <c r="M322" s="242">
        <v>0</v>
      </c>
      <c r="N322" s="242">
        <v>0</v>
      </c>
      <c r="O322" s="243">
        <f>Table17[[#This Row],[Qualified Property Amount Reported]]/Table17[[#This Row],[Qualified Property Amount Approved]]</f>
        <v>0</v>
      </c>
      <c r="P322" s="241">
        <v>1971609</v>
      </c>
      <c r="Q322" s="241">
        <v>1975797</v>
      </c>
      <c r="R322" s="241">
        <v>398407</v>
      </c>
      <c r="S322" s="245">
        <v>273</v>
      </c>
      <c r="T322" s="245">
        <v>13</v>
      </c>
      <c r="U322" s="247" t="s">
        <v>65</v>
      </c>
      <c r="V322" s="44"/>
      <c r="W322" s="44"/>
      <c r="X322" s="44"/>
      <c r="Y322" s="51"/>
      <c r="Z322" s="96">
        <v>26</v>
      </c>
      <c r="AA322" s="96"/>
      <c r="AB322" s="96">
        <v>13</v>
      </c>
      <c r="AC322" s="124"/>
    </row>
    <row r="323" spans="1:31" ht="100" customHeight="1" x14ac:dyDescent="0.35">
      <c r="A323" s="228">
        <v>321</v>
      </c>
      <c r="B323" s="237" t="s">
        <v>1048</v>
      </c>
      <c r="C323" s="237">
        <v>2010</v>
      </c>
      <c r="D323" s="238">
        <v>40527</v>
      </c>
      <c r="E323" s="239" t="s">
        <v>1049</v>
      </c>
      <c r="F323" s="237" t="s">
        <v>1050</v>
      </c>
      <c r="G323" s="96" t="s">
        <v>278</v>
      </c>
      <c r="H323" s="237" t="s">
        <v>278</v>
      </c>
      <c r="I323" s="237" t="s">
        <v>186</v>
      </c>
      <c r="J323" s="237" t="s">
        <v>1051</v>
      </c>
      <c r="K323" s="240">
        <v>42484174</v>
      </c>
      <c r="L323" s="241">
        <v>3866059.8339999998</v>
      </c>
      <c r="M323" s="242">
        <v>164277.79</v>
      </c>
      <c r="N323" s="242">
        <v>1938796.34</v>
      </c>
      <c r="O323" s="243">
        <f>Table17[[#This Row],[Qualified Property Amount Reported]]/Table17[[#This Row],[Qualified Property Amount Approved]]</f>
        <v>4.5635731084238573E-2</v>
      </c>
      <c r="P323" s="241">
        <v>558363</v>
      </c>
      <c r="Q323" s="241">
        <v>9552414</v>
      </c>
      <c r="R323" s="241">
        <v>6244717</v>
      </c>
      <c r="S323" s="245">
        <v>212</v>
      </c>
      <c r="T323" s="245">
        <v>23</v>
      </c>
      <c r="U323" s="246" t="s">
        <v>65</v>
      </c>
      <c r="V323" s="44"/>
      <c r="W323" s="44"/>
      <c r="X323" s="44"/>
      <c r="Y323" s="51"/>
      <c r="Z323" s="96">
        <v>36</v>
      </c>
      <c r="AA323" s="96"/>
      <c r="AB323" s="96">
        <v>40</v>
      </c>
      <c r="AC323" s="124"/>
    </row>
    <row r="324" spans="1:31" ht="100" customHeight="1" x14ac:dyDescent="0.35">
      <c r="A324" s="228">
        <v>322</v>
      </c>
      <c r="B324" s="237" t="s">
        <v>947</v>
      </c>
      <c r="C324" s="237">
        <v>2010</v>
      </c>
      <c r="D324" s="238">
        <v>40527</v>
      </c>
      <c r="E324" s="239" t="s">
        <v>948</v>
      </c>
      <c r="F324" s="237" t="s">
        <v>331</v>
      </c>
      <c r="G324" s="96" t="s">
        <v>180</v>
      </c>
      <c r="H324" s="237" t="s">
        <v>180</v>
      </c>
      <c r="I324" s="237" t="s">
        <v>48</v>
      </c>
      <c r="J324" s="237" t="s">
        <v>127</v>
      </c>
      <c r="K324" s="240">
        <v>8945858</v>
      </c>
      <c r="L324" s="241">
        <v>814073.07799999998</v>
      </c>
      <c r="M324" s="242">
        <v>0</v>
      </c>
      <c r="N324" s="242">
        <v>0</v>
      </c>
      <c r="O324" s="243">
        <f>Table17[[#This Row],[Qualified Property Amount Reported]]/Table17[[#This Row],[Qualified Property Amount Approved]]</f>
        <v>0</v>
      </c>
      <c r="P324" s="241">
        <v>508282</v>
      </c>
      <c r="Q324" s="241">
        <v>5895571</v>
      </c>
      <c r="R324" s="241">
        <v>5589780</v>
      </c>
      <c r="S324" s="245">
        <v>94</v>
      </c>
      <c r="T324" s="245">
        <v>11</v>
      </c>
      <c r="U324" s="247" t="s">
        <v>65</v>
      </c>
      <c r="V324" s="44"/>
      <c r="W324" s="44"/>
      <c r="X324" s="44"/>
      <c r="Y324" s="51"/>
      <c r="Z324" s="96">
        <v>73</v>
      </c>
      <c r="AA324" s="96"/>
      <c r="AB324" s="96">
        <v>37</v>
      </c>
      <c r="AC324" s="124"/>
    </row>
    <row r="325" spans="1:31" ht="100" customHeight="1" x14ac:dyDescent="0.35">
      <c r="A325" s="228">
        <v>323</v>
      </c>
      <c r="B325" s="237" t="s">
        <v>145</v>
      </c>
      <c r="C325" s="237">
        <v>2010</v>
      </c>
      <c r="D325" s="238">
        <v>40527</v>
      </c>
      <c r="E325" s="239" t="s">
        <v>146</v>
      </c>
      <c r="F325" s="237" t="s">
        <v>147</v>
      </c>
      <c r="G325" s="96" t="s">
        <v>148</v>
      </c>
      <c r="H325" s="237" t="s">
        <v>148</v>
      </c>
      <c r="I325" s="237" t="s">
        <v>48</v>
      </c>
      <c r="J325" s="237" t="s">
        <v>139</v>
      </c>
      <c r="K325" s="240">
        <v>1558460</v>
      </c>
      <c r="L325" s="241">
        <v>141819.85999999999</v>
      </c>
      <c r="M325" s="242">
        <v>0</v>
      </c>
      <c r="N325" s="242">
        <v>0</v>
      </c>
      <c r="O325" s="243">
        <f>Table17[[#This Row],[Qualified Property Amount Reported]]/Table17[[#This Row],[Qualified Property Amount Approved]]</f>
        <v>0</v>
      </c>
      <c r="P325" s="241">
        <v>103093</v>
      </c>
      <c r="Q325" s="241">
        <v>432228</v>
      </c>
      <c r="R325" s="241">
        <v>393501</v>
      </c>
      <c r="S325" s="245">
        <v>12</v>
      </c>
      <c r="T325" s="245">
        <v>1</v>
      </c>
      <c r="U325" s="247" t="s">
        <v>65</v>
      </c>
      <c r="V325" s="44"/>
      <c r="W325" s="44"/>
      <c r="X325" s="44"/>
      <c r="Y325" s="51"/>
      <c r="Z325" s="96">
        <v>29</v>
      </c>
      <c r="AA325" s="96"/>
      <c r="AB325" s="96">
        <v>17</v>
      </c>
      <c r="AC325" s="124"/>
      <c r="AE325" s="24"/>
    </row>
    <row r="326" spans="1:31" ht="100" customHeight="1" x14ac:dyDescent="0.35">
      <c r="A326" s="228">
        <v>324</v>
      </c>
      <c r="B326" s="237" t="s">
        <v>123</v>
      </c>
      <c r="C326" s="237">
        <v>2010</v>
      </c>
      <c r="D326" s="238">
        <v>40527</v>
      </c>
      <c r="E326" s="239" t="s">
        <v>124</v>
      </c>
      <c r="F326" s="237" t="s">
        <v>125</v>
      </c>
      <c r="G326" s="96" t="s">
        <v>126</v>
      </c>
      <c r="H326" s="237" t="s">
        <v>126</v>
      </c>
      <c r="I326" s="237" t="s">
        <v>48</v>
      </c>
      <c r="J326" s="237" t="s">
        <v>127</v>
      </c>
      <c r="K326" s="240">
        <v>40845000</v>
      </c>
      <c r="L326" s="241">
        <v>3716895</v>
      </c>
      <c r="M326" s="242">
        <v>1108615.8799999999</v>
      </c>
      <c r="N326" s="242">
        <v>13653537.6</v>
      </c>
      <c r="O326" s="243">
        <f>Table17[[#This Row],[Qualified Property Amount Reported]]/Table17[[#This Row],[Qualified Property Amount Approved]]</f>
        <v>0.3342768417186926</v>
      </c>
      <c r="P326" s="241">
        <v>561404</v>
      </c>
      <c r="Q326" s="241">
        <v>5025666</v>
      </c>
      <c r="R326" s="241">
        <v>1870175</v>
      </c>
      <c r="S326" s="245">
        <v>322</v>
      </c>
      <c r="T326" s="245">
        <v>37</v>
      </c>
      <c r="U326" s="247" t="s">
        <v>65</v>
      </c>
      <c r="V326" s="44"/>
      <c r="W326" s="44"/>
      <c r="X326" s="44"/>
      <c r="Y326" s="51"/>
      <c r="Z326" s="96">
        <v>26</v>
      </c>
      <c r="AA326" s="96"/>
      <c r="AB326" s="96">
        <v>13</v>
      </c>
      <c r="AC326" s="124"/>
    </row>
    <row r="327" spans="1:31" ht="100" customHeight="1" x14ac:dyDescent="0.35">
      <c r="A327" s="228">
        <v>325</v>
      </c>
      <c r="B327" s="237" t="s">
        <v>804</v>
      </c>
      <c r="C327" s="237">
        <v>2011</v>
      </c>
      <c r="D327" s="238">
        <v>40568</v>
      </c>
      <c r="E327" s="331" t="s">
        <v>805</v>
      </c>
      <c r="F327" s="237" t="s">
        <v>125</v>
      </c>
      <c r="G327" s="96" t="s">
        <v>126</v>
      </c>
      <c r="H327" s="237" t="s">
        <v>126</v>
      </c>
      <c r="I327" s="304" t="s">
        <v>48</v>
      </c>
      <c r="J327" s="237" t="s">
        <v>127</v>
      </c>
      <c r="K327" s="240">
        <v>26092000</v>
      </c>
      <c r="L327" s="241">
        <v>2374372</v>
      </c>
      <c r="M327" s="242">
        <v>881599.23</v>
      </c>
      <c r="N327" s="242">
        <v>10883941.140000001</v>
      </c>
      <c r="O327" s="243">
        <f>Table17[[#This Row],[Qualified Property Amount Reported]]/Table17[[#This Row],[Qualified Property Amount Approved]]</f>
        <v>0.41713709719454239</v>
      </c>
      <c r="P327" s="241">
        <v>3246664</v>
      </c>
      <c r="Q327" s="241">
        <v>1363913</v>
      </c>
      <c r="R327" s="241">
        <v>2236206</v>
      </c>
      <c r="S327" s="245">
        <v>56</v>
      </c>
      <c r="T327" s="245">
        <v>3</v>
      </c>
      <c r="U327" s="247" t="s">
        <v>65</v>
      </c>
      <c r="V327" s="44"/>
      <c r="W327" s="44"/>
      <c r="X327" s="44"/>
      <c r="Y327" s="51"/>
      <c r="Z327" s="96">
        <v>26</v>
      </c>
      <c r="AA327" s="96"/>
      <c r="AB327" s="96">
        <v>13</v>
      </c>
      <c r="AC327" s="124"/>
    </row>
    <row r="328" spans="1:31" ht="100" customHeight="1" x14ac:dyDescent="0.35">
      <c r="A328" s="228">
        <v>326</v>
      </c>
      <c r="B328" s="332" t="s">
        <v>967</v>
      </c>
      <c r="C328" s="237">
        <v>2011</v>
      </c>
      <c r="D328" s="333">
        <v>40722</v>
      </c>
      <c r="E328" s="239" t="s">
        <v>968</v>
      </c>
      <c r="F328" s="237" t="s">
        <v>969</v>
      </c>
      <c r="G328" s="96" t="s">
        <v>75</v>
      </c>
      <c r="H328" s="237" t="s">
        <v>75</v>
      </c>
      <c r="I328" s="237" t="s">
        <v>48</v>
      </c>
      <c r="J328" s="237" t="s">
        <v>70</v>
      </c>
      <c r="K328" s="240">
        <v>3703090</v>
      </c>
      <c r="L328" s="241">
        <v>336981.19</v>
      </c>
      <c r="M328" s="242">
        <v>0</v>
      </c>
      <c r="N328" s="242">
        <v>0</v>
      </c>
      <c r="O328" s="243">
        <f>Table17[[#This Row],[Qualified Property Amount Reported]]/Table17[[#This Row],[Qualified Property Amount Approved]]</f>
        <v>0</v>
      </c>
      <c r="P328" s="241">
        <v>111243</v>
      </c>
      <c r="Q328" s="241">
        <v>506852</v>
      </c>
      <c r="R328" s="241">
        <v>281113</v>
      </c>
      <c r="S328" s="245">
        <v>46</v>
      </c>
      <c r="T328" s="245">
        <v>5</v>
      </c>
      <c r="U328" s="246" t="s">
        <v>65</v>
      </c>
      <c r="V328" s="44"/>
      <c r="W328" s="44"/>
      <c r="X328" s="44"/>
      <c r="Y328" s="51"/>
      <c r="Z328" s="96">
        <v>18</v>
      </c>
      <c r="AA328" s="96"/>
      <c r="AB328" s="96">
        <v>9</v>
      </c>
      <c r="AC328" s="124"/>
    </row>
    <row r="329" spans="1:31" ht="100" customHeight="1" x14ac:dyDescent="0.35">
      <c r="A329" s="228">
        <v>327</v>
      </c>
      <c r="B329" s="237" t="s">
        <v>428</v>
      </c>
      <c r="C329" s="237">
        <v>2011</v>
      </c>
      <c r="D329" s="238">
        <v>40784</v>
      </c>
      <c r="E329" s="239" t="s">
        <v>429</v>
      </c>
      <c r="F329" s="237" t="s">
        <v>430</v>
      </c>
      <c r="G329" s="96" t="s">
        <v>278</v>
      </c>
      <c r="H329" s="237" t="s">
        <v>278</v>
      </c>
      <c r="I329" s="237" t="s">
        <v>48</v>
      </c>
      <c r="J329" s="237" t="s">
        <v>431</v>
      </c>
      <c r="K329" s="240">
        <v>174453978</v>
      </c>
      <c r="L329" s="241">
        <v>14130772.218</v>
      </c>
      <c r="M329" s="242">
        <v>0</v>
      </c>
      <c r="N329" s="242">
        <v>0</v>
      </c>
      <c r="O329" s="243">
        <f>Table17[[#This Row],[Qualified Property Amount Reported]]/Table17[[#This Row],[Qualified Property Amount Approved]]</f>
        <v>0</v>
      </c>
      <c r="P329" s="241">
        <v>7487143</v>
      </c>
      <c r="Q329" s="241">
        <v>11697269</v>
      </c>
      <c r="R329" s="241">
        <v>5053640</v>
      </c>
      <c r="S329" s="245">
        <v>381</v>
      </c>
      <c r="T329" s="245">
        <v>39</v>
      </c>
      <c r="U329" s="246" t="s">
        <v>65</v>
      </c>
      <c r="V329" s="44"/>
      <c r="W329" s="44"/>
      <c r="X329" s="44"/>
      <c r="Y329" s="51"/>
      <c r="Z329" s="96">
        <v>36</v>
      </c>
      <c r="AA329" s="96"/>
      <c r="AB329" s="96">
        <v>40</v>
      </c>
      <c r="AC329" s="124"/>
    </row>
    <row r="330" spans="1:31" ht="100" customHeight="1" x14ac:dyDescent="0.35">
      <c r="A330" s="228">
        <v>328</v>
      </c>
      <c r="B330" s="237" t="s">
        <v>1063</v>
      </c>
      <c r="C330" s="237">
        <v>2011</v>
      </c>
      <c r="D330" s="333">
        <v>40784</v>
      </c>
      <c r="E330" s="239" t="s">
        <v>1064</v>
      </c>
      <c r="F330" s="237" t="s">
        <v>1065</v>
      </c>
      <c r="G330" s="96" t="s">
        <v>126</v>
      </c>
      <c r="H330" s="237" t="s">
        <v>126</v>
      </c>
      <c r="I330" s="237" t="s">
        <v>48</v>
      </c>
      <c r="J330" s="237" t="s">
        <v>127</v>
      </c>
      <c r="K330" s="240">
        <v>8411240</v>
      </c>
      <c r="L330" s="241">
        <v>681310.44000000006</v>
      </c>
      <c r="M330" s="242">
        <v>494483.62</v>
      </c>
      <c r="N330" s="242">
        <v>6104736</v>
      </c>
      <c r="O330" s="243">
        <f>Table17[[#This Row],[Qualified Property Amount Reported]]/Table17[[#This Row],[Qualified Property Amount Approved]]</f>
        <v>0.72578311877915747</v>
      </c>
      <c r="P330" s="241">
        <v>419024</v>
      </c>
      <c r="Q330" s="241">
        <v>575484</v>
      </c>
      <c r="R330" s="241">
        <v>313197</v>
      </c>
      <c r="S330" s="245">
        <v>40</v>
      </c>
      <c r="T330" s="245">
        <v>1</v>
      </c>
      <c r="U330" s="247" t="s">
        <v>65</v>
      </c>
      <c r="V330" s="40"/>
      <c r="W330" s="44"/>
      <c r="X330" s="44"/>
      <c r="Y330" s="51"/>
      <c r="Z330" s="96">
        <v>25</v>
      </c>
      <c r="AA330" s="96"/>
      <c r="AB330" s="96">
        <v>17</v>
      </c>
      <c r="AC330" s="124"/>
    </row>
    <row r="331" spans="1:31" ht="100" customHeight="1" x14ac:dyDescent="0.35">
      <c r="A331" s="228">
        <v>329</v>
      </c>
      <c r="B331" s="237" t="s">
        <v>177</v>
      </c>
      <c r="C331" s="237">
        <v>2011</v>
      </c>
      <c r="D331" s="333">
        <v>40784</v>
      </c>
      <c r="E331" s="239" t="s">
        <v>178</v>
      </c>
      <c r="F331" s="237" t="s">
        <v>179</v>
      </c>
      <c r="G331" s="96" t="s">
        <v>180</v>
      </c>
      <c r="H331" s="237" t="s">
        <v>181</v>
      </c>
      <c r="I331" s="237" t="s">
        <v>48</v>
      </c>
      <c r="J331" s="237" t="s">
        <v>127</v>
      </c>
      <c r="K331" s="240">
        <v>7879667</v>
      </c>
      <c r="L331" s="241">
        <v>638253.027</v>
      </c>
      <c r="M331" s="242">
        <v>0</v>
      </c>
      <c r="N331" s="242">
        <v>0</v>
      </c>
      <c r="O331" s="243">
        <f>Table17[[#This Row],[Qualified Property Amount Reported]]/Table17[[#This Row],[Qualified Property Amount Approved]]</f>
        <v>0</v>
      </c>
      <c r="P331" s="241">
        <v>740148</v>
      </c>
      <c r="Q331" s="241">
        <v>2884021</v>
      </c>
      <c r="R331" s="241">
        <v>2985916</v>
      </c>
      <c r="S331" s="245">
        <v>200</v>
      </c>
      <c r="T331" s="245">
        <v>12</v>
      </c>
      <c r="U331" s="247" t="s">
        <v>65</v>
      </c>
      <c r="V331" s="44"/>
      <c r="W331" s="44"/>
      <c r="X331" s="44"/>
      <c r="Y331" s="51"/>
      <c r="Z331" s="96">
        <v>72</v>
      </c>
      <c r="AA331" s="96"/>
      <c r="AB331" s="96">
        <v>34</v>
      </c>
      <c r="AC331" s="124"/>
    </row>
    <row r="332" spans="1:31" ht="100" customHeight="1" x14ac:dyDescent="0.35">
      <c r="A332" s="228">
        <v>330</v>
      </c>
      <c r="B332" s="237" t="s">
        <v>1069</v>
      </c>
      <c r="C332" s="237">
        <v>2012</v>
      </c>
      <c r="D332" s="333">
        <v>40960</v>
      </c>
      <c r="E332" s="239" t="s">
        <v>1070</v>
      </c>
      <c r="F332" s="237" t="s">
        <v>1071</v>
      </c>
      <c r="G332" s="96" t="s">
        <v>75</v>
      </c>
      <c r="H332" s="237" t="s">
        <v>75</v>
      </c>
      <c r="I332" s="237" t="s">
        <v>48</v>
      </c>
      <c r="J332" s="237" t="s">
        <v>1072</v>
      </c>
      <c r="K332" s="240">
        <v>57002457</v>
      </c>
      <c r="L332" s="241">
        <v>4617199.017</v>
      </c>
      <c r="M332" s="242">
        <v>1708595.6</v>
      </c>
      <c r="N332" s="242">
        <v>20380383.490000002</v>
      </c>
      <c r="O332" s="243">
        <f>Table17[[#This Row],[Qualified Property Amount Reported]]/Table17[[#This Row],[Qualified Property Amount Approved]]</f>
        <v>0.35753517589601447</v>
      </c>
      <c r="P332" s="241">
        <v>30775968</v>
      </c>
      <c r="Q332" s="241">
        <v>2368664</v>
      </c>
      <c r="R332" s="241">
        <v>28527434</v>
      </c>
      <c r="S332" s="245">
        <v>180</v>
      </c>
      <c r="T332" s="245">
        <v>14</v>
      </c>
      <c r="U332" s="246" t="s">
        <v>65</v>
      </c>
      <c r="V332" s="44"/>
      <c r="W332" s="44"/>
      <c r="X332" s="44"/>
      <c r="Y332" s="51"/>
      <c r="Z332" s="96">
        <v>24</v>
      </c>
      <c r="AA332" s="96"/>
      <c r="AB332" s="96">
        <v>10</v>
      </c>
      <c r="AC332" s="124"/>
    </row>
    <row r="333" spans="1:31" ht="100" customHeight="1" x14ac:dyDescent="0.35">
      <c r="A333" s="228">
        <v>331</v>
      </c>
      <c r="B333" s="237" t="s">
        <v>61</v>
      </c>
      <c r="C333" s="237">
        <v>2012</v>
      </c>
      <c r="D333" s="333">
        <v>41198</v>
      </c>
      <c r="E333" s="239" t="s">
        <v>62</v>
      </c>
      <c r="F333" s="237" t="s">
        <v>63</v>
      </c>
      <c r="G333" s="96" t="s">
        <v>64</v>
      </c>
      <c r="H333" s="237" t="s">
        <v>64</v>
      </c>
      <c r="I333" s="237" t="s">
        <v>48</v>
      </c>
      <c r="J333" s="237" t="s">
        <v>49</v>
      </c>
      <c r="K333" s="274">
        <v>2633359</v>
      </c>
      <c r="L333" s="268">
        <v>213302.079</v>
      </c>
      <c r="M333" s="274">
        <v>84096.31</v>
      </c>
      <c r="N333" s="274">
        <v>1004734.92</v>
      </c>
      <c r="O333" s="275">
        <f>Table17[[#This Row],[Qualified Property Amount Reported]]/Table17[[#This Row],[Qualified Property Amount Approved]]</f>
        <v>0.38154118750994453</v>
      </c>
      <c r="P333" s="268">
        <v>41150</v>
      </c>
      <c r="Q333" s="268">
        <v>208573</v>
      </c>
      <c r="R333" s="268">
        <v>36421</v>
      </c>
      <c r="S333" s="237">
        <v>22</v>
      </c>
      <c r="T333" s="237">
        <v>3</v>
      </c>
      <c r="U333" s="237" t="s">
        <v>65</v>
      </c>
      <c r="V333" s="124"/>
      <c r="W333" s="124"/>
      <c r="X333" s="124"/>
      <c r="Y333" s="138"/>
      <c r="Z333" s="96">
        <v>9</v>
      </c>
      <c r="AA333" s="96"/>
      <c r="AB333" s="96">
        <v>5</v>
      </c>
      <c r="AC333" s="124"/>
    </row>
    <row r="334" spans="1:31" ht="100" customHeight="1" x14ac:dyDescent="0.35">
      <c r="A334" s="228">
        <v>332</v>
      </c>
      <c r="B334" s="237" t="s">
        <v>549</v>
      </c>
      <c r="C334" s="237">
        <v>2012</v>
      </c>
      <c r="D334" s="333">
        <v>41198</v>
      </c>
      <c r="E334" s="239" t="s">
        <v>550</v>
      </c>
      <c r="F334" s="237" t="s">
        <v>551</v>
      </c>
      <c r="G334" s="96" t="s">
        <v>152</v>
      </c>
      <c r="H334" s="237" t="s">
        <v>152</v>
      </c>
      <c r="I334" s="237" t="s">
        <v>186</v>
      </c>
      <c r="J334" s="237" t="s">
        <v>450</v>
      </c>
      <c r="K334" s="240">
        <v>5744962</v>
      </c>
      <c r="L334" s="241">
        <v>465341.92200000002</v>
      </c>
      <c r="M334" s="242">
        <v>256835.53</v>
      </c>
      <c r="N334" s="242">
        <v>3170809</v>
      </c>
      <c r="O334" s="243">
        <f>Table17[[#This Row],[Qualified Property Amount Reported]]/Table17[[#This Row],[Qualified Property Amount Approved]]</f>
        <v>0.55192862894480421</v>
      </c>
      <c r="P334" s="241">
        <v>83283</v>
      </c>
      <c r="Q334" s="241">
        <v>906571</v>
      </c>
      <c r="R334" s="241">
        <v>524512</v>
      </c>
      <c r="S334" s="245">
        <v>114</v>
      </c>
      <c r="T334" s="245">
        <v>8</v>
      </c>
      <c r="U334" s="246" t="s">
        <v>65</v>
      </c>
      <c r="V334" s="44"/>
      <c r="W334" s="44"/>
      <c r="X334" s="44"/>
      <c r="Y334" s="51"/>
      <c r="Z334" s="96">
        <v>13</v>
      </c>
      <c r="AA334" s="96"/>
      <c r="AB334" s="96">
        <v>5</v>
      </c>
      <c r="AC334" s="124"/>
    </row>
    <row r="335" spans="1:31" ht="100" customHeight="1" x14ac:dyDescent="0.35">
      <c r="A335" s="228">
        <v>333</v>
      </c>
      <c r="B335" s="237" t="s">
        <v>469</v>
      </c>
      <c r="C335" s="237">
        <v>2012</v>
      </c>
      <c r="D335" s="333">
        <v>41198</v>
      </c>
      <c r="E335" s="239" t="s">
        <v>470</v>
      </c>
      <c r="F335" s="237" t="s">
        <v>471</v>
      </c>
      <c r="G335" s="96" t="s">
        <v>64</v>
      </c>
      <c r="H335" s="237" t="s">
        <v>64</v>
      </c>
      <c r="I335" s="237" t="s">
        <v>48</v>
      </c>
      <c r="J335" s="237" t="s">
        <v>70</v>
      </c>
      <c r="K335" s="240">
        <v>11796759</v>
      </c>
      <c r="L335" s="241">
        <v>955537.47900000005</v>
      </c>
      <c r="M335" s="242">
        <v>0</v>
      </c>
      <c r="N335" s="242">
        <v>0</v>
      </c>
      <c r="O335" s="243">
        <f>Table17[[#This Row],[Qualified Property Amount Reported]]/Table17[[#This Row],[Qualified Property Amount Approved]]</f>
        <v>0</v>
      </c>
      <c r="P335" s="241">
        <v>204651</v>
      </c>
      <c r="Q335" s="241">
        <v>977083</v>
      </c>
      <c r="R335" s="241">
        <v>226196</v>
      </c>
      <c r="S335" s="245">
        <v>24</v>
      </c>
      <c r="T335" s="245">
        <v>3</v>
      </c>
      <c r="U335" s="247" t="s">
        <v>65</v>
      </c>
      <c r="V335" s="44"/>
      <c r="W335" s="44"/>
      <c r="X335" s="44"/>
      <c r="Y335" s="51"/>
      <c r="Z335" s="96">
        <v>10</v>
      </c>
      <c r="AA335" s="96"/>
      <c r="AB335" s="96">
        <v>6</v>
      </c>
      <c r="AC335" s="124"/>
    </row>
    <row r="336" spans="1:31" ht="100" customHeight="1" x14ac:dyDescent="0.35">
      <c r="A336" s="228">
        <v>334</v>
      </c>
      <c r="B336" s="237" t="s">
        <v>546</v>
      </c>
      <c r="C336" s="237">
        <v>2013</v>
      </c>
      <c r="D336" s="333">
        <v>41380</v>
      </c>
      <c r="E336" s="239" t="s">
        <v>547</v>
      </c>
      <c r="F336" s="237" t="s">
        <v>548</v>
      </c>
      <c r="G336" s="96" t="s">
        <v>256</v>
      </c>
      <c r="H336" s="237" t="s">
        <v>256</v>
      </c>
      <c r="I336" s="237" t="s">
        <v>48</v>
      </c>
      <c r="J336" s="237" t="s">
        <v>49</v>
      </c>
      <c r="K336" s="240">
        <v>1212095</v>
      </c>
      <c r="L336" s="241">
        <v>101452.35149999999</v>
      </c>
      <c r="M336" s="242">
        <v>0</v>
      </c>
      <c r="N336" s="242">
        <v>0</v>
      </c>
      <c r="O336" s="243">
        <f>Table17[[#This Row],[Qualified Property Amount Reported]]/Table17[[#This Row],[Qualified Property Amount Approved]]</f>
        <v>0</v>
      </c>
      <c r="P336" s="241">
        <v>19311</v>
      </c>
      <c r="Q336" s="241">
        <v>108487</v>
      </c>
      <c r="R336" s="241">
        <v>26345</v>
      </c>
      <c r="S336" s="245">
        <v>6</v>
      </c>
      <c r="T336" s="245">
        <v>1</v>
      </c>
      <c r="U336" s="246" t="s">
        <v>65</v>
      </c>
      <c r="V336" s="44"/>
      <c r="W336" s="44"/>
      <c r="X336" s="44"/>
      <c r="Y336" s="51"/>
      <c r="Z336" s="96">
        <v>38</v>
      </c>
      <c r="AA336" s="96"/>
      <c r="AB336" s="96">
        <v>19</v>
      </c>
      <c r="AC336" s="124"/>
    </row>
    <row r="337" spans="1:29" s="164" customFormat="1" ht="100" customHeight="1" x14ac:dyDescent="0.5">
      <c r="A337" s="228">
        <v>335</v>
      </c>
      <c r="B337" s="237" t="s">
        <v>1228</v>
      </c>
      <c r="C337" s="237">
        <v>2013</v>
      </c>
      <c r="D337" s="333">
        <v>41380</v>
      </c>
      <c r="E337" s="239" t="s">
        <v>1229</v>
      </c>
      <c r="F337" s="237" t="s">
        <v>544</v>
      </c>
      <c r="G337" s="96" t="s">
        <v>126</v>
      </c>
      <c r="H337" s="237" t="s">
        <v>126</v>
      </c>
      <c r="I337" s="237" t="s">
        <v>48</v>
      </c>
      <c r="J337" s="237" t="s">
        <v>1230</v>
      </c>
      <c r="K337" s="240">
        <v>16330000</v>
      </c>
      <c r="L337" s="241">
        <v>1366821</v>
      </c>
      <c r="M337" s="242">
        <v>372404.2</v>
      </c>
      <c r="N337" s="242">
        <v>4422852.6900000004</v>
      </c>
      <c r="O337" s="243">
        <f>Table17[[#This Row],[Qualified Property Amount Reported]]/Table17[[#This Row],[Qualified Property Amount Approved]]</f>
        <v>0.27084217330067362</v>
      </c>
      <c r="P337" s="241">
        <v>1256397</v>
      </c>
      <c r="Q337" s="241">
        <v>886066</v>
      </c>
      <c r="R337" s="241">
        <v>775642</v>
      </c>
      <c r="S337" s="245">
        <v>47</v>
      </c>
      <c r="T337" s="245">
        <v>4</v>
      </c>
      <c r="U337" s="246" t="s">
        <v>65</v>
      </c>
      <c r="V337" s="44"/>
      <c r="W337" s="44"/>
      <c r="X337" s="44"/>
      <c r="Y337" s="51"/>
      <c r="Z337" s="96">
        <v>24</v>
      </c>
      <c r="AA337" s="96"/>
      <c r="AB337" s="96">
        <v>10</v>
      </c>
      <c r="AC337" s="124"/>
    </row>
    <row r="338" spans="1:29" ht="100" customHeight="1" x14ac:dyDescent="0.35">
      <c r="A338" s="228">
        <v>336</v>
      </c>
      <c r="B338" s="237" t="s">
        <v>1104</v>
      </c>
      <c r="C338" s="237">
        <v>2013</v>
      </c>
      <c r="D338" s="333">
        <v>41625</v>
      </c>
      <c r="E338" s="239" t="s">
        <v>1105</v>
      </c>
      <c r="F338" s="237" t="s">
        <v>1106</v>
      </c>
      <c r="G338" s="96" t="s">
        <v>278</v>
      </c>
      <c r="H338" s="237" t="s">
        <v>278</v>
      </c>
      <c r="I338" s="237" t="s">
        <v>34</v>
      </c>
      <c r="J338" s="237" t="s">
        <v>70</v>
      </c>
      <c r="K338" s="240">
        <v>444811275</v>
      </c>
      <c r="L338" s="241">
        <v>37230703.717500001</v>
      </c>
      <c r="M338" s="242">
        <v>0</v>
      </c>
      <c r="N338" s="242">
        <v>0</v>
      </c>
      <c r="O338" s="243">
        <f>Table17[[#This Row],[Qualified Property Amount Reported]]/Table17[[#This Row],[Qualified Property Amount Approved]]</f>
        <v>0</v>
      </c>
      <c r="P338" s="244" t="s">
        <v>36</v>
      </c>
      <c r="Q338" s="241">
        <v>51344220</v>
      </c>
      <c r="R338" s="241">
        <v>14113516</v>
      </c>
      <c r="S338" s="245">
        <v>650</v>
      </c>
      <c r="T338" s="245">
        <v>84</v>
      </c>
      <c r="U338" s="246" t="s">
        <v>65</v>
      </c>
      <c r="V338" s="44"/>
      <c r="W338" s="44"/>
      <c r="X338" s="44"/>
      <c r="Y338" s="51"/>
      <c r="Z338" s="96">
        <v>36</v>
      </c>
      <c r="AA338" s="96"/>
      <c r="AB338" s="96">
        <v>40</v>
      </c>
      <c r="AC338" s="124"/>
    </row>
    <row r="339" spans="1:29" ht="100" customHeight="1" x14ac:dyDescent="0.35">
      <c r="A339" s="228">
        <v>337</v>
      </c>
      <c r="B339" s="237" t="s">
        <v>334</v>
      </c>
      <c r="C339" s="237">
        <v>2013</v>
      </c>
      <c r="D339" s="333">
        <v>41625</v>
      </c>
      <c r="E339" s="239" t="s">
        <v>335</v>
      </c>
      <c r="F339" s="237" t="s">
        <v>336</v>
      </c>
      <c r="G339" s="96" t="s">
        <v>317</v>
      </c>
      <c r="H339" s="237" t="s">
        <v>317</v>
      </c>
      <c r="I339" s="237" t="s">
        <v>34</v>
      </c>
      <c r="J339" s="237" t="s">
        <v>337</v>
      </c>
      <c r="K339" s="240">
        <v>6553000</v>
      </c>
      <c r="L339" s="241">
        <v>548486.1</v>
      </c>
      <c r="M339" s="242">
        <v>429578.15</v>
      </c>
      <c r="N339" s="242">
        <v>5101878.25</v>
      </c>
      <c r="O339" s="243">
        <f>Table17[[#This Row],[Qualified Property Amount Reported]]/Table17[[#This Row],[Qualified Property Amount Approved]]</f>
        <v>0.77855611933465585</v>
      </c>
      <c r="P339" s="244" t="s">
        <v>36</v>
      </c>
      <c r="Q339" s="241">
        <v>539522</v>
      </c>
      <c r="R339" s="241">
        <v>-8964</v>
      </c>
      <c r="S339" s="245">
        <v>12</v>
      </c>
      <c r="T339" s="245">
        <v>1</v>
      </c>
      <c r="U339" s="246" t="s">
        <v>65</v>
      </c>
      <c r="V339" s="44"/>
      <c r="W339" s="44"/>
      <c r="X339" s="44"/>
      <c r="Y339" s="51"/>
      <c r="Z339" s="96">
        <v>21</v>
      </c>
      <c r="AA339" s="96"/>
      <c r="AB339" s="96">
        <v>13</v>
      </c>
      <c r="AC339" s="124"/>
    </row>
    <row r="340" spans="1:29" ht="100" customHeight="1" x14ac:dyDescent="0.35">
      <c r="A340" s="228">
        <v>338</v>
      </c>
      <c r="B340" s="237" t="s">
        <v>965</v>
      </c>
      <c r="C340" s="237">
        <v>2014</v>
      </c>
      <c r="D340" s="333">
        <v>41779</v>
      </c>
      <c r="E340" s="239" t="s">
        <v>966</v>
      </c>
      <c r="F340" s="237" t="s">
        <v>115</v>
      </c>
      <c r="G340" s="96" t="s">
        <v>678</v>
      </c>
      <c r="H340" s="237" t="s">
        <v>678</v>
      </c>
      <c r="I340" s="237" t="s">
        <v>48</v>
      </c>
      <c r="J340" s="237" t="s">
        <v>49</v>
      </c>
      <c r="K340" s="240">
        <v>25967035</v>
      </c>
      <c r="L340" s="241">
        <v>2186424.3470000001</v>
      </c>
      <c r="M340" s="242">
        <v>0</v>
      </c>
      <c r="N340" s="242">
        <v>0</v>
      </c>
      <c r="O340" s="243">
        <f>Table17[[#This Row],[Qualified Property Amount Reported]]/Table17[[#This Row],[Qualified Property Amount Approved]]</f>
        <v>0</v>
      </c>
      <c r="P340" s="241">
        <v>271168</v>
      </c>
      <c r="Q340" s="241">
        <v>2747503</v>
      </c>
      <c r="R340" s="241">
        <v>832247</v>
      </c>
      <c r="S340" s="245">
        <v>57</v>
      </c>
      <c r="T340" s="245">
        <v>8</v>
      </c>
      <c r="U340" s="246" t="s">
        <v>65</v>
      </c>
      <c r="V340" s="44"/>
      <c r="W340" s="44"/>
      <c r="X340" s="44"/>
      <c r="Y340" s="51"/>
      <c r="Z340" s="96">
        <v>11</v>
      </c>
      <c r="AA340" s="96"/>
      <c r="AB340" s="96">
        <v>3</v>
      </c>
      <c r="AC340" s="124"/>
    </row>
    <row r="341" spans="1:29" ht="100" customHeight="1" x14ac:dyDescent="0.35">
      <c r="A341" s="228">
        <v>339</v>
      </c>
      <c r="B341" s="237" t="s">
        <v>836</v>
      </c>
      <c r="C341" s="237">
        <v>2014</v>
      </c>
      <c r="D341" s="333">
        <v>41870</v>
      </c>
      <c r="E341" s="239" t="s">
        <v>837</v>
      </c>
      <c r="F341" s="237" t="s">
        <v>838</v>
      </c>
      <c r="G341" s="96" t="s">
        <v>131</v>
      </c>
      <c r="H341" s="237" t="s">
        <v>185</v>
      </c>
      <c r="I341" s="237" t="s">
        <v>34</v>
      </c>
      <c r="J341" s="237" t="s">
        <v>839</v>
      </c>
      <c r="K341" s="240">
        <v>7963972</v>
      </c>
      <c r="L341" s="241">
        <v>670566</v>
      </c>
      <c r="M341" s="242">
        <v>425181.15</v>
      </c>
      <c r="N341" s="242">
        <v>5049657.37</v>
      </c>
      <c r="O341" s="243">
        <f>Table17[[#This Row],[Qualified Property Amount Reported]]/Table17[[#This Row],[Qualified Property Amount Approved]]</f>
        <v>0.6340626724955839</v>
      </c>
      <c r="P341" s="244" t="s">
        <v>36</v>
      </c>
      <c r="Q341" s="241">
        <v>840081</v>
      </c>
      <c r="R341" s="241">
        <v>169514</v>
      </c>
      <c r="S341" s="245">
        <v>50</v>
      </c>
      <c r="T341" s="245">
        <v>4</v>
      </c>
      <c r="U341" s="246" t="s">
        <v>65</v>
      </c>
      <c r="V341" s="44"/>
      <c r="W341" s="44"/>
      <c r="X341" s="44"/>
      <c r="Y341" s="51"/>
      <c r="Z341" s="96">
        <v>66</v>
      </c>
      <c r="AA341" s="96"/>
      <c r="AB341" s="96">
        <v>26</v>
      </c>
      <c r="AC341" s="124"/>
    </row>
    <row r="342" spans="1:29" ht="100" customHeight="1" x14ac:dyDescent="0.35">
      <c r="A342" s="228">
        <v>340</v>
      </c>
      <c r="B342" s="237" t="s">
        <v>128</v>
      </c>
      <c r="C342" s="237">
        <v>2014</v>
      </c>
      <c r="D342" s="333">
        <v>41870</v>
      </c>
      <c r="E342" s="239" t="s">
        <v>129</v>
      </c>
      <c r="F342" s="237" t="s">
        <v>130</v>
      </c>
      <c r="G342" s="96" t="s">
        <v>131</v>
      </c>
      <c r="H342" s="237" t="s">
        <v>131</v>
      </c>
      <c r="I342" s="237" t="s">
        <v>48</v>
      </c>
      <c r="J342" s="237" t="s">
        <v>132</v>
      </c>
      <c r="K342" s="240">
        <v>16325984</v>
      </c>
      <c r="L342" s="241">
        <v>1374648</v>
      </c>
      <c r="M342" s="242">
        <v>1056185.71</v>
      </c>
      <c r="N342" s="242">
        <v>12543773.24</v>
      </c>
      <c r="O342" s="243">
        <f>Table17[[#This Row],[Qualified Property Amount Reported]]/Table17[[#This Row],[Qualified Property Amount Approved]]</f>
        <v>0.7683318346998258</v>
      </c>
      <c r="P342" s="241">
        <v>287233</v>
      </c>
      <c r="Q342" s="241">
        <v>6023164</v>
      </c>
      <c r="R342" s="241">
        <v>4935750</v>
      </c>
      <c r="S342" s="245">
        <v>141</v>
      </c>
      <c r="T342" s="245">
        <v>3</v>
      </c>
      <c r="U342" s="246" t="s">
        <v>65</v>
      </c>
      <c r="V342" s="44"/>
      <c r="W342" s="44"/>
      <c r="X342" s="44"/>
      <c r="Y342" s="51"/>
      <c r="Z342" s="96">
        <v>62</v>
      </c>
      <c r="AA342" s="96"/>
      <c r="AB342" s="96">
        <v>33</v>
      </c>
      <c r="AC342" s="124"/>
    </row>
    <row r="343" spans="1:29" ht="100" customHeight="1" x14ac:dyDescent="0.35">
      <c r="A343" s="228">
        <v>341</v>
      </c>
      <c r="B343" s="237" t="s">
        <v>798</v>
      </c>
      <c r="C343" s="237">
        <v>2014</v>
      </c>
      <c r="D343" s="333">
        <v>41870</v>
      </c>
      <c r="E343" s="239" t="s">
        <v>799</v>
      </c>
      <c r="F343" s="237" t="s">
        <v>800</v>
      </c>
      <c r="G343" s="96" t="s">
        <v>263</v>
      </c>
      <c r="H343" s="237" t="s">
        <v>263</v>
      </c>
      <c r="I343" s="237" t="s">
        <v>48</v>
      </c>
      <c r="J343" s="237" t="s">
        <v>49</v>
      </c>
      <c r="K343" s="240">
        <v>2200000</v>
      </c>
      <c r="L343" s="241">
        <v>185240</v>
      </c>
      <c r="M343" s="242">
        <v>10045.06</v>
      </c>
      <c r="N343" s="242">
        <v>119300</v>
      </c>
      <c r="O343" s="243">
        <f>Table17[[#This Row],[Qualified Property Amount Reported]]/Table17[[#This Row],[Qualified Property Amount Approved]]</f>
        <v>5.4227272727272728E-2</v>
      </c>
      <c r="P343" s="241">
        <v>28671</v>
      </c>
      <c r="Q343" s="241">
        <v>596885</v>
      </c>
      <c r="R343" s="241">
        <v>440316</v>
      </c>
      <c r="S343" s="245">
        <v>28</v>
      </c>
      <c r="T343" s="245">
        <v>3</v>
      </c>
      <c r="U343" s="246" t="s">
        <v>65</v>
      </c>
      <c r="V343" s="44"/>
      <c r="W343" s="44"/>
      <c r="X343" s="44"/>
      <c r="Y343" s="51"/>
      <c r="Z343" s="96">
        <v>27</v>
      </c>
      <c r="AA343" s="96"/>
      <c r="AB343" s="96">
        <v>12</v>
      </c>
      <c r="AC343" s="124"/>
    </row>
    <row r="344" spans="1:29" ht="100" customHeight="1" x14ac:dyDescent="0.35">
      <c r="A344" s="228">
        <v>342</v>
      </c>
      <c r="B344" s="237" t="s">
        <v>782</v>
      </c>
      <c r="C344" s="237">
        <v>2014</v>
      </c>
      <c r="D344" s="333">
        <v>41898</v>
      </c>
      <c r="E344" s="239" t="s">
        <v>779</v>
      </c>
      <c r="F344" s="237" t="s">
        <v>783</v>
      </c>
      <c r="G344" s="96" t="s">
        <v>131</v>
      </c>
      <c r="H344" s="237" t="s">
        <v>784</v>
      </c>
      <c r="I344" s="237" t="s">
        <v>34</v>
      </c>
      <c r="J344" s="237" t="s">
        <v>191</v>
      </c>
      <c r="K344" s="240">
        <v>345296354</v>
      </c>
      <c r="L344" s="241">
        <v>29073953</v>
      </c>
      <c r="M344" s="242">
        <v>0</v>
      </c>
      <c r="N344" s="242">
        <v>0</v>
      </c>
      <c r="O344" s="243">
        <f>Table17[[#This Row],[Qualified Property Amount Reported]]/Table17[[#This Row],[Qualified Property Amount Approved]]</f>
        <v>0</v>
      </c>
      <c r="P344" s="244" t="s">
        <v>36</v>
      </c>
      <c r="Q344" s="241">
        <v>38053138</v>
      </c>
      <c r="R344" s="241">
        <v>8979185</v>
      </c>
      <c r="S344" s="245">
        <v>1213</v>
      </c>
      <c r="T344" s="245">
        <v>91</v>
      </c>
      <c r="U344" s="246" t="s">
        <v>65</v>
      </c>
      <c r="V344" s="44"/>
      <c r="W344" s="44"/>
      <c r="X344" s="44"/>
      <c r="Y344" s="51"/>
      <c r="Z344" s="96">
        <v>39</v>
      </c>
      <c r="AA344" s="96"/>
      <c r="AB344" s="96">
        <v>21</v>
      </c>
      <c r="AC344" s="124"/>
    </row>
    <row r="345" spans="1:29" ht="100" customHeight="1" x14ac:dyDescent="0.35">
      <c r="A345" s="228">
        <v>343</v>
      </c>
      <c r="B345" s="237" t="s">
        <v>1061</v>
      </c>
      <c r="C345" s="237">
        <v>2014</v>
      </c>
      <c r="D345" s="333">
        <v>41933</v>
      </c>
      <c r="E345" s="239" t="s">
        <v>1062</v>
      </c>
      <c r="F345" s="237" t="s">
        <v>544</v>
      </c>
      <c r="G345" s="96" t="s">
        <v>126</v>
      </c>
      <c r="H345" s="237" t="s">
        <v>126</v>
      </c>
      <c r="I345" s="237" t="s">
        <v>48</v>
      </c>
      <c r="J345" s="237" t="s">
        <v>127</v>
      </c>
      <c r="K345" s="240">
        <v>20500000</v>
      </c>
      <c r="L345" s="241">
        <v>1726100</v>
      </c>
      <c r="M345" s="242">
        <v>1726100</v>
      </c>
      <c r="N345" s="242">
        <v>20500000</v>
      </c>
      <c r="O345" s="243">
        <f>Table17[[#This Row],[Qualified Property Amount Reported]]/Table17[[#This Row],[Qualified Property Amount Approved]]</f>
        <v>1</v>
      </c>
      <c r="P345" s="241">
        <v>475809</v>
      </c>
      <c r="Q345" s="241">
        <v>1261678</v>
      </c>
      <c r="R345" s="241">
        <v>11387</v>
      </c>
      <c r="S345" s="245">
        <v>128</v>
      </c>
      <c r="T345" s="245">
        <v>12</v>
      </c>
      <c r="U345" s="246" t="s">
        <v>65</v>
      </c>
      <c r="V345" s="44"/>
      <c r="W345" s="44"/>
      <c r="X345" s="44"/>
      <c r="Y345" s="51"/>
      <c r="Z345" s="96">
        <v>24</v>
      </c>
      <c r="AA345" s="96"/>
      <c r="AB345" s="96">
        <v>10</v>
      </c>
      <c r="AC345" s="124"/>
    </row>
    <row r="346" spans="1:29" ht="100" customHeight="1" x14ac:dyDescent="0.35">
      <c r="A346" s="228">
        <v>344</v>
      </c>
      <c r="B346" s="237" t="s">
        <v>911</v>
      </c>
      <c r="C346" s="237">
        <v>2015</v>
      </c>
      <c r="D346" s="333">
        <v>42024</v>
      </c>
      <c r="E346" s="239" t="s">
        <v>912</v>
      </c>
      <c r="F346" s="237" t="s">
        <v>444</v>
      </c>
      <c r="G346" s="96" t="s">
        <v>444</v>
      </c>
      <c r="H346" s="237" t="s">
        <v>444</v>
      </c>
      <c r="I346" s="237" t="s">
        <v>34</v>
      </c>
      <c r="J346" s="237" t="s">
        <v>913</v>
      </c>
      <c r="K346" s="240">
        <v>4763500</v>
      </c>
      <c r="L346" s="241">
        <v>401087</v>
      </c>
      <c r="M346" s="242">
        <v>271374.71000000002</v>
      </c>
      <c r="N346" s="242">
        <v>3222977.51</v>
      </c>
      <c r="O346" s="243">
        <f>Table17[[#This Row],[Qualified Property Amount Reported]]/Table17[[#This Row],[Qualified Property Amount Approved]]</f>
        <v>0.67659861656345122</v>
      </c>
      <c r="P346" s="244" t="s">
        <v>36</v>
      </c>
      <c r="Q346" s="241">
        <v>988793</v>
      </c>
      <c r="R346" s="241">
        <v>587707</v>
      </c>
      <c r="S346" s="245">
        <v>3</v>
      </c>
      <c r="T346" s="245">
        <v>0</v>
      </c>
      <c r="U346" s="246" t="s">
        <v>65</v>
      </c>
      <c r="V346" s="44"/>
      <c r="W346" s="44"/>
      <c r="X346" s="44"/>
      <c r="Y346" s="51"/>
      <c r="Z346" s="96">
        <v>8</v>
      </c>
      <c r="AA346" s="96"/>
      <c r="AB346" s="96">
        <v>12</v>
      </c>
      <c r="AC346" s="124"/>
    </row>
    <row r="347" spans="1:29" ht="100" customHeight="1" x14ac:dyDescent="0.35">
      <c r="A347" s="228">
        <v>345</v>
      </c>
      <c r="B347" s="237" t="s">
        <v>640</v>
      </c>
      <c r="C347" s="237">
        <v>2015</v>
      </c>
      <c r="D347" s="333">
        <v>42115</v>
      </c>
      <c r="E347" s="239" t="s">
        <v>641</v>
      </c>
      <c r="F347" s="237" t="s">
        <v>642</v>
      </c>
      <c r="G347" s="96" t="s">
        <v>180</v>
      </c>
      <c r="H347" s="237" t="s">
        <v>180</v>
      </c>
      <c r="I347" s="237" t="s">
        <v>34</v>
      </c>
      <c r="J347" s="237" t="s">
        <v>191</v>
      </c>
      <c r="K347" s="240">
        <v>118687529</v>
      </c>
      <c r="L347" s="241">
        <v>9993490</v>
      </c>
      <c r="M347" s="242">
        <v>1918895.15</v>
      </c>
      <c r="N347" s="242">
        <v>22789728.650000002</v>
      </c>
      <c r="O347" s="243">
        <f>Table17[[#This Row],[Qualified Property Amount Reported]]/Table17[[#This Row],[Qualified Property Amount Approved]]</f>
        <v>0.19201451780161335</v>
      </c>
      <c r="P347" s="244" t="s">
        <v>36</v>
      </c>
      <c r="Q347" s="241">
        <v>8483497</v>
      </c>
      <c r="R347" s="241">
        <v>-1509993</v>
      </c>
      <c r="S347" s="245">
        <v>231</v>
      </c>
      <c r="T347" s="245">
        <v>13</v>
      </c>
      <c r="U347" s="246" t="s">
        <v>65</v>
      </c>
      <c r="V347" s="44"/>
      <c r="W347" s="44"/>
      <c r="X347" s="44"/>
      <c r="Y347" s="51"/>
      <c r="Z347" s="96">
        <v>68</v>
      </c>
      <c r="AA347" s="96"/>
      <c r="AB347" s="96">
        <v>34</v>
      </c>
      <c r="AC347" s="124"/>
    </row>
    <row r="348" spans="1:29" ht="100" customHeight="1" x14ac:dyDescent="0.35">
      <c r="A348" s="228">
        <v>346</v>
      </c>
      <c r="B348" s="237" t="s">
        <v>495</v>
      </c>
      <c r="C348" s="237">
        <v>2016</v>
      </c>
      <c r="D348" s="333">
        <v>42661</v>
      </c>
      <c r="E348" s="239" t="s">
        <v>496</v>
      </c>
      <c r="F348" s="237" t="s">
        <v>267</v>
      </c>
      <c r="G348" s="96" t="s">
        <v>152</v>
      </c>
      <c r="H348" s="237" t="s">
        <v>152</v>
      </c>
      <c r="I348" s="237" t="s">
        <v>107</v>
      </c>
      <c r="J348" s="237" t="s">
        <v>497</v>
      </c>
      <c r="K348" s="240">
        <v>3400000</v>
      </c>
      <c r="L348" s="241">
        <v>286280</v>
      </c>
      <c r="M348" s="242">
        <v>0</v>
      </c>
      <c r="N348" s="242">
        <v>0</v>
      </c>
      <c r="O348" s="243">
        <f>Table17[[#This Row],[Qualified Property Amount Reported]]/Table17[[#This Row],[Qualified Property Amount Approved]]</f>
        <v>0</v>
      </c>
      <c r="P348" s="241">
        <v>5872</v>
      </c>
      <c r="Q348" s="241">
        <v>1015541</v>
      </c>
      <c r="R348" s="241">
        <v>735133</v>
      </c>
      <c r="S348" s="245">
        <v>32</v>
      </c>
      <c r="T348" s="245">
        <v>2</v>
      </c>
      <c r="U348" s="246" t="s">
        <v>65</v>
      </c>
      <c r="V348" s="44"/>
      <c r="W348" s="44"/>
      <c r="X348" s="44"/>
      <c r="Y348" s="51"/>
      <c r="Z348" s="96">
        <v>13</v>
      </c>
      <c r="AA348" s="96"/>
      <c r="AB348" s="96">
        <v>35</v>
      </c>
      <c r="AC348" s="124"/>
    </row>
    <row r="349" spans="1:29" ht="100" customHeight="1" x14ac:dyDescent="0.35">
      <c r="A349" s="228">
        <v>347</v>
      </c>
      <c r="B349" s="237" t="s">
        <v>829</v>
      </c>
      <c r="C349" s="237">
        <v>2016</v>
      </c>
      <c r="D349" s="333">
        <v>42661</v>
      </c>
      <c r="E349" s="239" t="s">
        <v>825</v>
      </c>
      <c r="F349" s="237" t="s">
        <v>826</v>
      </c>
      <c r="G349" s="96" t="s">
        <v>826</v>
      </c>
      <c r="H349" s="237" t="s">
        <v>826</v>
      </c>
      <c r="I349" s="237" t="s">
        <v>107</v>
      </c>
      <c r="J349" s="237" t="s">
        <v>319</v>
      </c>
      <c r="K349" s="240">
        <v>32403272</v>
      </c>
      <c r="L349" s="241">
        <v>2728355.5024000001</v>
      </c>
      <c r="M349" s="242">
        <v>0</v>
      </c>
      <c r="N349" s="242">
        <v>0</v>
      </c>
      <c r="O349" s="243">
        <f>Table17[[#This Row],[Qualified Property Amount Reported]]/Table17[[#This Row],[Qualified Property Amount Approved]]</f>
        <v>0</v>
      </c>
      <c r="P349" s="241">
        <v>80208</v>
      </c>
      <c r="Q349" s="241">
        <v>2985127</v>
      </c>
      <c r="R349" s="241">
        <v>336980</v>
      </c>
      <c r="S349" s="245">
        <v>75</v>
      </c>
      <c r="T349" s="245">
        <v>11</v>
      </c>
      <c r="U349" s="246" t="s">
        <v>65</v>
      </c>
      <c r="V349" s="44"/>
      <c r="W349" s="44"/>
      <c r="X349" s="44"/>
      <c r="Y349" s="51"/>
      <c r="Z349" s="96">
        <v>37</v>
      </c>
      <c r="AA349" s="96"/>
      <c r="AB349" s="96">
        <v>19</v>
      </c>
      <c r="AC349" s="124"/>
    </row>
    <row r="350" spans="1:29" ht="100" customHeight="1" x14ac:dyDescent="0.35">
      <c r="A350" s="228">
        <v>348</v>
      </c>
      <c r="B350" s="237" t="s">
        <v>530</v>
      </c>
      <c r="C350" s="237">
        <v>2016</v>
      </c>
      <c r="D350" s="333">
        <v>42661</v>
      </c>
      <c r="E350" s="239" t="s">
        <v>531</v>
      </c>
      <c r="F350" s="237" t="s">
        <v>80</v>
      </c>
      <c r="G350" s="96" t="s">
        <v>80</v>
      </c>
      <c r="H350" s="237" t="s">
        <v>80</v>
      </c>
      <c r="I350" s="237" t="s">
        <v>107</v>
      </c>
      <c r="J350" s="237" t="s">
        <v>319</v>
      </c>
      <c r="K350" s="240">
        <v>10000000</v>
      </c>
      <c r="L350" s="241">
        <v>842000</v>
      </c>
      <c r="M350" s="242">
        <v>0</v>
      </c>
      <c r="N350" s="242">
        <v>0</v>
      </c>
      <c r="O350" s="243">
        <f>Table17[[#This Row],[Qualified Property Amount Reported]]/Table17[[#This Row],[Qualified Property Amount Approved]]</f>
        <v>0</v>
      </c>
      <c r="P350" s="241">
        <v>47049</v>
      </c>
      <c r="Q350" s="241">
        <v>961493</v>
      </c>
      <c r="R350" s="241">
        <v>166542</v>
      </c>
      <c r="S350" s="245">
        <v>45</v>
      </c>
      <c r="T350" s="245">
        <v>5</v>
      </c>
      <c r="U350" s="246" t="s">
        <v>65</v>
      </c>
      <c r="V350" s="44"/>
      <c r="W350" s="44"/>
      <c r="X350" s="44"/>
      <c r="Y350" s="51"/>
      <c r="Z350" s="96">
        <v>80</v>
      </c>
      <c r="AA350" s="96"/>
      <c r="AB350" s="96">
        <v>40</v>
      </c>
      <c r="AC350" s="124"/>
    </row>
    <row r="351" spans="1:29" ht="100" customHeight="1" x14ac:dyDescent="0.35">
      <c r="A351" s="228">
        <v>349</v>
      </c>
      <c r="B351" s="237" t="s">
        <v>536</v>
      </c>
      <c r="C351" s="237">
        <v>2016</v>
      </c>
      <c r="D351" s="333">
        <v>42661</v>
      </c>
      <c r="E351" s="239" t="s">
        <v>537</v>
      </c>
      <c r="F351" s="237" t="s">
        <v>538</v>
      </c>
      <c r="G351" s="96" t="s">
        <v>131</v>
      </c>
      <c r="H351" s="237" t="s">
        <v>131</v>
      </c>
      <c r="I351" s="237" t="s">
        <v>107</v>
      </c>
      <c r="J351" s="237" t="s">
        <v>319</v>
      </c>
      <c r="K351" s="240">
        <v>10500000</v>
      </c>
      <c r="L351" s="241">
        <v>884100</v>
      </c>
      <c r="M351" s="242">
        <v>0</v>
      </c>
      <c r="N351" s="242">
        <v>0</v>
      </c>
      <c r="O351" s="243">
        <f>Table17[[#This Row],[Qualified Property Amount Reported]]/Table17[[#This Row],[Qualified Property Amount Approved]]</f>
        <v>0</v>
      </c>
      <c r="P351" s="241">
        <v>48397</v>
      </c>
      <c r="Q351" s="241">
        <v>1094340</v>
      </c>
      <c r="R351" s="241">
        <v>258637</v>
      </c>
      <c r="S351" s="245">
        <v>37</v>
      </c>
      <c r="T351" s="245">
        <v>5</v>
      </c>
      <c r="U351" s="246" t="s">
        <v>65</v>
      </c>
      <c r="V351" s="44"/>
      <c r="W351" s="44"/>
      <c r="X351" s="44"/>
      <c r="Y351" s="51"/>
      <c r="Z351" s="96">
        <v>69</v>
      </c>
      <c r="AA351" s="96"/>
      <c r="AB351" s="96">
        <v>33</v>
      </c>
      <c r="AC351" s="124"/>
    </row>
    <row r="352" spans="1:29" ht="100" customHeight="1" x14ac:dyDescent="0.35">
      <c r="A352" s="228">
        <v>350</v>
      </c>
      <c r="B352" s="237" t="s">
        <v>1262</v>
      </c>
      <c r="C352" s="237">
        <v>2016</v>
      </c>
      <c r="D352" s="333">
        <v>42717</v>
      </c>
      <c r="E352" s="239" t="s">
        <v>1263</v>
      </c>
      <c r="F352" s="237" t="s">
        <v>1264</v>
      </c>
      <c r="G352" s="96" t="s">
        <v>408</v>
      </c>
      <c r="H352" s="237" t="s">
        <v>408</v>
      </c>
      <c r="I352" s="237" t="s">
        <v>34</v>
      </c>
      <c r="J352" s="237" t="s">
        <v>461</v>
      </c>
      <c r="K352" s="240">
        <v>8970500</v>
      </c>
      <c r="L352" s="241">
        <v>755316</v>
      </c>
      <c r="M352" s="242">
        <v>186237.83</v>
      </c>
      <c r="N352" s="242">
        <v>2216005</v>
      </c>
      <c r="O352" s="243">
        <f>Table17[[#This Row],[Qualified Property Amount Reported]]/Table17[[#This Row],[Qualified Property Amount Approved]]</f>
        <v>0.24703249540159411</v>
      </c>
      <c r="P352" s="244" t="s">
        <v>36</v>
      </c>
      <c r="Q352" s="241">
        <v>2260835</v>
      </c>
      <c r="R352" s="241">
        <v>1505519</v>
      </c>
      <c r="S352" s="245">
        <v>84</v>
      </c>
      <c r="T352" s="245">
        <v>15</v>
      </c>
      <c r="U352" s="246" t="s">
        <v>65</v>
      </c>
      <c r="V352" s="41" t="s">
        <v>1265</v>
      </c>
      <c r="W352" s="44"/>
      <c r="X352" s="44"/>
      <c r="Y352" s="51"/>
      <c r="Z352" s="96">
        <v>58</v>
      </c>
      <c r="AA352" s="96"/>
      <c r="AB352" s="96">
        <v>31</v>
      </c>
      <c r="AC352" s="124"/>
    </row>
    <row r="353" spans="1:29" ht="100" customHeight="1" x14ac:dyDescent="0.35">
      <c r="A353" s="228">
        <v>351</v>
      </c>
      <c r="B353" s="237" t="s">
        <v>869</v>
      </c>
      <c r="C353" s="237">
        <v>2017</v>
      </c>
      <c r="D353" s="333">
        <v>42752</v>
      </c>
      <c r="E353" s="239" t="s">
        <v>870</v>
      </c>
      <c r="F353" s="237" t="s">
        <v>871</v>
      </c>
      <c r="G353" s="96" t="s">
        <v>444</v>
      </c>
      <c r="H353" s="237" t="s">
        <v>444</v>
      </c>
      <c r="I353" s="237" t="s">
        <v>48</v>
      </c>
      <c r="J353" s="237" t="s">
        <v>70</v>
      </c>
      <c r="K353" s="274">
        <v>6819733</v>
      </c>
      <c r="L353" s="268">
        <v>574222</v>
      </c>
      <c r="M353" s="274">
        <v>447466.94</v>
      </c>
      <c r="N353" s="274">
        <v>5296597</v>
      </c>
      <c r="O353" s="243">
        <f>Table17[[#This Row],[Qualified Property Amount Reported]]/Table17[[#This Row],[Qualified Property Amount Approved]]</f>
        <v>0.7766575319004424</v>
      </c>
      <c r="P353" s="268">
        <v>276774</v>
      </c>
      <c r="Q353" s="268">
        <v>940730</v>
      </c>
      <c r="R353" s="268">
        <v>643283</v>
      </c>
      <c r="S353" s="237">
        <v>24</v>
      </c>
      <c r="T353" s="237">
        <v>3</v>
      </c>
      <c r="U353" s="237" t="s">
        <v>65</v>
      </c>
      <c r="V353" s="95" t="s">
        <v>872</v>
      </c>
      <c r="W353" s="95"/>
      <c r="X353" s="95"/>
      <c r="Y353" s="123"/>
      <c r="Z353" s="96">
        <v>5</v>
      </c>
      <c r="AA353" s="96"/>
      <c r="AB353" s="96">
        <v>8</v>
      </c>
      <c r="AC353" s="124"/>
    </row>
    <row r="354" spans="1:29" ht="100" customHeight="1" x14ac:dyDescent="0.35">
      <c r="A354" s="228">
        <v>352</v>
      </c>
      <c r="B354" s="237" t="s">
        <v>479</v>
      </c>
      <c r="C354" s="237">
        <v>2017</v>
      </c>
      <c r="D354" s="333">
        <v>42815</v>
      </c>
      <c r="E354" s="239" t="s">
        <v>480</v>
      </c>
      <c r="F354" s="237" t="s">
        <v>379</v>
      </c>
      <c r="G354" s="96" t="s">
        <v>379</v>
      </c>
      <c r="H354" s="237" t="s">
        <v>379</v>
      </c>
      <c r="I354" s="237" t="s">
        <v>48</v>
      </c>
      <c r="J354" s="237" t="s">
        <v>70</v>
      </c>
      <c r="K354" s="240">
        <v>20800000</v>
      </c>
      <c r="L354" s="241">
        <v>1751360</v>
      </c>
      <c r="M354" s="242">
        <v>0</v>
      </c>
      <c r="N354" s="242">
        <v>0</v>
      </c>
      <c r="O354" s="243">
        <f>Table17[[#This Row],[Qualified Property Amount Reported]]/Table17[[#This Row],[Qualified Property Amount Approved]]</f>
        <v>0</v>
      </c>
      <c r="P354" s="241">
        <v>581721</v>
      </c>
      <c r="Q354" s="241">
        <v>2675765</v>
      </c>
      <c r="R354" s="241">
        <v>1506126</v>
      </c>
      <c r="S354" s="245">
        <v>49</v>
      </c>
      <c r="T354" s="245">
        <v>7</v>
      </c>
      <c r="U354" s="246" t="s">
        <v>65</v>
      </c>
      <c r="V354" s="44"/>
      <c r="W354" s="44"/>
      <c r="X354" s="44"/>
      <c r="Y354" s="51"/>
      <c r="Z354" s="96">
        <v>33</v>
      </c>
      <c r="AA354" s="96"/>
      <c r="AB354" s="96">
        <v>16</v>
      </c>
      <c r="AC354" s="124"/>
    </row>
    <row r="355" spans="1:29" ht="100" customHeight="1" x14ac:dyDescent="0.35">
      <c r="A355" s="228">
        <v>353</v>
      </c>
      <c r="B355" s="237" t="s">
        <v>609</v>
      </c>
      <c r="C355" s="237">
        <v>2017</v>
      </c>
      <c r="D355" s="333">
        <v>42815</v>
      </c>
      <c r="E355" s="239" t="s">
        <v>610</v>
      </c>
      <c r="F355" s="237" t="s">
        <v>510</v>
      </c>
      <c r="G355" s="96" t="s">
        <v>162</v>
      </c>
      <c r="H355" s="237" t="s">
        <v>162</v>
      </c>
      <c r="I355" s="237" t="s">
        <v>34</v>
      </c>
      <c r="J355" s="237" t="s">
        <v>76</v>
      </c>
      <c r="K355" s="240">
        <v>8500000</v>
      </c>
      <c r="L355" s="241">
        <v>715700</v>
      </c>
      <c r="M355" s="242">
        <v>0</v>
      </c>
      <c r="N355" s="242">
        <v>0</v>
      </c>
      <c r="O355" s="243">
        <f>Table17[[#This Row],[Qualified Property Amount Reported]]/Table17[[#This Row],[Qualified Property Amount Approved]]</f>
        <v>0</v>
      </c>
      <c r="P355" s="244" t="s">
        <v>36</v>
      </c>
      <c r="Q355" s="241">
        <v>6165933</v>
      </c>
      <c r="R355" s="241">
        <v>5450233</v>
      </c>
      <c r="S355" s="245">
        <v>240</v>
      </c>
      <c r="T355" s="245">
        <v>15</v>
      </c>
      <c r="U355" s="246" t="s">
        <v>65</v>
      </c>
      <c r="V355" s="44"/>
      <c r="W355" s="44"/>
      <c r="X355" s="44"/>
      <c r="Y355" s="51"/>
      <c r="Z355" s="96">
        <v>14</v>
      </c>
      <c r="AA355" s="96"/>
      <c r="AB355" s="96">
        <v>9</v>
      </c>
      <c r="AC355" s="124"/>
    </row>
    <row r="356" spans="1:29" ht="100" customHeight="1" x14ac:dyDescent="0.35">
      <c r="A356" s="228">
        <v>354</v>
      </c>
      <c r="B356" s="237" t="s">
        <v>346</v>
      </c>
      <c r="C356" s="237">
        <v>2017</v>
      </c>
      <c r="D356" s="333">
        <v>42843</v>
      </c>
      <c r="E356" s="239" t="s">
        <v>347</v>
      </c>
      <c r="F356" s="237" t="s">
        <v>348</v>
      </c>
      <c r="G356" s="96" t="s">
        <v>47</v>
      </c>
      <c r="H356" s="237" t="s">
        <v>47</v>
      </c>
      <c r="I356" s="237" t="s">
        <v>34</v>
      </c>
      <c r="J356" s="237" t="s">
        <v>349</v>
      </c>
      <c r="K356" s="240">
        <v>107607827</v>
      </c>
      <c r="L356" s="241">
        <v>9060579</v>
      </c>
      <c r="M356" s="242">
        <v>0</v>
      </c>
      <c r="N356" s="242">
        <v>0</v>
      </c>
      <c r="O356" s="243">
        <f>Table17[[#This Row],[Qualified Property Amount Reported]]/Table17[[#This Row],[Qualified Property Amount Approved]]</f>
        <v>0</v>
      </c>
      <c r="P356" s="244" t="s">
        <v>36</v>
      </c>
      <c r="Q356" s="241">
        <v>16925300</v>
      </c>
      <c r="R356" s="241">
        <v>7864721</v>
      </c>
      <c r="S356" s="245">
        <v>84</v>
      </c>
      <c r="T356" s="245">
        <v>11</v>
      </c>
      <c r="U356" s="246" t="s">
        <v>65</v>
      </c>
      <c r="V356" s="44"/>
      <c r="W356" s="44"/>
      <c r="X356" s="44"/>
      <c r="Y356" s="51"/>
      <c r="Z356" s="96">
        <v>32</v>
      </c>
      <c r="AA356" s="96"/>
      <c r="AB356" s="96">
        <v>16</v>
      </c>
      <c r="AC356" s="124"/>
    </row>
    <row r="357" spans="1:29" ht="100" customHeight="1" x14ac:dyDescent="0.35">
      <c r="A357" s="228">
        <v>355</v>
      </c>
      <c r="B357" s="332" t="s">
        <v>904</v>
      </c>
      <c r="C357" s="237">
        <v>2017</v>
      </c>
      <c r="D357" s="333">
        <v>42906</v>
      </c>
      <c r="E357" s="239" t="s">
        <v>905</v>
      </c>
      <c r="F357" s="237" t="s">
        <v>33</v>
      </c>
      <c r="G357" s="96" t="s">
        <v>33</v>
      </c>
      <c r="H357" s="237" t="s">
        <v>33</v>
      </c>
      <c r="I357" s="237" t="s">
        <v>48</v>
      </c>
      <c r="J357" s="237" t="s">
        <v>70</v>
      </c>
      <c r="K357" s="240">
        <v>24440000</v>
      </c>
      <c r="L357" s="241">
        <v>2057848</v>
      </c>
      <c r="M357" s="240">
        <v>1909275.11</v>
      </c>
      <c r="N357" s="240">
        <v>22830142.800000001</v>
      </c>
      <c r="O357" s="243">
        <f>Table17[[#This Row],[Qualified Property Amount Reported]]/Table17[[#This Row],[Qualified Property Amount Approved]]</f>
        <v>0.9341302291325696</v>
      </c>
      <c r="P357" s="241">
        <v>602601</v>
      </c>
      <c r="Q357" s="241">
        <v>1552332</v>
      </c>
      <c r="R357" s="241">
        <v>97085</v>
      </c>
      <c r="S357" s="245">
        <v>106</v>
      </c>
      <c r="T357" s="245">
        <v>17</v>
      </c>
      <c r="U357" s="246" t="s">
        <v>65</v>
      </c>
      <c r="V357" s="41" t="s">
        <v>906</v>
      </c>
      <c r="W357" s="44"/>
      <c r="X357" s="44"/>
      <c r="Y357" s="51"/>
      <c r="Z357" s="96">
        <v>45</v>
      </c>
      <c r="AA357" s="96"/>
      <c r="AB357" s="96">
        <v>20</v>
      </c>
      <c r="AC357" s="124"/>
    </row>
    <row r="358" spans="1:29" ht="100" customHeight="1" x14ac:dyDescent="0.35">
      <c r="A358" s="228">
        <v>356</v>
      </c>
      <c r="B358" s="332" t="s">
        <v>1109</v>
      </c>
      <c r="C358" s="237">
        <v>2017</v>
      </c>
      <c r="D358" s="333">
        <v>42906</v>
      </c>
      <c r="E358" s="239" t="s">
        <v>1110</v>
      </c>
      <c r="F358" s="237" t="s">
        <v>411</v>
      </c>
      <c r="G358" s="96" t="s">
        <v>64</v>
      </c>
      <c r="H358" s="237" t="s">
        <v>64</v>
      </c>
      <c r="I358" s="237" t="s">
        <v>48</v>
      </c>
      <c r="J358" s="237" t="s">
        <v>127</v>
      </c>
      <c r="K358" s="240">
        <v>7823286</v>
      </c>
      <c r="L358" s="241">
        <v>658720.68119999999</v>
      </c>
      <c r="M358" s="242">
        <v>378700.22</v>
      </c>
      <c r="N358" s="242">
        <v>4526931.17</v>
      </c>
      <c r="O358" s="243">
        <f>Table17[[#This Row],[Qualified Property Amount Reported]]/Table17[[#This Row],[Qualified Property Amount Approved]]</f>
        <v>0.57864830328330064</v>
      </c>
      <c r="P358" s="241">
        <v>2877987</v>
      </c>
      <c r="Q358" s="241">
        <v>3761032</v>
      </c>
      <c r="R358" s="241">
        <v>5980298</v>
      </c>
      <c r="S358" s="245">
        <v>195</v>
      </c>
      <c r="T358" s="245">
        <v>12</v>
      </c>
      <c r="U358" s="246" t="s">
        <v>65</v>
      </c>
      <c r="V358" s="41" t="s">
        <v>1111</v>
      </c>
      <c r="W358" s="44"/>
      <c r="X358" s="44"/>
      <c r="Y358" s="51"/>
      <c r="Z358" s="96">
        <v>7</v>
      </c>
      <c r="AA358" s="96"/>
      <c r="AB358" s="96">
        <v>6</v>
      </c>
      <c r="AC358" s="124"/>
    </row>
    <row r="359" spans="1:29" ht="100" customHeight="1" x14ac:dyDescent="0.35">
      <c r="A359" s="228">
        <v>357</v>
      </c>
      <c r="B359" s="332" t="s">
        <v>1193</v>
      </c>
      <c r="C359" s="237">
        <v>2017</v>
      </c>
      <c r="D359" s="333">
        <v>42906</v>
      </c>
      <c r="E359" s="239" t="s">
        <v>1194</v>
      </c>
      <c r="F359" s="237" t="s">
        <v>681</v>
      </c>
      <c r="G359" s="96" t="s">
        <v>152</v>
      </c>
      <c r="H359" s="237" t="s">
        <v>152</v>
      </c>
      <c r="I359" s="237" t="s">
        <v>48</v>
      </c>
      <c r="J359" s="237" t="s">
        <v>90</v>
      </c>
      <c r="K359" s="240">
        <v>52246456</v>
      </c>
      <c r="L359" s="241">
        <v>4399151.5951999994</v>
      </c>
      <c r="M359" s="242">
        <v>0</v>
      </c>
      <c r="N359" s="242">
        <v>0</v>
      </c>
      <c r="O359" s="243">
        <f>Table17[[#This Row],[Qualified Property Amount Reported]]/Table17[[#This Row],[Qualified Property Amount Approved]]</f>
        <v>0</v>
      </c>
      <c r="P359" s="241">
        <v>1620925</v>
      </c>
      <c r="Q359" s="241">
        <v>15913811</v>
      </c>
      <c r="R359" s="241">
        <v>13135585</v>
      </c>
      <c r="S359" s="245">
        <v>97</v>
      </c>
      <c r="T359" s="245">
        <v>10</v>
      </c>
      <c r="U359" s="247" t="s">
        <v>65</v>
      </c>
      <c r="V359" s="44"/>
      <c r="W359" s="44"/>
      <c r="X359" s="44"/>
      <c r="Y359" s="51"/>
      <c r="Z359" s="96">
        <v>13</v>
      </c>
      <c r="AA359" s="96"/>
      <c r="AB359" s="96">
        <v>5</v>
      </c>
      <c r="AC359" s="124"/>
    </row>
    <row r="360" spans="1:29" ht="100" customHeight="1" x14ac:dyDescent="0.35">
      <c r="A360" s="228">
        <v>358</v>
      </c>
      <c r="B360" s="332" t="s">
        <v>526</v>
      </c>
      <c r="C360" s="237">
        <v>2017</v>
      </c>
      <c r="D360" s="333">
        <v>42906</v>
      </c>
      <c r="E360" s="239" t="s">
        <v>527</v>
      </c>
      <c r="F360" s="237" t="s">
        <v>151</v>
      </c>
      <c r="G360" s="96" t="s">
        <v>152</v>
      </c>
      <c r="H360" s="237" t="s">
        <v>152</v>
      </c>
      <c r="I360" s="237" t="s">
        <v>34</v>
      </c>
      <c r="J360" s="237" t="s">
        <v>528</v>
      </c>
      <c r="K360" s="240">
        <v>6944000</v>
      </c>
      <c r="L360" s="241">
        <v>584685</v>
      </c>
      <c r="M360" s="242">
        <v>585738.72</v>
      </c>
      <c r="N360" s="242">
        <v>6944000.6900000004</v>
      </c>
      <c r="O360" s="243">
        <f>Table17[[#This Row],[Qualified Property Amount Reported]]/Table17[[#This Row],[Qualified Property Amount Approved]]</f>
        <v>1.0000000993663596</v>
      </c>
      <c r="P360" s="244" t="s">
        <v>36</v>
      </c>
      <c r="Q360" s="241">
        <v>757657</v>
      </c>
      <c r="R360" s="241">
        <v>172972</v>
      </c>
      <c r="S360" s="245">
        <v>66</v>
      </c>
      <c r="T360" s="245">
        <v>5</v>
      </c>
      <c r="U360" s="246" t="s">
        <v>65</v>
      </c>
      <c r="V360" s="41" t="s">
        <v>529</v>
      </c>
      <c r="W360" s="44"/>
      <c r="X360" s="44"/>
      <c r="Y360" s="51"/>
      <c r="Z360" s="96">
        <v>9</v>
      </c>
      <c r="AA360" s="96"/>
      <c r="AB360" s="96">
        <v>5</v>
      </c>
      <c r="AC360" s="124"/>
    </row>
    <row r="361" spans="1:29" ht="100" customHeight="1" x14ac:dyDescent="0.35">
      <c r="A361" s="228">
        <v>359</v>
      </c>
      <c r="B361" s="332" t="s">
        <v>1027</v>
      </c>
      <c r="C361" s="237">
        <v>2017</v>
      </c>
      <c r="D361" s="333">
        <v>42906</v>
      </c>
      <c r="E361" s="239" t="s">
        <v>1028</v>
      </c>
      <c r="F361" s="237" t="s">
        <v>918</v>
      </c>
      <c r="G361" s="96" t="s">
        <v>33</v>
      </c>
      <c r="H361" s="237" t="s">
        <v>33</v>
      </c>
      <c r="I361" s="237" t="s">
        <v>34</v>
      </c>
      <c r="J361" s="237" t="s">
        <v>1029</v>
      </c>
      <c r="K361" s="240">
        <v>53568357</v>
      </c>
      <c r="L361" s="241">
        <v>4510455.6594000002</v>
      </c>
      <c r="M361" s="242">
        <v>0</v>
      </c>
      <c r="N361" s="242">
        <v>0</v>
      </c>
      <c r="O361" s="243">
        <f>Table17[[#This Row],[Qualified Property Amount Reported]]/Table17[[#This Row],[Qualified Property Amount Approved]]</f>
        <v>0</v>
      </c>
      <c r="P361" s="244" t="s">
        <v>36</v>
      </c>
      <c r="Q361" s="241">
        <v>4530814</v>
      </c>
      <c r="R361" s="241">
        <v>20359</v>
      </c>
      <c r="S361" s="245">
        <v>263</v>
      </c>
      <c r="T361" s="245">
        <v>17</v>
      </c>
      <c r="U361" s="246" t="s">
        <v>65</v>
      </c>
      <c r="V361" s="44"/>
      <c r="W361" s="44"/>
      <c r="X361" s="44"/>
      <c r="Y361" s="51"/>
      <c r="Z361" s="96">
        <v>50</v>
      </c>
      <c r="AA361" s="96"/>
      <c r="AB361" s="96">
        <v>23</v>
      </c>
      <c r="AC361" s="124"/>
    </row>
    <row r="362" spans="1:29" ht="100" customHeight="1" x14ac:dyDescent="0.35">
      <c r="A362" s="228">
        <v>360</v>
      </c>
      <c r="B362" s="332" t="s">
        <v>914</v>
      </c>
      <c r="C362" s="237">
        <v>2017</v>
      </c>
      <c r="D362" s="333">
        <v>42934</v>
      </c>
      <c r="E362" s="239" t="s">
        <v>915</v>
      </c>
      <c r="F362" s="237" t="s">
        <v>267</v>
      </c>
      <c r="G362" s="96" t="s">
        <v>152</v>
      </c>
      <c r="H362" s="237" t="s">
        <v>152</v>
      </c>
      <c r="I362" s="237" t="s">
        <v>48</v>
      </c>
      <c r="J362" s="237" t="s">
        <v>49</v>
      </c>
      <c r="K362" s="240">
        <v>5932500</v>
      </c>
      <c r="L362" s="241">
        <v>499516.5</v>
      </c>
      <c r="M362" s="242">
        <v>0</v>
      </c>
      <c r="N362" s="242">
        <v>0</v>
      </c>
      <c r="O362" s="243">
        <f>Table17[[#This Row],[Qualified Property Amount Reported]]/Table17[[#This Row],[Qualified Property Amount Approved]]</f>
        <v>0</v>
      </c>
      <c r="P362" s="241">
        <v>273362</v>
      </c>
      <c r="Q362" s="241">
        <v>693533</v>
      </c>
      <c r="R362" s="241">
        <v>467378</v>
      </c>
      <c r="S362" s="245">
        <v>31</v>
      </c>
      <c r="T362" s="245">
        <v>5</v>
      </c>
      <c r="U362" s="247" t="s">
        <v>65</v>
      </c>
      <c r="V362" s="44"/>
      <c r="W362" s="44"/>
      <c r="X362" s="44"/>
      <c r="Y362" s="51"/>
      <c r="Z362" s="96">
        <v>13</v>
      </c>
      <c r="AA362" s="96"/>
      <c r="AB362" s="96">
        <v>5</v>
      </c>
      <c r="AC362" s="124"/>
    </row>
    <row r="363" spans="1:29" ht="100" customHeight="1" x14ac:dyDescent="0.35">
      <c r="A363" s="228">
        <v>361</v>
      </c>
      <c r="B363" s="332" t="s">
        <v>1222</v>
      </c>
      <c r="C363" s="228">
        <v>2017</v>
      </c>
      <c r="D363" s="333">
        <v>42962</v>
      </c>
      <c r="E363" s="239" t="s">
        <v>1223</v>
      </c>
      <c r="F363" s="237" t="s">
        <v>1219</v>
      </c>
      <c r="G363" s="96" t="s">
        <v>131</v>
      </c>
      <c r="H363" s="237" t="s">
        <v>131</v>
      </c>
      <c r="I363" s="237" t="s">
        <v>34</v>
      </c>
      <c r="J363" s="237" t="s">
        <v>1220</v>
      </c>
      <c r="K363" s="240">
        <v>4940350</v>
      </c>
      <c r="L363" s="241">
        <v>415977</v>
      </c>
      <c r="M363" s="242">
        <v>0</v>
      </c>
      <c r="N363" s="242">
        <v>0</v>
      </c>
      <c r="O363" s="243">
        <f>Table17[[#This Row],[Qualified Property Amount Reported]]/Table17[[#This Row],[Qualified Property Amount Approved]]</f>
        <v>0</v>
      </c>
      <c r="P363" s="241" t="s">
        <v>36</v>
      </c>
      <c r="Q363" s="241">
        <v>1699834</v>
      </c>
      <c r="R363" s="241">
        <v>1283856</v>
      </c>
      <c r="S363" s="245">
        <v>8</v>
      </c>
      <c r="T363" s="245">
        <v>1</v>
      </c>
      <c r="U363" s="334" t="s">
        <v>65</v>
      </c>
      <c r="V363" s="44"/>
      <c r="W363" s="44"/>
      <c r="X363" s="44"/>
      <c r="Y363" s="51"/>
      <c r="Z363" s="96">
        <v>62</v>
      </c>
      <c r="AA363" s="96"/>
      <c r="AB363" s="96">
        <v>33</v>
      </c>
      <c r="AC363" s="124"/>
    </row>
    <row r="364" spans="1:29" ht="100" customHeight="1" x14ac:dyDescent="0.35">
      <c r="A364" s="228">
        <v>362</v>
      </c>
      <c r="B364" s="332" t="s">
        <v>82</v>
      </c>
      <c r="C364" s="237">
        <v>2017</v>
      </c>
      <c r="D364" s="333">
        <v>42997</v>
      </c>
      <c r="E364" s="239" t="s">
        <v>83</v>
      </c>
      <c r="F364" s="237" t="s">
        <v>84</v>
      </c>
      <c r="G364" s="96" t="s">
        <v>33</v>
      </c>
      <c r="H364" s="237" t="s">
        <v>33</v>
      </c>
      <c r="I364" s="237" t="s">
        <v>34</v>
      </c>
      <c r="J364" s="237" t="s">
        <v>85</v>
      </c>
      <c r="K364" s="240">
        <v>37000676</v>
      </c>
      <c r="L364" s="241">
        <f>Table17[[#This Row],[Qualified Property Amount Approved]]*0.0842</f>
        <v>3115456.9191999999</v>
      </c>
      <c r="M364" s="242">
        <v>576519.84</v>
      </c>
      <c r="N364" s="242">
        <v>6863147.6299999999</v>
      </c>
      <c r="O364" s="243">
        <f>Table17[[#This Row],[Qualified Property Amount Reported]]/Table17[[#This Row],[Qualified Property Amount Approved]]</f>
        <v>0.18548708758726462</v>
      </c>
      <c r="P364" s="241" t="s">
        <v>36</v>
      </c>
      <c r="Q364" s="241">
        <v>3399447</v>
      </c>
      <c r="R364" s="241">
        <v>283990</v>
      </c>
      <c r="S364" s="245">
        <v>55</v>
      </c>
      <c r="T364" s="245">
        <v>9</v>
      </c>
      <c r="U364" s="247" t="s">
        <v>65</v>
      </c>
      <c r="V364" s="44"/>
      <c r="W364" s="44"/>
      <c r="X364" s="44"/>
      <c r="Y364" s="51"/>
      <c r="Z364" s="96">
        <v>34</v>
      </c>
      <c r="AA364" s="96"/>
      <c r="AB364" s="96">
        <v>21</v>
      </c>
      <c r="AC364" s="124"/>
    </row>
    <row r="365" spans="1:29" ht="100" customHeight="1" x14ac:dyDescent="0.35">
      <c r="A365" s="228">
        <v>363</v>
      </c>
      <c r="B365" s="332" t="s">
        <v>1251</v>
      </c>
      <c r="C365" s="237">
        <v>2017</v>
      </c>
      <c r="D365" s="333">
        <v>43088</v>
      </c>
      <c r="E365" s="239" t="s">
        <v>1252</v>
      </c>
      <c r="F365" s="237" t="s">
        <v>1253</v>
      </c>
      <c r="G365" s="96" t="s">
        <v>879</v>
      </c>
      <c r="H365" s="237" t="s">
        <v>879</v>
      </c>
      <c r="I365" s="237" t="s">
        <v>48</v>
      </c>
      <c r="J365" s="237" t="s">
        <v>341</v>
      </c>
      <c r="K365" s="240">
        <v>3500000</v>
      </c>
      <c r="L365" s="241">
        <f>Table17[[#This Row],[Qualified Property Amount Approved]]*0.0842</f>
        <v>294700</v>
      </c>
      <c r="M365" s="242">
        <v>171129.67</v>
      </c>
      <c r="N365" s="242">
        <v>2047005.61</v>
      </c>
      <c r="O365" s="243">
        <f>Table17[[#This Row],[Qualified Property Amount Reported]]/Table17[[#This Row],[Qualified Property Amount Approved]]</f>
        <v>0.58485874571428575</v>
      </c>
      <c r="P365" s="241">
        <v>116974</v>
      </c>
      <c r="Q365" s="241">
        <v>909611</v>
      </c>
      <c r="R365" s="241">
        <v>731885</v>
      </c>
      <c r="S365" s="245">
        <v>18</v>
      </c>
      <c r="T365" s="245">
        <v>1</v>
      </c>
      <c r="U365" s="247" t="s">
        <v>65</v>
      </c>
      <c r="V365" s="44"/>
      <c r="W365" s="44"/>
      <c r="X365" s="44"/>
      <c r="Y365" s="51"/>
      <c r="Z365" s="96">
        <v>29</v>
      </c>
      <c r="AA365" s="96"/>
      <c r="AB365" s="96">
        <v>17</v>
      </c>
      <c r="AC365" s="124"/>
    </row>
    <row r="366" spans="1:29" ht="100" customHeight="1" x14ac:dyDescent="0.35">
      <c r="A366" s="228">
        <v>364</v>
      </c>
      <c r="B366" s="332" t="s">
        <v>1178</v>
      </c>
      <c r="C366" s="228">
        <v>2018</v>
      </c>
      <c r="D366" s="333">
        <v>43179</v>
      </c>
      <c r="E366" s="239" t="s">
        <v>1179</v>
      </c>
      <c r="F366" s="237" t="s">
        <v>976</v>
      </c>
      <c r="G366" s="96" t="s">
        <v>977</v>
      </c>
      <c r="H366" s="237" t="s">
        <v>977</v>
      </c>
      <c r="I366" s="237" t="s">
        <v>34</v>
      </c>
      <c r="J366" s="237" t="s">
        <v>1180</v>
      </c>
      <c r="K366" s="240">
        <v>8726448</v>
      </c>
      <c r="L366" s="241">
        <v>729531</v>
      </c>
      <c r="M366" s="242">
        <v>0</v>
      </c>
      <c r="N366" s="242">
        <v>0</v>
      </c>
      <c r="O366" s="243">
        <f>Table17[[#This Row],[Qualified Property Amount Reported]]/Table17[[#This Row],[Qualified Property Amount Approved]]</f>
        <v>0</v>
      </c>
      <c r="P366" s="241" t="s">
        <v>36</v>
      </c>
      <c r="Q366" s="241">
        <v>799519</v>
      </c>
      <c r="R366" s="241">
        <v>69988</v>
      </c>
      <c r="S366" s="245">
        <v>21</v>
      </c>
      <c r="T366" s="245">
        <v>2</v>
      </c>
      <c r="U366" s="334" t="s">
        <v>65</v>
      </c>
      <c r="V366" s="44"/>
      <c r="W366" s="44"/>
      <c r="X366" s="44"/>
      <c r="Y366" s="51"/>
      <c r="Z366" s="96">
        <v>2</v>
      </c>
      <c r="AA366" s="96"/>
      <c r="AB366" s="96">
        <v>2</v>
      </c>
      <c r="AC366" s="124"/>
    </row>
    <row r="367" spans="1:29" ht="100" customHeight="1" x14ac:dyDescent="0.35">
      <c r="A367" s="228">
        <v>365</v>
      </c>
      <c r="B367" s="332" t="s">
        <v>629</v>
      </c>
      <c r="C367" s="237">
        <v>2018</v>
      </c>
      <c r="D367" s="333">
        <v>43235</v>
      </c>
      <c r="E367" s="239" t="s">
        <v>630</v>
      </c>
      <c r="F367" s="237" t="s">
        <v>631</v>
      </c>
      <c r="G367" s="96" t="s">
        <v>180</v>
      </c>
      <c r="H367" s="237" t="s">
        <v>180</v>
      </c>
      <c r="I367" s="237" t="s">
        <v>34</v>
      </c>
      <c r="J367" s="237" t="s">
        <v>632</v>
      </c>
      <c r="K367" s="240">
        <v>7680000</v>
      </c>
      <c r="L367" s="241">
        <v>642048</v>
      </c>
      <c r="M367" s="242">
        <v>23441.17</v>
      </c>
      <c r="N367" s="242">
        <v>280396.79999999999</v>
      </c>
      <c r="O367" s="243">
        <f>Table17[[#This Row],[Qualified Property Amount Reported]]/Table17[[#This Row],[Qualified Property Amount Approved]]</f>
        <v>3.6510000000000001E-2</v>
      </c>
      <c r="P367" s="241" t="s">
        <v>36</v>
      </c>
      <c r="Q367" s="241">
        <v>1164200</v>
      </c>
      <c r="R367" s="241">
        <v>522152</v>
      </c>
      <c r="S367" s="245">
        <v>37</v>
      </c>
      <c r="T367" s="245">
        <v>2</v>
      </c>
      <c r="U367" s="247" t="s">
        <v>65</v>
      </c>
      <c r="V367" s="44"/>
      <c r="W367" s="44"/>
      <c r="X367" s="44"/>
      <c r="Y367" s="51"/>
      <c r="Z367" s="96">
        <v>70</v>
      </c>
      <c r="AA367" s="96"/>
      <c r="AB367" s="96">
        <v>34</v>
      </c>
      <c r="AC367" s="124"/>
    </row>
    <row r="368" spans="1:29" ht="100" customHeight="1" x14ac:dyDescent="0.35">
      <c r="A368" s="228">
        <v>366</v>
      </c>
      <c r="B368" s="332" t="s">
        <v>447</v>
      </c>
      <c r="C368" s="237">
        <v>2018</v>
      </c>
      <c r="D368" s="333">
        <v>43270</v>
      </c>
      <c r="E368" s="239" t="s">
        <v>448</v>
      </c>
      <c r="F368" s="237" t="s">
        <v>449</v>
      </c>
      <c r="G368" s="96" t="s">
        <v>131</v>
      </c>
      <c r="H368" s="237" t="s">
        <v>131</v>
      </c>
      <c r="I368" s="237" t="s">
        <v>186</v>
      </c>
      <c r="J368" s="237" t="s">
        <v>450</v>
      </c>
      <c r="K368" s="240">
        <v>22329400</v>
      </c>
      <c r="L368" s="241">
        <v>1866738</v>
      </c>
      <c r="M368" s="242">
        <v>0</v>
      </c>
      <c r="N368" s="242">
        <v>0</v>
      </c>
      <c r="O368" s="243">
        <f>Table17[[#This Row],[Qualified Property Amount Reported]]/Table17[[#This Row],[Qualified Property Amount Approved]]</f>
        <v>0</v>
      </c>
      <c r="P368" s="241">
        <v>15578624</v>
      </c>
      <c r="Q368" s="241">
        <v>71861266</v>
      </c>
      <c r="R368" s="241">
        <v>85573152</v>
      </c>
      <c r="S368" s="245">
        <v>260</v>
      </c>
      <c r="T368" s="245">
        <v>15</v>
      </c>
      <c r="U368" s="248" t="s">
        <v>65</v>
      </c>
      <c r="V368" s="44"/>
      <c r="W368" s="44"/>
      <c r="X368" s="44"/>
      <c r="Y368" s="51"/>
      <c r="Z368" s="96">
        <v>61</v>
      </c>
      <c r="AA368" s="96"/>
      <c r="AB368" s="96">
        <v>26</v>
      </c>
      <c r="AC368" s="124"/>
    </row>
    <row r="369" spans="1:29" ht="100" customHeight="1" x14ac:dyDescent="0.35">
      <c r="A369" s="228">
        <v>367</v>
      </c>
      <c r="B369" s="332" t="s">
        <v>1254</v>
      </c>
      <c r="C369" s="237">
        <v>2018</v>
      </c>
      <c r="D369" s="333">
        <v>43333</v>
      </c>
      <c r="E369" s="239" t="s">
        <v>1252</v>
      </c>
      <c r="F369" s="237" t="s">
        <v>1253</v>
      </c>
      <c r="G369" s="96" t="s">
        <v>879</v>
      </c>
      <c r="H369" s="237" t="s">
        <v>879</v>
      </c>
      <c r="I369" s="237" t="s">
        <v>48</v>
      </c>
      <c r="J369" s="237" t="s">
        <v>341</v>
      </c>
      <c r="K369" s="240">
        <v>7685000</v>
      </c>
      <c r="L369" s="241">
        <v>642466</v>
      </c>
      <c r="M369" s="242">
        <v>0</v>
      </c>
      <c r="N369" s="242">
        <v>0</v>
      </c>
      <c r="O369" s="243">
        <f>Table17[[#This Row],[Qualified Property Amount Reported]]/Table17[[#This Row],[Qualified Property Amount Approved]]</f>
        <v>0</v>
      </c>
      <c r="P369" s="241">
        <v>73544</v>
      </c>
      <c r="Q369" s="241">
        <v>1216403</v>
      </c>
      <c r="R369" s="241">
        <v>647480</v>
      </c>
      <c r="S369" s="245">
        <v>45</v>
      </c>
      <c r="T369" s="245">
        <v>7</v>
      </c>
      <c r="U369" s="248" t="s">
        <v>65</v>
      </c>
      <c r="V369" s="44"/>
      <c r="W369" s="44"/>
      <c r="X369" s="44"/>
      <c r="Y369" s="51"/>
      <c r="Z369" s="96">
        <v>29</v>
      </c>
      <c r="AA369" s="96"/>
      <c r="AB369" s="96">
        <v>17</v>
      </c>
      <c r="AC369" s="124"/>
    </row>
    <row r="370" spans="1:29" ht="128.15" customHeight="1" x14ac:dyDescent="0.35">
      <c r="A370" s="228">
        <v>368</v>
      </c>
      <c r="B370" s="335" t="s">
        <v>748</v>
      </c>
      <c r="C370" s="237">
        <v>2018</v>
      </c>
      <c r="D370" s="336">
        <v>43361</v>
      </c>
      <c r="E370" s="250" t="s">
        <v>749</v>
      </c>
      <c r="F370" s="247" t="s">
        <v>681</v>
      </c>
      <c r="G370" s="73" t="s">
        <v>152</v>
      </c>
      <c r="H370" s="247" t="s">
        <v>152</v>
      </c>
      <c r="I370" s="247" t="s">
        <v>34</v>
      </c>
      <c r="J370" s="247" t="s">
        <v>750</v>
      </c>
      <c r="K370" s="242">
        <v>71608261</v>
      </c>
      <c r="L370" s="251">
        <v>5986451</v>
      </c>
      <c r="M370" s="242">
        <v>4231673.5999999996</v>
      </c>
      <c r="N370" s="242">
        <v>50611919.780000001</v>
      </c>
      <c r="O370" s="337">
        <f>Table17[[#This Row],[Qualified Property Amount Reported]]/Table17[[#This Row],[Qualified Property Amount Approved]]</f>
        <v>0.70678884074562298</v>
      </c>
      <c r="P370" s="251" t="s">
        <v>36</v>
      </c>
      <c r="Q370" s="251">
        <v>15745595</v>
      </c>
      <c r="R370" s="251">
        <v>9759144</v>
      </c>
      <c r="S370" s="252">
        <v>680</v>
      </c>
      <c r="T370" s="253">
        <v>50</v>
      </c>
      <c r="U370" s="248" t="s">
        <v>65</v>
      </c>
      <c r="V370" s="163" t="s">
        <v>751</v>
      </c>
      <c r="W370" s="44"/>
      <c r="X370" s="44"/>
      <c r="Y370" s="51"/>
      <c r="Z370" s="96">
        <v>13</v>
      </c>
      <c r="AA370" s="96"/>
      <c r="AB370" s="96">
        <v>5</v>
      </c>
      <c r="AC370" s="124"/>
    </row>
    <row r="371" spans="1:29" ht="100" customHeight="1" x14ac:dyDescent="0.35">
      <c r="A371" s="228">
        <v>369</v>
      </c>
      <c r="B371" s="332" t="s">
        <v>844</v>
      </c>
      <c r="C371" s="237">
        <v>2018</v>
      </c>
      <c r="D371" s="333">
        <v>43417</v>
      </c>
      <c r="E371" s="250" t="s">
        <v>845</v>
      </c>
      <c r="F371" s="247" t="s">
        <v>305</v>
      </c>
      <c r="G371" s="73" t="s">
        <v>306</v>
      </c>
      <c r="H371" s="247" t="s">
        <v>306</v>
      </c>
      <c r="I371" s="247" t="s">
        <v>34</v>
      </c>
      <c r="J371" s="247" t="s">
        <v>76</v>
      </c>
      <c r="K371" s="242">
        <v>5886000</v>
      </c>
      <c r="L371" s="251">
        <v>492070</v>
      </c>
      <c r="M371" s="242">
        <v>37793.519999999997</v>
      </c>
      <c r="N371" s="242">
        <v>452075.52000000002</v>
      </c>
      <c r="O371" s="243">
        <f>Table17[[#This Row],[Qualified Property Amount Reported]]/Table17[[#This Row],[Qualified Property Amount Approved]]</f>
        <v>7.6805219164118255E-2</v>
      </c>
      <c r="P371" s="251" t="s">
        <v>36</v>
      </c>
      <c r="Q371" s="251">
        <v>1312727</v>
      </c>
      <c r="R371" s="251">
        <v>820658</v>
      </c>
      <c r="S371" s="252">
        <v>79</v>
      </c>
      <c r="T371" s="253">
        <v>5</v>
      </c>
      <c r="U371" s="248" t="s">
        <v>65</v>
      </c>
      <c r="V371" s="44"/>
      <c r="W371" s="44"/>
      <c r="X371" s="44"/>
      <c r="Y371" s="51"/>
      <c r="Z371" s="96">
        <v>5</v>
      </c>
      <c r="AA371" s="96"/>
      <c r="AB371" s="96">
        <v>4</v>
      </c>
      <c r="AC371" s="124"/>
    </row>
    <row r="372" spans="1:29" ht="100" customHeight="1" x14ac:dyDescent="0.35">
      <c r="A372" s="228">
        <v>370</v>
      </c>
      <c r="B372" s="338" t="s">
        <v>1211</v>
      </c>
      <c r="C372" s="237">
        <v>2018</v>
      </c>
      <c r="D372" s="339">
        <v>43452</v>
      </c>
      <c r="E372" s="265" t="s">
        <v>1212</v>
      </c>
      <c r="F372" s="228" t="s">
        <v>53</v>
      </c>
      <c r="G372" s="97" t="s">
        <v>47</v>
      </c>
      <c r="H372" s="228" t="s">
        <v>47</v>
      </c>
      <c r="I372" s="228" t="s">
        <v>34</v>
      </c>
      <c r="J372" s="228" t="s">
        <v>1213</v>
      </c>
      <c r="K372" s="240">
        <v>3174400</v>
      </c>
      <c r="L372" s="241">
        <v>265380</v>
      </c>
      <c r="M372" s="242">
        <v>109114.9</v>
      </c>
      <c r="N372" s="242">
        <v>1305202.1000000001</v>
      </c>
      <c r="O372" s="243">
        <f>Table17[[#This Row],[Qualified Property Amount Reported]]/Table17[[#This Row],[Qualified Property Amount Approved]]</f>
        <v>0.41116497605846775</v>
      </c>
      <c r="P372" s="241" t="s">
        <v>36</v>
      </c>
      <c r="Q372" s="241">
        <v>599624</v>
      </c>
      <c r="R372" s="241">
        <v>334244</v>
      </c>
      <c r="S372" s="245">
        <v>41</v>
      </c>
      <c r="T372" s="245">
        <v>3</v>
      </c>
      <c r="U372" s="246" t="s">
        <v>65</v>
      </c>
      <c r="V372" s="44"/>
      <c r="W372" s="44"/>
      <c r="X372" s="44"/>
      <c r="Y372" s="51"/>
      <c r="Z372" s="96">
        <v>35</v>
      </c>
      <c r="AA372" s="96"/>
      <c r="AB372" s="96">
        <v>14</v>
      </c>
      <c r="AC372" s="124"/>
    </row>
    <row r="373" spans="1:29" ht="100" customHeight="1" x14ac:dyDescent="0.35">
      <c r="A373" s="228">
        <v>371</v>
      </c>
      <c r="B373" s="338" t="s">
        <v>91</v>
      </c>
      <c r="C373" s="237">
        <v>2018</v>
      </c>
      <c r="D373" s="339">
        <v>43452</v>
      </c>
      <c r="E373" s="265" t="s">
        <v>92</v>
      </c>
      <c r="F373" s="228" t="s">
        <v>93</v>
      </c>
      <c r="G373" s="97" t="s">
        <v>89</v>
      </c>
      <c r="H373" s="228" t="s">
        <v>89</v>
      </c>
      <c r="I373" s="228" t="s">
        <v>48</v>
      </c>
      <c r="J373" s="228" t="s">
        <v>70</v>
      </c>
      <c r="K373" s="240">
        <v>153076838</v>
      </c>
      <c r="L373" s="241">
        <v>12797224</v>
      </c>
      <c r="M373" s="242">
        <v>207328</v>
      </c>
      <c r="N373" s="242">
        <v>2480000</v>
      </c>
      <c r="O373" s="243">
        <f>Table17[[#This Row],[Qualified Property Amount Reported]]/Table17[[#This Row],[Qualified Property Amount Approved]]</f>
        <v>1.6201014029307296E-2</v>
      </c>
      <c r="P373" s="241">
        <v>1371022</v>
      </c>
      <c r="Q373" s="241">
        <v>17565901</v>
      </c>
      <c r="R373" s="241">
        <v>6139699</v>
      </c>
      <c r="S373" s="245">
        <v>622</v>
      </c>
      <c r="T373" s="245">
        <v>72</v>
      </c>
      <c r="U373" s="246" t="s">
        <v>65</v>
      </c>
      <c r="V373" s="44"/>
      <c r="W373" s="44"/>
      <c r="X373" s="44"/>
      <c r="Y373" s="51"/>
      <c r="Z373" s="96">
        <v>9</v>
      </c>
      <c r="AA373" s="96"/>
      <c r="AB373" s="96">
        <v>5</v>
      </c>
      <c r="AC373" s="124"/>
    </row>
    <row r="374" spans="1:29" ht="100" customHeight="1" x14ac:dyDescent="0.35">
      <c r="A374" s="228">
        <v>372</v>
      </c>
      <c r="B374" s="338" t="s">
        <v>508</v>
      </c>
      <c r="C374" s="237">
        <v>2018</v>
      </c>
      <c r="D374" s="339">
        <v>43452</v>
      </c>
      <c r="E374" s="265" t="s">
        <v>509</v>
      </c>
      <c r="F374" s="228" t="s">
        <v>510</v>
      </c>
      <c r="G374" s="97" t="s">
        <v>162</v>
      </c>
      <c r="H374" s="228" t="s">
        <v>162</v>
      </c>
      <c r="I374" s="228" t="s">
        <v>34</v>
      </c>
      <c r="J374" s="228" t="s">
        <v>511</v>
      </c>
      <c r="K374" s="240">
        <v>3636029</v>
      </c>
      <c r="L374" s="241">
        <v>303972</v>
      </c>
      <c r="M374" s="242">
        <v>90125.9</v>
      </c>
      <c r="N374" s="242">
        <v>1078061</v>
      </c>
      <c r="O374" s="243">
        <f>Table17[[#This Row],[Qualified Property Amount Reported]]/Table17[[#This Row],[Qualified Property Amount Approved]]</f>
        <v>0.29649405986585914</v>
      </c>
      <c r="P374" s="241" t="s">
        <v>36</v>
      </c>
      <c r="Q374" s="241">
        <v>1897358</v>
      </c>
      <c r="R374" s="241">
        <v>1593386</v>
      </c>
      <c r="S374" s="245">
        <v>62</v>
      </c>
      <c r="T374" s="245">
        <v>4</v>
      </c>
      <c r="U374" s="246" t="s">
        <v>65</v>
      </c>
      <c r="V374" s="44"/>
      <c r="W374" s="44"/>
      <c r="X374" s="44"/>
      <c r="Y374" s="51"/>
      <c r="Z374" s="96">
        <v>14</v>
      </c>
      <c r="AA374" s="96"/>
      <c r="AB374" s="96">
        <v>9</v>
      </c>
      <c r="AC374" s="124"/>
    </row>
    <row r="375" spans="1:29" ht="100" customHeight="1" x14ac:dyDescent="0.35">
      <c r="A375" s="228">
        <v>373</v>
      </c>
      <c r="B375" s="340" t="s">
        <v>303</v>
      </c>
      <c r="C375" s="237">
        <v>2019</v>
      </c>
      <c r="D375" s="336">
        <v>43515</v>
      </c>
      <c r="E375" s="239" t="s">
        <v>304</v>
      </c>
      <c r="F375" s="237" t="s">
        <v>305</v>
      </c>
      <c r="G375" s="96" t="s">
        <v>306</v>
      </c>
      <c r="H375" s="237" t="s">
        <v>306</v>
      </c>
      <c r="I375" s="237" t="s">
        <v>48</v>
      </c>
      <c r="J375" s="247" t="s">
        <v>70</v>
      </c>
      <c r="K375" s="240">
        <v>3867000</v>
      </c>
      <c r="L375" s="251">
        <v>323281</v>
      </c>
      <c r="M375" s="242">
        <v>276242.49</v>
      </c>
      <c r="N375" s="242">
        <v>3301019</v>
      </c>
      <c r="O375" s="243">
        <f>Table17[[#This Row],[Qualified Property Amount Reported]]/Table17[[#This Row],[Qualified Property Amount Approved]]</f>
        <v>0.85363822084303076</v>
      </c>
      <c r="P375" s="251">
        <v>75504</v>
      </c>
      <c r="Q375" s="251">
        <v>359170</v>
      </c>
      <c r="R375" s="251">
        <v>111392</v>
      </c>
      <c r="S375" s="252">
        <v>8</v>
      </c>
      <c r="T375" s="252">
        <v>1</v>
      </c>
      <c r="U375" s="247" t="s">
        <v>65</v>
      </c>
      <c r="V375" s="42" t="s">
        <v>307</v>
      </c>
      <c r="W375" s="44"/>
      <c r="X375" s="44"/>
      <c r="Y375" s="51"/>
      <c r="Z375" s="96">
        <v>3</v>
      </c>
      <c r="AA375" s="96"/>
      <c r="AB375" s="96">
        <v>4</v>
      </c>
      <c r="AC375" s="124"/>
    </row>
    <row r="376" spans="1:29" ht="100" customHeight="1" x14ac:dyDescent="0.35">
      <c r="A376" s="228">
        <v>374</v>
      </c>
      <c r="B376" s="335" t="s">
        <v>615</v>
      </c>
      <c r="C376" s="228">
        <v>2019</v>
      </c>
      <c r="D376" s="336">
        <v>43606</v>
      </c>
      <c r="E376" s="250" t="s">
        <v>616</v>
      </c>
      <c r="F376" s="247" t="s">
        <v>581</v>
      </c>
      <c r="G376" s="73" t="s">
        <v>581</v>
      </c>
      <c r="H376" s="247" t="s">
        <v>581</v>
      </c>
      <c r="I376" s="247" t="s">
        <v>34</v>
      </c>
      <c r="J376" s="237" t="s">
        <v>582</v>
      </c>
      <c r="K376" s="240">
        <v>7045460</v>
      </c>
      <c r="L376" s="241">
        <v>589000</v>
      </c>
      <c r="M376" s="242">
        <v>359016.14</v>
      </c>
      <c r="N376" s="242">
        <v>4294451.46</v>
      </c>
      <c r="O376" s="243">
        <f>Table17[[#This Row],[Qualified Property Amount Reported]]/Table17[[#This Row],[Qualified Property Amount Approved]]</f>
        <v>0.60953457403774913</v>
      </c>
      <c r="P376" s="251" t="s">
        <v>36</v>
      </c>
      <c r="Q376" s="251">
        <v>1071413</v>
      </c>
      <c r="R376" s="251">
        <v>482413</v>
      </c>
      <c r="S376" s="252">
        <v>59</v>
      </c>
      <c r="T376" s="253">
        <v>4</v>
      </c>
      <c r="U376" s="248" t="s">
        <v>65</v>
      </c>
      <c r="V376" s="163" t="s">
        <v>617</v>
      </c>
      <c r="W376" s="44"/>
      <c r="X376" s="44"/>
      <c r="Y376" s="51"/>
      <c r="Z376" s="96">
        <v>4</v>
      </c>
      <c r="AA376" s="96"/>
      <c r="AB376" s="96">
        <v>3</v>
      </c>
      <c r="AC376" s="124"/>
    </row>
    <row r="377" spans="1:29" ht="100" customHeight="1" x14ac:dyDescent="0.35">
      <c r="A377" s="228">
        <v>375</v>
      </c>
      <c r="B377" s="335" t="s">
        <v>1119</v>
      </c>
      <c r="C377" s="228">
        <v>2019</v>
      </c>
      <c r="D377" s="336">
        <v>43606</v>
      </c>
      <c r="E377" s="250" t="s">
        <v>1120</v>
      </c>
      <c r="F377" s="247" t="s">
        <v>348</v>
      </c>
      <c r="G377" s="73" t="s">
        <v>47</v>
      </c>
      <c r="H377" s="247" t="s">
        <v>47</v>
      </c>
      <c r="I377" s="247" t="s">
        <v>34</v>
      </c>
      <c r="J377" s="325" t="s">
        <v>1121</v>
      </c>
      <c r="K377" s="240">
        <v>239234449</v>
      </c>
      <c r="L377" s="241">
        <v>20000000</v>
      </c>
      <c r="M377" s="242">
        <v>0</v>
      </c>
      <c r="N377" s="242">
        <v>0</v>
      </c>
      <c r="O377" s="243">
        <f>Table17[[#This Row],[Qualified Property Amount Reported]]/Table17[[#This Row],[Qualified Property Amount Approved]]</f>
        <v>0</v>
      </c>
      <c r="P377" s="251" t="s">
        <v>36</v>
      </c>
      <c r="Q377" s="251">
        <v>41686059</v>
      </c>
      <c r="R377" s="251">
        <v>21686059</v>
      </c>
      <c r="S377" s="252">
        <v>120</v>
      </c>
      <c r="T377" s="253">
        <v>17</v>
      </c>
      <c r="U377" s="248" t="s">
        <v>65</v>
      </c>
      <c r="V377" s="163" t="s">
        <v>1122</v>
      </c>
      <c r="W377" s="44"/>
      <c r="X377" s="44"/>
      <c r="Y377" s="51"/>
      <c r="Z377" s="96">
        <v>32</v>
      </c>
      <c r="AA377" s="96"/>
      <c r="AB377" s="96">
        <v>16</v>
      </c>
      <c r="AC377" s="124"/>
    </row>
    <row r="378" spans="1:29" ht="100" customHeight="1" x14ac:dyDescent="0.35">
      <c r="A378" s="228">
        <v>376</v>
      </c>
      <c r="B378" s="335" t="s">
        <v>1217</v>
      </c>
      <c r="C378" s="228">
        <v>2019</v>
      </c>
      <c r="D378" s="336">
        <v>43634</v>
      </c>
      <c r="E378" s="250" t="s">
        <v>1218</v>
      </c>
      <c r="F378" s="247" t="s">
        <v>1219</v>
      </c>
      <c r="G378" s="96" t="s">
        <v>131</v>
      </c>
      <c r="H378" s="237" t="s">
        <v>131</v>
      </c>
      <c r="I378" s="247" t="s">
        <v>34</v>
      </c>
      <c r="J378" s="248" t="s">
        <v>1220</v>
      </c>
      <c r="K378" s="242">
        <v>13118950</v>
      </c>
      <c r="L378" s="251">
        <v>1096744</v>
      </c>
      <c r="M378" s="242">
        <v>395927.34</v>
      </c>
      <c r="N378" s="242">
        <v>4735973</v>
      </c>
      <c r="O378" s="243">
        <f>Table17[[#This Row],[Qualified Property Amount Reported]]/Table17[[#This Row],[Qualified Property Amount Approved]]</f>
        <v>0.3610024430308828</v>
      </c>
      <c r="P378" s="251" t="s">
        <v>36</v>
      </c>
      <c r="Q378" s="251">
        <v>4906568</v>
      </c>
      <c r="R378" s="251">
        <v>3809824</v>
      </c>
      <c r="S378" s="252">
        <v>22</v>
      </c>
      <c r="T378" s="253">
        <v>3</v>
      </c>
      <c r="U378" s="248" t="s">
        <v>65</v>
      </c>
      <c r="V378" s="44" t="s">
        <v>1221</v>
      </c>
      <c r="W378" s="44"/>
      <c r="X378" s="44"/>
      <c r="Y378" s="51"/>
      <c r="Z378" s="96">
        <v>62</v>
      </c>
      <c r="AA378" s="96"/>
      <c r="AB378" s="96">
        <v>33</v>
      </c>
      <c r="AC378" s="124"/>
    </row>
    <row r="379" spans="1:29" ht="100" customHeight="1" x14ac:dyDescent="0.35">
      <c r="A379" s="228">
        <v>377</v>
      </c>
      <c r="B379" s="335" t="s">
        <v>133</v>
      </c>
      <c r="C379" s="228">
        <v>2020</v>
      </c>
      <c r="D379" s="336">
        <v>43851</v>
      </c>
      <c r="E379" s="250" t="s">
        <v>129</v>
      </c>
      <c r="F379" s="247" t="s">
        <v>130</v>
      </c>
      <c r="G379" s="73" t="s">
        <v>131</v>
      </c>
      <c r="H379" s="247" t="s">
        <v>131</v>
      </c>
      <c r="I379" s="247" t="s">
        <v>48</v>
      </c>
      <c r="J379" s="237" t="s">
        <v>132</v>
      </c>
      <c r="K379" s="240">
        <v>119617224</v>
      </c>
      <c r="L379" s="241">
        <v>10000000</v>
      </c>
      <c r="M379" s="242">
        <v>0</v>
      </c>
      <c r="N379" s="242">
        <v>0</v>
      </c>
      <c r="O379" s="243">
        <f>Table17[[#This Row],[Qualified Property Amount Reported]]/Table17[[#This Row],[Qualified Property Amount Approved]]</f>
        <v>0</v>
      </c>
      <c r="P379" s="251">
        <v>5644576</v>
      </c>
      <c r="Q379" s="251">
        <v>69745006</v>
      </c>
      <c r="R379" s="251">
        <v>65389582</v>
      </c>
      <c r="S379" s="327">
        <v>532</v>
      </c>
      <c r="T379" s="328">
        <v>28</v>
      </c>
      <c r="U379" s="248" t="s">
        <v>65</v>
      </c>
      <c r="V379" s="224" t="s">
        <v>134</v>
      </c>
      <c r="W379" s="44"/>
      <c r="X379" s="44"/>
      <c r="Y379" s="51"/>
      <c r="Z379" s="96">
        <v>62</v>
      </c>
      <c r="AA379" s="96"/>
      <c r="AB379" s="96">
        <v>33</v>
      </c>
      <c r="AC379" s="124"/>
    </row>
    <row r="380" spans="1:29" ht="100" customHeight="1" x14ac:dyDescent="0.35">
      <c r="A380" s="228">
        <v>378</v>
      </c>
      <c r="B380" s="341" t="s">
        <v>1082</v>
      </c>
      <c r="C380" s="228">
        <v>2020</v>
      </c>
      <c r="D380" s="342">
        <v>43907</v>
      </c>
      <c r="E380" s="255" t="s">
        <v>1081</v>
      </c>
      <c r="F380" s="246" t="s">
        <v>444</v>
      </c>
      <c r="G380" s="98" t="s">
        <v>444</v>
      </c>
      <c r="H380" s="246" t="s">
        <v>444</v>
      </c>
      <c r="I380" s="246" t="s">
        <v>48</v>
      </c>
      <c r="J380" s="237" t="s">
        <v>43</v>
      </c>
      <c r="K380" s="262">
        <v>8432257</v>
      </c>
      <c r="L380" s="259">
        <v>704937</v>
      </c>
      <c r="M380" s="242">
        <v>0</v>
      </c>
      <c r="N380" s="242">
        <v>0</v>
      </c>
      <c r="O380" s="243">
        <f>Table17[[#This Row],[Qualified Property Amount Reported]]/Table17[[#This Row],[Qualified Property Amount Approved]]</f>
        <v>0</v>
      </c>
      <c r="P380" s="259">
        <v>87376</v>
      </c>
      <c r="Q380" s="259">
        <v>1196391</v>
      </c>
      <c r="R380" s="259">
        <v>578830</v>
      </c>
      <c r="S380" s="260">
        <v>70</v>
      </c>
      <c r="T380" s="261">
        <v>7</v>
      </c>
      <c r="U380" s="256" t="s">
        <v>65</v>
      </c>
      <c r="V380" s="141" t="s">
        <v>1083</v>
      </c>
      <c r="W380" s="44"/>
      <c r="X380" s="44"/>
      <c r="Y380" s="51"/>
      <c r="Z380" s="96">
        <v>27</v>
      </c>
      <c r="AA380" s="96"/>
      <c r="AB380" s="96">
        <v>12</v>
      </c>
      <c r="AC380" s="124"/>
    </row>
    <row r="381" spans="1:29" ht="100" customHeight="1" x14ac:dyDescent="0.35">
      <c r="A381" s="228">
        <v>379</v>
      </c>
      <c r="B381" s="338" t="s">
        <v>572</v>
      </c>
      <c r="C381" s="228">
        <v>2021</v>
      </c>
      <c r="D381" s="339">
        <v>44271</v>
      </c>
      <c r="E381" s="265" t="s">
        <v>573</v>
      </c>
      <c r="F381" s="228" t="s">
        <v>364</v>
      </c>
      <c r="G381" s="97" t="s">
        <v>365</v>
      </c>
      <c r="H381" s="228" t="s">
        <v>365</v>
      </c>
      <c r="I381" s="228" t="s">
        <v>48</v>
      </c>
      <c r="J381" s="237" t="s">
        <v>43</v>
      </c>
      <c r="K381" s="257">
        <v>7983153</v>
      </c>
      <c r="L381" s="258">
        <v>678568</v>
      </c>
      <c r="M381" s="242">
        <v>12178.15</v>
      </c>
      <c r="N381" s="242">
        <v>143272.39000000001</v>
      </c>
      <c r="O381" s="243">
        <f>Table17[[#This Row],[Qualified Property Amount Reported]]/Table17[[#This Row],[Qualified Property Amount Approved]]</f>
        <v>1.794684255706987E-2</v>
      </c>
      <c r="P381" s="259">
        <v>143388</v>
      </c>
      <c r="Q381" s="259">
        <v>761158</v>
      </c>
      <c r="R381" s="259">
        <v>225978</v>
      </c>
      <c r="S381" s="260">
        <v>47</v>
      </c>
      <c r="T381" s="261">
        <v>5</v>
      </c>
      <c r="U381" s="256" t="s">
        <v>65</v>
      </c>
      <c r="V381" s="141" t="s">
        <v>574</v>
      </c>
      <c r="W381" s="44"/>
      <c r="X381" s="44"/>
      <c r="Y381" s="51"/>
      <c r="Z381" s="96">
        <v>33</v>
      </c>
      <c r="AA381" s="96"/>
      <c r="AB381" s="96">
        <v>14</v>
      </c>
      <c r="AC381" s="124"/>
    </row>
    <row r="382" spans="1:29" ht="100" customHeight="1" x14ac:dyDescent="0.35">
      <c r="A382" s="228">
        <v>380</v>
      </c>
      <c r="B382" s="338" t="s">
        <v>566</v>
      </c>
      <c r="C382" s="228">
        <v>2021</v>
      </c>
      <c r="D382" s="339">
        <v>44271</v>
      </c>
      <c r="E382" s="265" t="s">
        <v>567</v>
      </c>
      <c r="F382" s="228" t="s">
        <v>364</v>
      </c>
      <c r="G382" s="97" t="s">
        <v>365</v>
      </c>
      <c r="H382" s="228" t="s">
        <v>365</v>
      </c>
      <c r="I382" s="228" t="s">
        <v>48</v>
      </c>
      <c r="J382" s="237" t="s">
        <v>43</v>
      </c>
      <c r="K382" s="257">
        <v>8216553</v>
      </c>
      <c r="L382" s="258">
        <v>698407</v>
      </c>
      <c r="M382" s="242">
        <v>2702.6</v>
      </c>
      <c r="N382" s="242">
        <v>31795.33</v>
      </c>
      <c r="O382" s="243">
        <f>Table17[[#This Row],[Qualified Property Amount Reported]]/Table17[[#This Row],[Qualified Property Amount Approved]]</f>
        <v>3.8696677304947708E-3</v>
      </c>
      <c r="P382" s="259">
        <v>163244</v>
      </c>
      <c r="Q382" s="259">
        <v>849582</v>
      </c>
      <c r="R382" s="259">
        <v>314419</v>
      </c>
      <c r="S382" s="260">
        <v>47</v>
      </c>
      <c r="T382" s="261">
        <v>5</v>
      </c>
      <c r="U382" s="256" t="s">
        <v>65</v>
      </c>
      <c r="V382" s="141" t="s">
        <v>568</v>
      </c>
      <c r="W382" s="44"/>
      <c r="X382" s="44"/>
      <c r="Y382" s="51"/>
      <c r="Z382" s="96">
        <v>33</v>
      </c>
      <c r="AA382" s="96"/>
      <c r="AB382" s="96">
        <v>14</v>
      </c>
      <c r="AC382" s="124"/>
    </row>
    <row r="383" spans="1:29" ht="100" customHeight="1" x14ac:dyDescent="0.35">
      <c r="A383" s="228">
        <v>381</v>
      </c>
      <c r="B383" s="338" t="s">
        <v>569</v>
      </c>
      <c r="C383" s="228">
        <v>2021</v>
      </c>
      <c r="D383" s="339">
        <v>44271</v>
      </c>
      <c r="E383" s="265" t="s">
        <v>570</v>
      </c>
      <c r="F383" s="228" t="s">
        <v>500</v>
      </c>
      <c r="G383" s="97" t="s">
        <v>365</v>
      </c>
      <c r="H383" s="228" t="s">
        <v>365</v>
      </c>
      <c r="I383" s="228" t="s">
        <v>48</v>
      </c>
      <c r="J383" s="237" t="s">
        <v>43</v>
      </c>
      <c r="K383" s="257">
        <v>8784628</v>
      </c>
      <c r="L383" s="258">
        <v>746693</v>
      </c>
      <c r="M383" s="242">
        <v>12750</v>
      </c>
      <c r="N383" s="242">
        <v>150000</v>
      </c>
      <c r="O383" s="243">
        <f>Table17[[#This Row],[Qualified Property Amount Reported]]/Table17[[#This Row],[Qualified Property Amount Approved]]</f>
        <v>1.7075281958439218E-2</v>
      </c>
      <c r="P383" s="259">
        <v>169593</v>
      </c>
      <c r="Q383" s="259">
        <v>887199</v>
      </c>
      <c r="R383" s="259">
        <v>310098</v>
      </c>
      <c r="S383" s="260">
        <v>47</v>
      </c>
      <c r="T383" s="261">
        <v>6</v>
      </c>
      <c r="U383" s="256" t="s">
        <v>65</v>
      </c>
      <c r="V383" s="141" t="s">
        <v>571</v>
      </c>
      <c r="W383" s="44"/>
      <c r="X383" s="44"/>
      <c r="Y383" s="51"/>
      <c r="Z383" s="96">
        <v>33</v>
      </c>
      <c r="AA383" s="96"/>
      <c r="AB383" s="96">
        <v>14</v>
      </c>
      <c r="AC383" s="124"/>
    </row>
    <row r="384" spans="1:29" ht="100" customHeight="1" x14ac:dyDescent="0.35">
      <c r="A384" s="228">
        <v>382</v>
      </c>
      <c r="B384" s="338" t="s">
        <v>830</v>
      </c>
      <c r="C384" s="228">
        <v>2021</v>
      </c>
      <c r="D384" s="339">
        <v>44271</v>
      </c>
      <c r="E384" s="265" t="s">
        <v>831</v>
      </c>
      <c r="F384" s="228" t="s">
        <v>832</v>
      </c>
      <c r="G384" s="97" t="s">
        <v>826</v>
      </c>
      <c r="H384" s="228" t="s">
        <v>826</v>
      </c>
      <c r="I384" s="228" t="s">
        <v>48</v>
      </c>
      <c r="J384" s="228" t="s">
        <v>143</v>
      </c>
      <c r="K384" s="257">
        <v>11252500</v>
      </c>
      <c r="L384" s="258">
        <v>956463</v>
      </c>
      <c r="M384" s="242">
        <v>0</v>
      </c>
      <c r="N384" s="242">
        <v>0</v>
      </c>
      <c r="O384" s="243">
        <f>Table17[[#This Row],[Qualified Property Amount Reported]]/Table17[[#This Row],[Qualified Property Amount Approved]]</f>
        <v>0</v>
      </c>
      <c r="P384" s="259">
        <v>736177</v>
      </c>
      <c r="Q384" s="259">
        <v>2189741</v>
      </c>
      <c r="R384" s="259">
        <v>1969455</v>
      </c>
      <c r="S384" s="260">
        <v>12</v>
      </c>
      <c r="T384" s="261">
        <v>1</v>
      </c>
      <c r="U384" s="256" t="s">
        <v>65</v>
      </c>
      <c r="V384" s="141" t="s">
        <v>833</v>
      </c>
      <c r="W384" s="44"/>
      <c r="X384" s="44"/>
      <c r="Y384" s="51"/>
      <c r="Z384" s="96">
        <v>37</v>
      </c>
      <c r="AA384" s="96"/>
      <c r="AB384" s="96">
        <v>19</v>
      </c>
      <c r="AC384" s="124"/>
    </row>
    <row r="385" spans="1:29" ht="128.15" customHeight="1" x14ac:dyDescent="0.35">
      <c r="A385" s="228">
        <v>383</v>
      </c>
      <c r="B385" s="338" t="s">
        <v>647</v>
      </c>
      <c r="C385" s="228">
        <v>2021</v>
      </c>
      <c r="D385" s="339">
        <v>44271</v>
      </c>
      <c r="E385" s="255" t="s">
        <v>648</v>
      </c>
      <c r="F385" s="246" t="s">
        <v>649</v>
      </c>
      <c r="G385" s="98" t="s">
        <v>131</v>
      </c>
      <c r="H385" s="246" t="s">
        <v>131</v>
      </c>
      <c r="I385" s="246" t="s">
        <v>34</v>
      </c>
      <c r="J385" s="246" t="s">
        <v>650</v>
      </c>
      <c r="K385" s="262">
        <v>16008067</v>
      </c>
      <c r="L385" s="259">
        <v>1360686</v>
      </c>
      <c r="M385" s="242">
        <v>0</v>
      </c>
      <c r="N385" s="242">
        <v>0</v>
      </c>
      <c r="O385" s="243">
        <f>Table17[[#This Row],[Qualified Property Amount Reported]]/Table17[[#This Row],[Qualified Property Amount Approved]]</f>
        <v>0</v>
      </c>
      <c r="P385" s="259" t="s">
        <v>36</v>
      </c>
      <c r="Q385" s="259">
        <v>5246166</v>
      </c>
      <c r="R385" s="259">
        <v>3885481</v>
      </c>
      <c r="S385" s="260">
        <v>32</v>
      </c>
      <c r="T385" s="261">
        <v>2</v>
      </c>
      <c r="U385" s="256" t="s">
        <v>65</v>
      </c>
      <c r="V385" s="141" t="s">
        <v>651</v>
      </c>
      <c r="W385" s="44"/>
      <c r="X385" s="44"/>
      <c r="Y385" s="51"/>
      <c r="Z385" s="96">
        <v>54</v>
      </c>
      <c r="AA385" s="96"/>
      <c r="AB385" s="96">
        <v>33</v>
      </c>
      <c r="AC385" s="124"/>
    </row>
    <row r="386" spans="1:29" ht="100" customHeight="1" x14ac:dyDescent="0.35">
      <c r="A386" s="228">
        <v>384</v>
      </c>
      <c r="B386" s="338" t="s">
        <v>463</v>
      </c>
      <c r="C386" s="228">
        <v>2021</v>
      </c>
      <c r="D386" s="339">
        <v>44271</v>
      </c>
      <c r="E386" s="255" t="s">
        <v>464</v>
      </c>
      <c r="F386" s="246" t="s">
        <v>40</v>
      </c>
      <c r="G386" s="98" t="s">
        <v>89</v>
      </c>
      <c r="H386" s="246" t="s">
        <v>89</v>
      </c>
      <c r="I386" s="246" t="s">
        <v>34</v>
      </c>
      <c r="J386" s="246" t="s">
        <v>465</v>
      </c>
      <c r="K386" s="262">
        <v>17747169</v>
      </c>
      <c r="L386" s="259">
        <v>1508509</v>
      </c>
      <c r="M386" s="242">
        <v>1490434.03</v>
      </c>
      <c r="N386" s="242">
        <v>17534518</v>
      </c>
      <c r="O386" s="243">
        <f>Table17[[#This Row],[Qualified Property Amount Reported]]/Table17[[#This Row],[Qualified Property Amount Approved]]</f>
        <v>0.98801775088747956</v>
      </c>
      <c r="P386" s="259" t="s">
        <v>36</v>
      </c>
      <c r="Q386" s="259">
        <v>3522497</v>
      </c>
      <c r="R386" s="259">
        <v>2013988</v>
      </c>
      <c r="S386" s="260">
        <v>53</v>
      </c>
      <c r="T386" s="261">
        <v>5</v>
      </c>
      <c r="U386" s="256" t="s">
        <v>65</v>
      </c>
      <c r="V386" s="221" t="s">
        <v>466</v>
      </c>
      <c r="W386" s="44"/>
      <c r="X386" s="44"/>
      <c r="Y386" s="51"/>
      <c r="Z386" s="96">
        <v>9</v>
      </c>
      <c r="AA386" s="96"/>
      <c r="AB386" s="96">
        <v>5</v>
      </c>
      <c r="AC386" s="124"/>
    </row>
    <row r="387" spans="1:29" ht="100" customHeight="1" x14ac:dyDescent="0.35">
      <c r="A387" s="228">
        <v>385</v>
      </c>
      <c r="B387" s="338" t="s">
        <v>699</v>
      </c>
      <c r="C387" s="228">
        <v>2021</v>
      </c>
      <c r="D387" s="339">
        <v>44271</v>
      </c>
      <c r="E387" s="255" t="s">
        <v>700</v>
      </c>
      <c r="F387" s="246" t="s">
        <v>344</v>
      </c>
      <c r="G387" s="98" t="s">
        <v>131</v>
      </c>
      <c r="H387" s="246" t="s">
        <v>131</v>
      </c>
      <c r="I387" s="246" t="s">
        <v>48</v>
      </c>
      <c r="J387" s="246" t="s">
        <v>49</v>
      </c>
      <c r="K387" s="262">
        <v>27231400</v>
      </c>
      <c r="L387" s="259">
        <v>2314669</v>
      </c>
      <c r="M387" s="242">
        <v>0</v>
      </c>
      <c r="N387" s="242">
        <v>0</v>
      </c>
      <c r="O387" s="243">
        <f>Table17[[#This Row],[Qualified Property Amount Reported]]/Table17[[#This Row],[Qualified Property Amount Approved]]</f>
        <v>0</v>
      </c>
      <c r="P387" s="268">
        <v>1678109</v>
      </c>
      <c r="Q387" s="259">
        <v>5215414</v>
      </c>
      <c r="R387" s="259">
        <v>4578854</v>
      </c>
      <c r="S387" s="260">
        <v>63</v>
      </c>
      <c r="T387" s="261">
        <v>6</v>
      </c>
      <c r="U387" s="256" t="s">
        <v>65</v>
      </c>
      <c r="V387" s="141" t="s">
        <v>701</v>
      </c>
      <c r="W387" s="44"/>
      <c r="X387" s="44"/>
      <c r="Y387" s="51"/>
      <c r="Z387" s="96">
        <v>30</v>
      </c>
      <c r="AA387" s="96"/>
      <c r="AB387" s="96">
        <v>21</v>
      </c>
      <c r="AC387" s="124"/>
    </row>
    <row r="388" spans="1:29" ht="100" customHeight="1" x14ac:dyDescent="0.35">
      <c r="A388" s="228">
        <v>386</v>
      </c>
      <c r="B388" s="338" t="s">
        <v>414</v>
      </c>
      <c r="C388" s="228">
        <v>2022</v>
      </c>
      <c r="D388" s="339">
        <v>44733</v>
      </c>
      <c r="E388" s="265" t="s">
        <v>415</v>
      </c>
      <c r="F388" s="228" t="s">
        <v>411</v>
      </c>
      <c r="G388" s="97" t="s">
        <v>64</v>
      </c>
      <c r="H388" s="228" t="s">
        <v>64</v>
      </c>
      <c r="I388" s="228" t="s">
        <v>107</v>
      </c>
      <c r="J388" s="228" t="s">
        <v>416</v>
      </c>
      <c r="K388" s="257">
        <v>23089719</v>
      </c>
      <c r="L388" s="258">
        <v>1962626</v>
      </c>
      <c r="M388" s="242">
        <v>61080.29</v>
      </c>
      <c r="N388" s="242">
        <v>728542.17</v>
      </c>
      <c r="O388" s="266">
        <f>Table17[[#This Row],[Qualified Property Amount Reported]]/Table17[[#This Row],[Qualified Property Amount Approved]]</f>
        <v>3.1552665062749355E-2</v>
      </c>
      <c r="P388" s="259">
        <v>48106</v>
      </c>
      <c r="Q388" s="259">
        <v>3333560</v>
      </c>
      <c r="R388" s="259">
        <v>1419039</v>
      </c>
      <c r="S388" s="260">
        <v>54</v>
      </c>
      <c r="T388" s="261">
        <v>5</v>
      </c>
      <c r="U388" s="267" t="s">
        <v>65</v>
      </c>
      <c r="V388" s="92"/>
      <c r="W388" s="92"/>
      <c r="X388" s="92"/>
      <c r="Y388" s="93"/>
      <c r="Z388" s="96">
        <v>7</v>
      </c>
      <c r="AA388" s="96"/>
      <c r="AB388" s="96">
        <v>8</v>
      </c>
      <c r="AC388" s="124"/>
    </row>
    <row r="389" spans="1:29" ht="100" customHeight="1" x14ac:dyDescent="0.35">
      <c r="A389" s="228">
        <v>387</v>
      </c>
      <c r="B389" s="332" t="s">
        <v>853</v>
      </c>
      <c r="C389" s="237">
        <v>2023</v>
      </c>
      <c r="D389" s="333">
        <v>45125</v>
      </c>
      <c r="E389" s="239" t="s">
        <v>854</v>
      </c>
      <c r="F389" s="237" t="s">
        <v>855</v>
      </c>
      <c r="G389" s="96" t="s">
        <v>180</v>
      </c>
      <c r="H389" s="237" t="s">
        <v>180</v>
      </c>
      <c r="I389" s="237" t="s">
        <v>34</v>
      </c>
      <c r="J389" s="237" t="s">
        <v>856</v>
      </c>
      <c r="K389" s="274">
        <v>17949389</v>
      </c>
      <c r="L389" s="268">
        <f>Table17[[#This Row],[Qualified Property Amount Approved]]*0.0836</f>
        <v>1500568.9203999999</v>
      </c>
      <c r="M389" s="274">
        <v>0</v>
      </c>
      <c r="N389" s="274">
        <v>0</v>
      </c>
      <c r="O389" s="275">
        <f>Table17[[#This Row],[Qualified Property Amount Reported]]/Table17[[#This Row],[Qualified Property Amount Approved]]</f>
        <v>0</v>
      </c>
      <c r="P389" s="268">
        <v>0</v>
      </c>
      <c r="Q389" s="268">
        <v>2631420</v>
      </c>
      <c r="R389" s="268">
        <v>1130851</v>
      </c>
      <c r="S389" s="237">
        <v>244</v>
      </c>
      <c r="T389" s="237">
        <v>16</v>
      </c>
      <c r="U389" s="237" t="s">
        <v>65</v>
      </c>
      <c r="V389" s="124"/>
      <c r="W389" s="124"/>
      <c r="X389" s="124"/>
      <c r="Y389" s="138"/>
      <c r="Z389" s="96">
        <v>72</v>
      </c>
      <c r="AA389" s="96"/>
      <c r="AB389" s="96">
        <v>36</v>
      </c>
      <c r="AC389" s="124"/>
    </row>
    <row r="390" spans="1:29" ht="100" customHeight="1" x14ac:dyDescent="0.35">
      <c r="A390" s="228">
        <v>388</v>
      </c>
      <c r="B390" s="332" t="s">
        <v>673</v>
      </c>
      <c r="C390" s="237">
        <v>2023</v>
      </c>
      <c r="D390" s="333">
        <v>45125</v>
      </c>
      <c r="E390" s="239" t="s">
        <v>674</v>
      </c>
      <c r="F390" s="237" t="s">
        <v>161</v>
      </c>
      <c r="G390" s="96" t="s">
        <v>162</v>
      </c>
      <c r="H390" s="237" t="s">
        <v>162</v>
      </c>
      <c r="I390" s="237" t="s">
        <v>48</v>
      </c>
      <c r="J390" s="237" t="s">
        <v>554</v>
      </c>
      <c r="K390" s="274">
        <v>119617224.88</v>
      </c>
      <c r="L390" s="268">
        <f>Table17[[#This Row],[Qualified Property Amount Approved]]*0.0836</f>
        <v>9999999.9999679998</v>
      </c>
      <c r="M390" s="274">
        <v>0</v>
      </c>
      <c r="N390" s="274">
        <v>0</v>
      </c>
      <c r="O390" s="275">
        <f>Table17[[#This Row],[Qualified Property Amount Reported]]/Table17[[#This Row],[Qualified Property Amount Approved]]</f>
        <v>0</v>
      </c>
      <c r="P390" s="268">
        <v>6304113</v>
      </c>
      <c r="Q390" s="268">
        <v>18440965</v>
      </c>
      <c r="R390" s="268">
        <v>14745078</v>
      </c>
      <c r="S390" s="237">
        <v>205</v>
      </c>
      <c r="T390" s="237">
        <v>35</v>
      </c>
      <c r="U390" s="237" t="s">
        <v>65</v>
      </c>
      <c r="V390" s="124"/>
      <c r="W390" s="124"/>
      <c r="X390" s="124"/>
      <c r="Y390" s="138"/>
      <c r="Z390" s="96">
        <v>15</v>
      </c>
      <c r="AA390" s="96"/>
      <c r="AB390" s="96">
        <v>7</v>
      </c>
      <c r="AC390" s="124"/>
    </row>
    <row r="391" spans="1:29" ht="100" customHeight="1" x14ac:dyDescent="0.35">
      <c r="A391" s="228">
        <v>389</v>
      </c>
      <c r="B391" s="332" t="s">
        <v>559</v>
      </c>
      <c r="C391" s="237">
        <v>2023</v>
      </c>
      <c r="D391" s="333">
        <v>45125</v>
      </c>
      <c r="E391" s="239" t="s">
        <v>558</v>
      </c>
      <c r="F391" s="237" t="s">
        <v>327</v>
      </c>
      <c r="G391" s="96" t="s">
        <v>75</v>
      </c>
      <c r="H391" s="237" t="s">
        <v>75</v>
      </c>
      <c r="I391" s="237" t="s">
        <v>34</v>
      </c>
      <c r="J391" s="237" t="s">
        <v>176</v>
      </c>
      <c r="K391" s="274">
        <v>30382973</v>
      </c>
      <c r="L391" s="268">
        <f>Table17[[#This Row],[Qualified Property Amount Approved]]*0.0836</f>
        <v>2540016.5427999999</v>
      </c>
      <c r="M391" s="274">
        <v>0</v>
      </c>
      <c r="N391" s="274">
        <v>0</v>
      </c>
      <c r="O391" s="275">
        <f>Table17[[#This Row],[Qualified Property Amount Reported]]/Table17[[#This Row],[Qualified Property Amount Approved]]</f>
        <v>0</v>
      </c>
      <c r="P391" s="268">
        <v>0</v>
      </c>
      <c r="Q391" s="268">
        <v>1914806</v>
      </c>
      <c r="R391" s="268">
        <v>-625210</v>
      </c>
      <c r="S391" s="237">
        <v>425</v>
      </c>
      <c r="T391" s="237">
        <v>13</v>
      </c>
      <c r="U391" s="237" t="s">
        <v>65</v>
      </c>
      <c r="V391" s="124"/>
      <c r="W391" s="124"/>
      <c r="X391" s="124"/>
      <c r="Y391" s="138"/>
      <c r="Z391" s="96">
        <v>24</v>
      </c>
      <c r="AA391" s="96"/>
      <c r="AB391" s="96">
        <v>10</v>
      </c>
      <c r="AC391" s="124"/>
    </row>
    <row r="392" spans="1:29" ht="100" customHeight="1" x14ac:dyDescent="0.35">
      <c r="A392" s="228">
        <v>390</v>
      </c>
      <c r="B392" s="335" t="s">
        <v>1073</v>
      </c>
      <c r="C392" s="228">
        <v>2019</v>
      </c>
      <c r="D392" s="336">
        <v>43662</v>
      </c>
      <c r="E392" s="250" t="s">
        <v>1074</v>
      </c>
      <c r="F392" s="247" t="s">
        <v>1075</v>
      </c>
      <c r="G392" s="73" t="s">
        <v>317</v>
      </c>
      <c r="H392" s="247" t="s">
        <v>317</v>
      </c>
      <c r="I392" s="247" t="s">
        <v>48</v>
      </c>
      <c r="J392" s="325" t="s">
        <v>1076</v>
      </c>
      <c r="K392" s="240">
        <v>11260000</v>
      </c>
      <c r="L392" s="241">
        <v>941336</v>
      </c>
      <c r="M392" s="242">
        <v>87675.24</v>
      </c>
      <c r="N392" s="242">
        <v>1048746.8899999999</v>
      </c>
      <c r="O392" s="243">
        <f>Table17[[#This Row],[Qualified Property Amount Reported]]/Table17[[#This Row],[Qualified Property Amount Approved]]</f>
        <v>9.3139155417406735E-2</v>
      </c>
      <c r="P392" s="251">
        <v>69820</v>
      </c>
      <c r="Q392" s="251">
        <v>1932190</v>
      </c>
      <c r="R392" s="251">
        <v>1060674</v>
      </c>
      <c r="S392" s="252">
        <v>22</v>
      </c>
      <c r="T392" s="253">
        <v>2</v>
      </c>
      <c r="U392" s="248" t="s">
        <v>1077</v>
      </c>
      <c r="V392" s="160"/>
      <c r="W392" s="44"/>
      <c r="X392" s="44"/>
      <c r="Y392" s="51"/>
      <c r="Z392" s="96">
        <v>21</v>
      </c>
      <c r="AA392" s="96"/>
      <c r="AB392" s="96">
        <v>13</v>
      </c>
      <c r="AC392" s="124"/>
    </row>
    <row r="393" spans="1:29" ht="100" customHeight="1" x14ac:dyDescent="0.35">
      <c r="A393" s="228">
        <v>391</v>
      </c>
      <c r="B393" s="246" t="s">
        <v>1226</v>
      </c>
      <c r="C393" s="228">
        <v>2020</v>
      </c>
      <c r="D393" s="342">
        <v>43907</v>
      </c>
      <c r="E393" s="255" t="s">
        <v>1227</v>
      </c>
      <c r="F393" s="246" t="s">
        <v>1003</v>
      </c>
      <c r="G393" s="98" t="s">
        <v>131</v>
      </c>
      <c r="H393" s="246" t="s">
        <v>131</v>
      </c>
      <c r="I393" s="246" t="s">
        <v>34</v>
      </c>
      <c r="J393" s="263" t="s">
        <v>191</v>
      </c>
      <c r="K393" s="257">
        <v>18001109</v>
      </c>
      <c r="L393" s="258">
        <v>1504893</v>
      </c>
      <c r="M393" s="242">
        <v>669584.11</v>
      </c>
      <c r="N393" s="242">
        <v>7907746.4500000002</v>
      </c>
      <c r="O393" s="243">
        <f>Table17[[#This Row],[Qualified Property Amount Reported]]/Table17[[#This Row],[Qualified Property Amount Approved]]</f>
        <v>0.43929218194279029</v>
      </c>
      <c r="P393" s="259" t="s">
        <v>36</v>
      </c>
      <c r="Q393" s="259">
        <v>5301512</v>
      </c>
      <c r="R393" s="259">
        <v>3796619</v>
      </c>
      <c r="S393" s="260">
        <v>707</v>
      </c>
      <c r="T393" s="261">
        <v>16</v>
      </c>
      <c r="U393" s="256" t="s">
        <v>1077</v>
      </c>
      <c r="V393" s="160"/>
      <c r="W393" s="44"/>
      <c r="X393" s="44"/>
      <c r="Y393" s="51"/>
      <c r="Z393" s="96">
        <v>69</v>
      </c>
      <c r="AA393" s="96"/>
      <c r="AB393" s="96">
        <v>33</v>
      </c>
      <c r="AC393" s="124"/>
    </row>
    <row r="394" spans="1:29" ht="55" customHeight="1" x14ac:dyDescent="0.35">
      <c r="A394" s="97"/>
      <c r="B394" s="343">
        <f>SUBTOTAL(103,Table17[App. No.])</f>
        <v>391</v>
      </c>
      <c r="C394" s="96"/>
      <c r="D394" s="130"/>
      <c r="E394" s="96"/>
      <c r="F394" s="96"/>
      <c r="G394" s="96"/>
      <c r="H394" s="237"/>
      <c r="I394" s="237"/>
      <c r="J394" s="343" t="s">
        <v>1282</v>
      </c>
      <c r="K394" s="344">
        <f>SUBTOTAL(109,Table17[Qualified Property Amount Approved])</f>
        <v>16617991841.18</v>
      </c>
      <c r="L394" s="345">
        <f>SUBTOTAL(109,Table17[Estimated STE¹])</f>
        <v>1402921152.9971981</v>
      </c>
      <c r="M394" s="344">
        <f>SUBTOTAL(109,Table17[Estimated STE Used 
to Date¹])</f>
        <v>770935665.43469</v>
      </c>
      <c r="N394" s="344">
        <f>SUBTOTAL(109,Table17[Qualified Property Amount Reported])</f>
        <v>9142951700.3401012</v>
      </c>
      <c r="O394" s="346">
        <f>Table17[[#Totals],[Qualified Property Amount Reported]]/Table17[[#Totals],[Qualified Property Amount Approved]]</f>
        <v>0.55018390836391717</v>
      </c>
      <c r="P394" s="347">
        <f>SUBTOTAL(109,Table17[Estimated 
Environmental 
Benefit])</f>
        <v>529258351.57739556</v>
      </c>
      <c r="Q394" s="347">
        <f>SUBTOTAL(109,Table17[Estimated 
Fiscal 
Benefit² ])</f>
        <v>2812616204.2205372</v>
      </c>
      <c r="R394" s="347">
        <f>SUBTOTAL(109,Table17[Estimated 
Net Benefit²])</f>
        <v>1935875491.0707617</v>
      </c>
      <c r="S394" s="348">
        <f>SUBTOTAL(109,Table17[Est.
Total Jobs² ])</f>
        <v>158578.33772990096</v>
      </c>
      <c r="T394" s="348">
        <f>SUBTOTAL(109,Table17[Est. Jobs from STE²])</f>
        <v>7932.942760207311</v>
      </c>
      <c r="U394" s="237"/>
      <c r="V394" s="142"/>
      <c r="W394" s="143"/>
      <c r="X394" s="143"/>
      <c r="Y394" s="144"/>
      <c r="Z394" s="96"/>
      <c r="AA394" s="96"/>
      <c r="AB394" s="96"/>
      <c r="AC394" s="146"/>
    </row>
    <row r="395" spans="1:29" ht="63.75" customHeight="1" x14ac:dyDescent="0.35">
      <c r="A395" s="373" t="s">
        <v>1283</v>
      </c>
      <c r="B395" s="374"/>
      <c r="C395" s="375"/>
      <c r="D395" s="374"/>
      <c r="E395" s="374"/>
      <c r="F395" s="374"/>
      <c r="G395" s="374"/>
      <c r="H395" s="374"/>
      <c r="I395" s="374"/>
      <c r="J395" s="374"/>
      <c r="K395" s="374"/>
      <c r="L395" s="376"/>
      <c r="M395" s="374"/>
      <c r="N395" s="374"/>
      <c r="O395" s="374"/>
      <c r="P395" s="374"/>
      <c r="Q395" s="374"/>
      <c r="R395" s="374"/>
      <c r="S395" s="374"/>
    </row>
    <row r="396" spans="1:29" ht="42" customHeight="1" x14ac:dyDescent="0.35">
      <c r="A396" s="377" t="s">
        <v>1284</v>
      </c>
      <c r="B396" s="378"/>
      <c r="C396" s="379"/>
      <c r="D396" s="378"/>
      <c r="E396" s="378"/>
      <c r="F396" s="378"/>
      <c r="G396" s="378"/>
      <c r="H396" s="378"/>
      <c r="I396" s="378"/>
      <c r="J396" s="378"/>
      <c r="K396" s="378"/>
      <c r="L396" s="380"/>
      <c r="M396" s="378"/>
      <c r="N396" s="378"/>
      <c r="O396" s="378"/>
      <c r="P396" s="378"/>
      <c r="Q396" s="194"/>
      <c r="R396" s="194"/>
      <c r="S396" s="188"/>
    </row>
    <row r="397" spans="1:29" x14ac:dyDescent="0.35">
      <c r="G397" s="133"/>
      <c r="H397" s="127"/>
      <c r="I397" s="127"/>
      <c r="J397" s="119"/>
      <c r="K397" s="157"/>
      <c r="L397" s="158"/>
      <c r="M397" s="190"/>
      <c r="N397" s="191"/>
      <c r="O397" s="28"/>
      <c r="P397" s="195"/>
    </row>
    <row r="398" spans="1:29" x14ac:dyDescent="0.35">
      <c r="G398" s="133"/>
      <c r="H398" s="127"/>
      <c r="I398" s="127"/>
      <c r="J398" s="119"/>
      <c r="K398" s="157"/>
      <c r="L398" s="158"/>
      <c r="M398" s="190"/>
      <c r="N398" s="191"/>
      <c r="O398" s="28"/>
      <c r="P398" s="195"/>
    </row>
    <row r="399" spans="1:29" x14ac:dyDescent="0.35">
      <c r="G399" s="133"/>
      <c r="H399" s="127"/>
      <c r="I399" s="127"/>
      <c r="J399" s="119"/>
      <c r="K399"/>
      <c r="L399" s="139"/>
      <c r="O399" s="28"/>
      <c r="P399" s="195"/>
    </row>
    <row r="400" spans="1:29" x14ac:dyDescent="0.35">
      <c r="G400" s="133"/>
      <c r="H400" s="127"/>
      <c r="I400" s="127"/>
      <c r="J400" s="119"/>
      <c r="L400" s="139"/>
      <c r="O400" s="28"/>
      <c r="P400" s="195"/>
    </row>
    <row r="401" spans="7:16" x14ac:dyDescent="0.35">
      <c r="G401" s="133"/>
      <c r="H401" s="127"/>
      <c r="I401" s="127"/>
      <c r="J401" s="119"/>
      <c r="L401" s="139"/>
      <c r="O401" s="28"/>
      <c r="P401" s="195"/>
    </row>
    <row r="402" spans="7:16" x14ac:dyDescent="0.35">
      <c r="G402" s="133"/>
      <c r="H402" s="127"/>
      <c r="I402" s="127"/>
      <c r="J402" s="119"/>
      <c r="L402" s="139"/>
      <c r="O402" s="28"/>
      <c r="P402" s="195"/>
    </row>
    <row r="403" spans="7:16" x14ac:dyDescent="0.35">
      <c r="G403" s="133"/>
      <c r="H403" s="127"/>
      <c r="I403" s="127"/>
      <c r="J403" s="119"/>
      <c r="L403" s="139"/>
      <c r="O403" s="28"/>
      <c r="P403" s="195"/>
    </row>
    <row r="404" spans="7:16" x14ac:dyDescent="0.35">
      <c r="G404" s="133"/>
      <c r="H404" s="127"/>
      <c r="I404" s="127"/>
      <c r="J404" s="119"/>
      <c r="L404" s="139"/>
      <c r="O404" s="28"/>
      <c r="P404" s="195"/>
    </row>
    <row r="405" spans="7:16" x14ac:dyDescent="0.35">
      <c r="G405" s="133"/>
      <c r="H405" s="127"/>
      <c r="I405" s="127"/>
      <c r="J405" s="119"/>
      <c r="L405" s="139"/>
      <c r="O405" s="28"/>
      <c r="P405" s="195"/>
    </row>
    <row r="406" spans="7:16" x14ac:dyDescent="0.35">
      <c r="G406" s="133"/>
      <c r="H406" s="127"/>
      <c r="I406" s="127"/>
      <c r="J406" s="119"/>
      <c r="L406" s="139"/>
      <c r="O406" s="28"/>
      <c r="P406" s="195"/>
    </row>
    <row r="407" spans="7:16" x14ac:dyDescent="0.35">
      <c r="G407" s="133"/>
      <c r="H407" s="127"/>
      <c r="I407" s="127"/>
      <c r="J407" s="119"/>
      <c r="L407" s="139"/>
      <c r="O407" s="28"/>
      <c r="P407" s="195"/>
    </row>
    <row r="408" spans="7:16" x14ac:dyDescent="0.35">
      <c r="G408" s="133"/>
      <c r="H408" s="127"/>
      <c r="I408" s="127"/>
      <c r="J408" s="119"/>
      <c r="L408" s="139"/>
      <c r="O408" s="28"/>
      <c r="P408" s="195"/>
    </row>
    <row r="409" spans="7:16" x14ac:dyDescent="0.35">
      <c r="G409" s="133"/>
      <c r="H409" s="127"/>
      <c r="I409" s="127"/>
      <c r="J409" s="119"/>
      <c r="L409" s="139"/>
      <c r="O409" s="28"/>
      <c r="P409" s="195"/>
    </row>
    <row r="410" spans="7:16" x14ac:dyDescent="0.35">
      <c r="G410" s="133"/>
      <c r="H410" s="127"/>
      <c r="I410" s="127"/>
      <c r="J410" s="119"/>
      <c r="L410" s="139"/>
      <c r="O410" s="28"/>
      <c r="P410" s="195"/>
    </row>
    <row r="411" spans="7:16" x14ac:dyDescent="0.35">
      <c r="G411" s="133"/>
      <c r="H411" s="127"/>
      <c r="I411" s="127"/>
      <c r="J411" s="119"/>
      <c r="L411" s="139"/>
      <c r="O411" s="28"/>
      <c r="P411" s="195"/>
    </row>
    <row r="412" spans="7:16" x14ac:dyDescent="0.35">
      <c r="G412" s="133"/>
      <c r="H412" s="127"/>
      <c r="I412" s="127"/>
      <c r="J412" s="119"/>
      <c r="L412" s="139"/>
      <c r="O412" s="28"/>
      <c r="P412" s="195"/>
    </row>
    <row r="413" spans="7:16" x14ac:dyDescent="0.35">
      <c r="G413" s="133"/>
      <c r="H413" s="127"/>
      <c r="I413" s="127"/>
      <c r="J413" s="119"/>
      <c r="L413" s="139"/>
      <c r="O413" s="28"/>
      <c r="P413" s="195"/>
    </row>
    <row r="414" spans="7:16" x14ac:dyDescent="0.35">
      <c r="G414" s="133"/>
      <c r="H414" s="127"/>
      <c r="I414" s="127"/>
      <c r="J414" s="119"/>
      <c r="L414" s="139"/>
      <c r="O414" s="28"/>
      <c r="P414" s="195"/>
    </row>
    <row r="415" spans="7:16" x14ac:dyDescent="0.35">
      <c r="G415" s="133"/>
      <c r="H415" s="127"/>
      <c r="I415" s="127"/>
      <c r="J415" s="119"/>
      <c r="L415" s="139"/>
      <c r="O415" s="28"/>
      <c r="P415" s="195"/>
    </row>
    <row r="416" spans="7:16" x14ac:dyDescent="0.35">
      <c r="G416" s="133"/>
      <c r="H416" s="127"/>
      <c r="I416" s="127"/>
      <c r="J416" s="119"/>
      <c r="L416" s="139"/>
      <c r="O416" s="28"/>
      <c r="P416" s="195"/>
    </row>
    <row r="417" spans="7:16" x14ac:dyDescent="0.35">
      <c r="G417" s="133"/>
      <c r="H417" s="127"/>
      <c r="I417" s="127"/>
      <c r="J417" s="119"/>
      <c r="L417" s="139"/>
      <c r="O417" s="28"/>
      <c r="P417" s="195"/>
    </row>
    <row r="418" spans="7:16" x14ac:dyDescent="0.35">
      <c r="G418" s="133"/>
      <c r="H418" s="127"/>
      <c r="I418" s="127"/>
      <c r="J418" s="119"/>
      <c r="L418" s="139"/>
      <c r="O418" s="28"/>
      <c r="P418" s="195"/>
    </row>
    <row r="419" spans="7:16" x14ac:dyDescent="0.35">
      <c r="G419" s="133"/>
      <c r="H419" s="127"/>
      <c r="I419" s="127"/>
      <c r="J419" s="119"/>
      <c r="L419" s="139"/>
      <c r="O419" s="28"/>
      <c r="P419" s="195"/>
    </row>
    <row r="420" spans="7:16" x14ac:dyDescent="0.35">
      <c r="G420" s="133"/>
      <c r="H420" s="127"/>
      <c r="I420" s="127"/>
      <c r="J420" s="119"/>
      <c r="L420" s="139"/>
      <c r="O420" s="28"/>
      <c r="P420" s="195"/>
    </row>
    <row r="421" spans="7:16" x14ac:dyDescent="0.35">
      <c r="G421" s="133"/>
      <c r="H421" s="127"/>
      <c r="I421" s="127"/>
      <c r="J421" s="119"/>
      <c r="L421" s="139"/>
      <c r="O421" s="28"/>
      <c r="P421" s="195"/>
    </row>
    <row r="422" spans="7:16" x14ac:dyDescent="0.35">
      <c r="G422" s="133"/>
      <c r="H422" s="127"/>
      <c r="I422" s="127"/>
      <c r="J422" s="119"/>
      <c r="L422" s="139"/>
      <c r="O422" s="28"/>
      <c r="P422" s="195"/>
    </row>
    <row r="423" spans="7:16" x14ac:dyDescent="0.35">
      <c r="G423" s="133"/>
      <c r="H423" s="127"/>
      <c r="I423" s="127"/>
      <c r="J423" s="119"/>
      <c r="L423" s="139"/>
      <c r="O423" s="28"/>
      <c r="P423" s="195"/>
    </row>
    <row r="424" spans="7:16" x14ac:dyDescent="0.35">
      <c r="G424" s="133"/>
      <c r="H424" s="127"/>
      <c r="I424" s="127"/>
      <c r="J424" s="119"/>
      <c r="L424" s="139"/>
      <c r="O424" s="28"/>
      <c r="P424" s="195"/>
    </row>
    <row r="425" spans="7:16" x14ac:dyDescent="0.35">
      <c r="G425" s="133"/>
      <c r="H425" s="127"/>
      <c r="I425" s="127"/>
      <c r="J425" s="119"/>
      <c r="L425" s="139"/>
      <c r="O425" s="28"/>
      <c r="P425" s="195"/>
    </row>
    <row r="426" spans="7:16" x14ac:dyDescent="0.35">
      <c r="G426" s="133"/>
      <c r="H426" s="127"/>
      <c r="I426" s="127"/>
      <c r="J426" s="119"/>
      <c r="L426" s="139"/>
      <c r="O426" s="28"/>
      <c r="P426" s="195"/>
    </row>
    <row r="427" spans="7:16" x14ac:dyDescent="0.35">
      <c r="G427" s="133"/>
      <c r="H427" s="127"/>
      <c r="I427" s="127"/>
      <c r="J427" s="119"/>
      <c r="L427" s="139"/>
      <c r="O427" s="28"/>
      <c r="P427" s="195"/>
    </row>
    <row r="428" spans="7:16" x14ac:dyDescent="0.35">
      <c r="G428" s="133"/>
      <c r="H428" s="127"/>
      <c r="I428" s="127"/>
      <c r="J428" s="119"/>
      <c r="L428" s="139"/>
      <c r="O428" s="28"/>
      <c r="P428" s="195"/>
    </row>
    <row r="429" spans="7:16" x14ac:dyDescent="0.35">
      <c r="G429" s="133"/>
      <c r="H429" s="127"/>
      <c r="I429" s="127"/>
      <c r="J429" s="119"/>
      <c r="L429" s="139"/>
      <c r="O429" s="28"/>
      <c r="P429" s="195"/>
    </row>
    <row r="430" spans="7:16" x14ac:dyDescent="0.35">
      <c r="G430" s="133"/>
      <c r="H430" s="127"/>
      <c r="I430" s="127"/>
      <c r="J430" s="119"/>
      <c r="L430" s="139"/>
      <c r="O430" s="28"/>
      <c r="P430" s="195"/>
    </row>
    <row r="431" spans="7:16" x14ac:dyDescent="0.35">
      <c r="G431" s="133"/>
      <c r="H431" s="127"/>
      <c r="I431" s="127"/>
      <c r="J431" s="119"/>
      <c r="L431" s="139"/>
      <c r="O431" s="28"/>
      <c r="P431" s="195"/>
    </row>
    <row r="432" spans="7:16" x14ac:dyDescent="0.35">
      <c r="G432" s="133"/>
      <c r="H432" s="127"/>
      <c r="I432" s="127"/>
      <c r="J432" s="119"/>
      <c r="L432" s="139"/>
      <c r="O432" s="28"/>
      <c r="P432" s="195"/>
    </row>
    <row r="433" spans="7:16" x14ac:dyDescent="0.35">
      <c r="G433" s="133"/>
      <c r="H433" s="127"/>
      <c r="I433" s="127"/>
      <c r="J433" s="119"/>
      <c r="L433" s="139"/>
      <c r="O433" s="28"/>
      <c r="P433" s="195"/>
    </row>
    <row r="434" spans="7:16" x14ac:dyDescent="0.35">
      <c r="G434" s="133"/>
      <c r="H434" s="127"/>
      <c r="I434" s="127"/>
      <c r="J434" s="119"/>
      <c r="L434" s="139"/>
      <c r="O434" s="28"/>
      <c r="P434" s="195"/>
    </row>
    <row r="435" spans="7:16" x14ac:dyDescent="0.35">
      <c r="G435" s="133"/>
      <c r="H435" s="127"/>
      <c r="I435" s="127"/>
      <c r="J435" s="119"/>
      <c r="L435" s="139"/>
      <c r="O435" s="28"/>
      <c r="P435" s="195"/>
    </row>
    <row r="436" spans="7:16" x14ac:dyDescent="0.35">
      <c r="G436" s="133"/>
      <c r="H436" s="127"/>
      <c r="I436" s="127"/>
      <c r="J436" s="119"/>
      <c r="L436" s="139"/>
      <c r="O436" s="28"/>
      <c r="P436" s="195"/>
    </row>
    <row r="437" spans="7:16" x14ac:dyDescent="0.35">
      <c r="G437" s="133"/>
      <c r="H437" s="127"/>
      <c r="I437" s="127"/>
      <c r="J437" s="119"/>
      <c r="L437" s="139"/>
      <c r="O437" s="28"/>
      <c r="P437" s="195"/>
    </row>
    <row r="438" spans="7:16" x14ac:dyDescent="0.35">
      <c r="G438" s="133"/>
      <c r="H438" s="127"/>
      <c r="I438" s="127"/>
      <c r="J438" s="119"/>
      <c r="L438" s="139"/>
      <c r="O438" s="28"/>
      <c r="P438" s="195"/>
    </row>
    <row r="439" spans="7:16" x14ac:dyDescent="0.35">
      <c r="G439" s="133"/>
      <c r="H439" s="127"/>
      <c r="I439" s="127"/>
      <c r="J439" s="119"/>
      <c r="L439" s="139"/>
      <c r="O439" s="28"/>
      <c r="P439" s="195"/>
    </row>
    <row r="440" spans="7:16" x14ac:dyDescent="0.35">
      <c r="G440" s="133"/>
      <c r="H440" s="127"/>
      <c r="I440" s="127"/>
      <c r="J440" s="119"/>
      <c r="L440" s="139"/>
      <c r="O440" s="28"/>
      <c r="P440" s="195"/>
    </row>
    <row r="441" spans="7:16" x14ac:dyDescent="0.35">
      <c r="G441" s="133"/>
      <c r="H441" s="127"/>
      <c r="I441" s="127"/>
      <c r="J441" s="119"/>
      <c r="L441" s="139"/>
      <c r="O441" s="28"/>
      <c r="P441" s="195"/>
    </row>
    <row r="442" spans="7:16" x14ac:dyDescent="0.35">
      <c r="G442" s="133"/>
      <c r="H442" s="127"/>
      <c r="I442" s="127"/>
      <c r="J442" s="119"/>
      <c r="L442" s="139"/>
      <c r="O442" s="28"/>
      <c r="P442" s="195"/>
    </row>
    <row r="443" spans="7:16" x14ac:dyDescent="0.35">
      <c r="G443" s="133"/>
      <c r="H443" s="127"/>
      <c r="I443" s="127"/>
      <c r="J443" s="119"/>
      <c r="L443" s="139"/>
      <c r="O443" s="28"/>
      <c r="P443" s="195"/>
    </row>
    <row r="444" spans="7:16" x14ac:dyDescent="0.35">
      <c r="G444" s="133"/>
      <c r="H444" s="127"/>
      <c r="I444" s="127"/>
      <c r="J444" s="119"/>
      <c r="L444" s="139"/>
      <c r="O444" s="28"/>
      <c r="P444" s="195"/>
    </row>
    <row r="445" spans="7:16" x14ac:dyDescent="0.35">
      <c r="G445" s="133"/>
      <c r="H445" s="127"/>
      <c r="I445" s="127"/>
      <c r="J445" s="119"/>
      <c r="L445" s="139"/>
      <c r="O445" s="28"/>
      <c r="P445" s="195"/>
    </row>
    <row r="446" spans="7:16" x14ac:dyDescent="0.35">
      <c r="G446" s="133"/>
      <c r="H446" s="127"/>
      <c r="I446" s="127"/>
      <c r="J446" s="119"/>
      <c r="L446" s="139"/>
      <c r="O446" s="28"/>
      <c r="P446" s="195"/>
    </row>
    <row r="447" spans="7:16" x14ac:dyDescent="0.35">
      <c r="G447" s="133"/>
      <c r="H447" s="127"/>
      <c r="I447" s="127"/>
      <c r="J447" s="119"/>
      <c r="L447" s="139"/>
      <c r="O447" s="28"/>
      <c r="P447" s="195"/>
    </row>
    <row r="448" spans="7:16" x14ac:dyDescent="0.35">
      <c r="G448" s="133"/>
      <c r="H448" s="127"/>
      <c r="I448" s="127"/>
      <c r="J448" s="119"/>
      <c r="L448" s="139"/>
      <c r="O448" s="28"/>
      <c r="P448" s="195"/>
    </row>
    <row r="449" spans="7:16" x14ac:dyDescent="0.35">
      <c r="G449" s="133"/>
      <c r="H449" s="127"/>
      <c r="I449" s="127"/>
      <c r="J449" s="119"/>
      <c r="L449" s="139"/>
      <c r="O449" s="28"/>
      <c r="P449" s="195"/>
    </row>
    <row r="450" spans="7:16" x14ac:dyDescent="0.35">
      <c r="G450" s="133"/>
      <c r="H450" s="127"/>
      <c r="I450" s="127"/>
      <c r="J450" s="119"/>
      <c r="L450" s="139"/>
      <c r="O450" s="28"/>
      <c r="P450" s="195"/>
    </row>
    <row r="451" spans="7:16" x14ac:dyDescent="0.35">
      <c r="G451" s="133"/>
      <c r="H451" s="127"/>
      <c r="I451" s="127"/>
      <c r="J451" s="119"/>
      <c r="L451" s="139"/>
      <c r="O451" s="28"/>
      <c r="P451" s="195"/>
    </row>
    <row r="452" spans="7:16" x14ac:dyDescent="0.35">
      <c r="G452" s="133"/>
      <c r="H452" s="127"/>
      <c r="I452" s="127"/>
      <c r="J452" s="119"/>
      <c r="L452" s="139"/>
      <c r="O452" s="28"/>
      <c r="P452" s="195"/>
    </row>
    <row r="453" spans="7:16" x14ac:dyDescent="0.35">
      <c r="G453" s="133"/>
      <c r="H453" s="127"/>
      <c r="I453" s="127"/>
      <c r="J453" s="119"/>
      <c r="L453" s="139"/>
      <c r="O453" s="28"/>
      <c r="P453" s="195"/>
    </row>
    <row r="454" spans="7:16" x14ac:dyDescent="0.35">
      <c r="G454" s="133"/>
      <c r="H454" s="127"/>
      <c r="I454" s="127"/>
      <c r="J454" s="119"/>
      <c r="L454" s="139"/>
      <c r="O454" s="28"/>
      <c r="P454" s="195"/>
    </row>
    <row r="455" spans="7:16" x14ac:dyDescent="0.35">
      <c r="G455" s="133"/>
      <c r="H455" s="127"/>
      <c r="I455" s="127"/>
      <c r="J455" s="119"/>
      <c r="L455" s="139"/>
      <c r="O455" s="28"/>
      <c r="P455" s="195"/>
    </row>
    <row r="456" spans="7:16" x14ac:dyDescent="0.35">
      <c r="G456" s="133"/>
      <c r="H456" s="127"/>
      <c r="I456" s="127"/>
      <c r="J456" s="119"/>
      <c r="L456" s="139"/>
      <c r="O456" s="28"/>
      <c r="P456" s="195"/>
    </row>
    <row r="457" spans="7:16" x14ac:dyDescent="0.35">
      <c r="G457" s="133"/>
      <c r="H457" s="127"/>
      <c r="I457" s="127"/>
      <c r="J457" s="119"/>
      <c r="L457" s="139"/>
      <c r="O457" s="28"/>
      <c r="P457" s="195"/>
    </row>
    <row r="458" spans="7:16" x14ac:dyDescent="0.35">
      <c r="G458" s="133"/>
      <c r="H458" s="127"/>
      <c r="I458" s="127"/>
      <c r="J458" s="119"/>
      <c r="L458" s="139"/>
      <c r="O458" s="28"/>
      <c r="P458" s="195"/>
    </row>
    <row r="459" spans="7:16" x14ac:dyDescent="0.35">
      <c r="G459" s="133"/>
      <c r="H459" s="127"/>
      <c r="I459" s="127"/>
      <c r="J459" s="119"/>
      <c r="L459" s="139"/>
      <c r="O459" s="28"/>
      <c r="P459" s="195"/>
    </row>
    <row r="460" spans="7:16" x14ac:dyDescent="0.35">
      <c r="G460" s="133"/>
      <c r="H460" s="127"/>
      <c r="I460" s="127"/>
      <c r="J460" s="119"/>
      <c r="L460" s="139"/>
      <c r="O460" s="28"/>
      <c r="P460" s="195"/>
    </row>
    <row r="461" spans="7:16" x14ac:dyDescent="0.35">
      <c r="G461" s="133"/>
      <c r="H461" s="127"/>
      <c r="I461" s="127"/>
      <c r="J461" s="119"/>
      <c r="L461" s="139"/>
      <c r="O461" s="28"/>
      <c r="P461" s="195"/>
    </row>
    <row r="462" spans="7:16" x14ac:dyDescent="0.35">
      <c r="G462" s="133"/>
      <c r="H462" s="127"/>
      <c r="I462" s="127"/>
      <c r="J462" s="119"/>
      <c r="L462" s="139"/>
      <c r="O462" s="28"/>
      <c r="P462" s="195"/>
    </row>
    <row r="463" spans="7:16" x14ac:dyDescent="0.35">
      <c r="G463" s="133"/>
      <c r="H463" s="127"/>
      <c r="I463" s="127"/>
      <c r="J463" s="119"/>
      <c r="L463" s="139"/>
      <c r="O463" s="28"/>
      <c r="P463" s="195"/>
    </row>
    <row r="464" spans="7:16" x14ac:dyDescent="0.35">
      <c r="G464" s="133"/>
      <c r="H464" s="127"/>
      <c r="I464" s="127"/>
      <c r="J464" s="119"/>
      <c r="L464" s="139"/>
      <c r="O464" s="28"/>
      <c r="P464" s="195"/>
    </row>
    <row r="465" spans="7:16" x14ac:dyDescent="0.35">
      <c r="G465" s="133"/>
      <c r="H465" s="127"/>
      <c r="I465" s="127"/>
      <c r="J465" s="119"/>
      <c r="L465" s="139"/>
      <c r="O465" s="28"/>
      <c r="P465" s="195"/>
    </row>
    <row r="466" spans="7:16" x14ac:dyDescent="0.35">
      <c r="G466" s="133"/>
      <c r="H466" s="127"/>
      <c r="I466" s="127"/>
      <c r="J466" s="119"/>
      <c r="L466" s="139"/>
      <c r="O466" s="28"/>
      <c r="P466" s="195"/>
    </row>
    <row r="467" spans="7:16" x14ac:dyDescent="0.35">
      <c r="G467" s="133"/>
      <c r="H467" s="127"/>
      <c r="I467" s="127"/>
      <c r="J467" s="119"/>
      <c r="L467" s="139"/>
      <c r="O467" s="28"/>
      <c r="P467" s="195"/>
    </row>
    <row r="468" spans="7:16" x14ac:dyDescent="0.35">
      <c r="G468" s="133"/>
      <c r="H468" s="127"/>
      <c r="I468" s="127"/>
      <c r="J468" s="119"/>
      <c r="L468" s="139"/>
      <c r="O468" s="28"/>
      <c r="P468" s="195"/>
    </row>
    <row r="469" spans="7:16" x14ac:dyDescent="0.35">
      <c r="G469" s="133"/>
      <c r="H469" s="127"/>
      <c r="I469" s="127"/>
      <c r="J469" s="119"/>
      <c r="L469" s="139"/>
      <c r="O469" s="28"/>
      <c r="P469" s="195"/>
    </row>
    <row r="470" spans="7:16" x14ac:dyDescent="0.35">
      <c r="G470" s="133"/>
      <c r="H470" s="127"/>
      <c r="I470" s="127"/>
      <c r="J470" s="119"/>
      <c r="L470" s="139"/>
      <c r="O470" s="28"/>
      <c r="P470" s="195"/>
    </row>
    <row r="471" spans="7:16" x14ac:dyDescent="0.35">
      <c r="G471" s="133"/>
      <c r="H471" s="127"/>
      <c r="I471" s="127"/>
      <c r="J471" s="119"/>
      <c r="L471" s="139"/>
      <c r="O471" s="28"/>
      <c r="P471" s="195"/>
    </row>
    <row r="472" spans="7:16" x14ac:dyDescent="0.35">
      <c r="G472" s="133"/>
      <c r="H472" s="127"/>
      <c r="I472" s="127"/>
      <c r="J472" s="119"/>
      <c r="L472" s="139"/>
      <c r="O472" s="28"/>
      <c r="P472" s="195"/>
    </row>
    <row r="473" spans="7:16" x14ac:dyDescent="0.35">
      <c r="G473" s="133"/>
      <c r="H473" s="127"/>
      <c r="I473" s="127"/>
      <c r="J473" s="119"/>
      <c r="L473" s="139"/>
      <c r="O473" s="28"/>
      <c r="P473" s="195"/>
    </row>
    <row r="474" spans="7:16" x14ac:dyDescent="0.35">
      <c r="G474" s="133"/>
      <c r="H474" s="127"/>
      <c r="I474" s="127"/>
      <c r="J474" s="119"/>
      <c r="L474" s="139"/>
      <c r="O474" s="28"/>
      <c r="P474" s="195"/>
    </row>
    <row r="475" spans="7:16" x14ac:dyDescent="0.35">
      <c r="G475" s="133"/>
      <c r="H475" s="127"/>
      <c r="I475" s="127"/>
      <c r="J475" s="119"/>
      <c r="L475" s="139"/>
      <c r="O475" s="28"/>
      <c r="P475" s="195"/>
    </row>
    <row r="476" spans="7:16" x14ac:dyDescent="0.35">
      <c r="G476" s="133"/>
      <c r="H476" s="127"/>
      <c r="I476" s="127"/>
      <c r="J476" s="119"/>
      <c r="L476" s="139"/>
      <c r="O476" s="28"/>
      <c r="P476" s="195"/>
    </row>
    <row r="477" spans="7:16" x14ac:dyDescent="0.35">
      <c r="G477" s="133"/>
      <c r="H477" s="127"/>
      <c r="I477" s="127"/>
      <c r="J477" s="119"/>
      <c r="L477" s="139"/>
      <c r="O477" s="28"/>
      <c r="P477" s="195"/>
    </row>
    <row r="478" spans="7:16" x14ac:dyDescent="0.35">
      <c r="G478" s="133"/>
      <c r="H478" s="127"/>
      <c r="I478" s="127"/>
      <c r="J478" s="119"/>
      <c r="L478" s="139"/>
      <c r="O478" s="28"/>
      <c r="P478" s="195"/>
    </row>
    <row r="479" spans="7:16" x14ac:dyDescent="0.35">
      <c r="G479" s="133"/>
      <c r="H479" s="127"/>
      <c r="I479" s="127"/>
      <c r="J479" s="119"/>
      <c r="L479" s="139"/>
      <c r="O479" s="28"/>
      <c r="P479" s="195"/>
    </row>
    <row r="480" spans="7:16" x14ac:dyDescent="0.35">
      <c r="G480" s="133"/>
      <c r="H480" s="127"/>
      <c r="I480" s="127"/>
      <c r="J480" s="119"/>
      <c r="L480" s="139"/>
      <c r="O480" s="28"/>
      <c r="P480" s="195"/>
    </row>
    <row r="481" spans="7:16" x14ac:dyDescent="0.35">
      <c r="G481" s="133"/>
      <c r="H481" s="127"/>
      <c r="I481" s="127"/>
      <c r="J481" s="119"/>
      <c r="L481" s="139"/>
      <c r="O481" s="28"/>
      <c r="P481" s="195"/>
    </row>
    <row r="482" spans="7:16" x14ac:dyDescent="0.35">
      <c r="G482" s="133"/>
      <c r="H482" s="127"/>
      <c r="I482" s="127"/>
      <c r="J482" s="119"/>
      <c r="L482" s="139"/>
      <c r="O482" s="28"/>
      <c r="P482" s="195"/>
    </row>
    <row r="483" spans="7:16" x14ac:dyDescent="0.35">
      <c r="G483" s="133"/>
      <c r="H483" s="127"/>
      <c r="I483" s="127"/>
      <c r="J483" s="119"/>
      <c r="L483" s="139"/>
      <c r="O483" s="28"/>
      <c r="P483" s="195"/>
    </row>
    <row r="484" spans="7:16" x14ac:dyDescent="0.35">
      <c r="G484" s="133"/>
      <c r="H484" s="127"/>
      <c r="I484" s="127"/>
      <c r="J484" s="119"/>
      <c r="L484" s="139"/>
      <c r="O484" s="28"/>
      <c r="P484" s="195"/>
    </row>
    <row r="485" spans="7:16" x14ac:dyDescent="0.35">
      <c r="G485" s="133"/>
      <c r="H485" s="127"/>
      <c r="I485" s="127"/>
      <c r="J485" s="119"/>
      <c r="L485" s="139"/>
      <c r="O485" s="28"/>
      <c r="P485" s="195"/>
    </row>
    <row r="486" spans="7:16" x14ac:dyDescent="0.35">
      <c r="G486" s="133"/>
      <c r="H486" s="127"/>
      <c r="I486" s="127"/>
      <c r="J486" s="119"/>
      <c r="L486" s="139"/>
      <c r="O486" s="28"/>
      <c r="P486" s="195"/>
    </row>
    <row r="487" spans="7:16" x14ac:dyDescent="0.35">
      <c r="G487" s="133"/>
      <c r="H487" s="127"/>
      <c r="I487" s="127"/>
      <c r="J487" s="119"/>
      <c r="L487" s="139"/>
      <c r="O487" s="28"/>
      <c r="P487" s="195"/>
    </row>
    <row r="488" spans="7:16" x14ac:dyDescent="0.35">
      <c r="G488" s="133"/>
      <c r="H488" s="127"/>
      <c r="I488" s="127"/>
      <c r="J488" s="119"/>
      <c r="L488" s="139"/>
      <c r="O488" s="28"/>
      <c r="P488" s="195"/>
    </row>
    <row r="489" spans="7:16" x14ac:dyDescent="0.35">
      <c r="G489" s="133"/>
      <c r="H489" s="127"/>
      <c r="I489" s="127"/>
      <c r="J489" s="119"/>
      <c r="L489" s="139"/>
      <c r="O489" s="28"/>
      <c r="P489" s="195"/>
    </row>
    <row r="490" spans="7:16" x14ac:dyDescent="0.35">
      <c r="G490" s="133"/>
      <c r="H490" s="127"/>
      <c r="I490" s="127"/>
      <c r="J490" s="119"/>
      <c r="L490" s="139"/>
      <c r="O490" s="28"/>
      <c r="P490" s="195"/>
    </row>
    <row r="491" spans="7:16" x14ac:dyDescent="0.35">
      <c r="G491" s="133"/>
      <c r="H491" s="127"/>
      <c r="I491" s="127"/>
      <c r="J491" s="119"/>
      <c r="L491" s="139"/>
      <c r="O491" s="28"/>
      <c r="P491" s="195"/>
    </row>
    <row r="492" spans="7:16" x14ac:dyDescent="0.35">
      <c r="G492" s="133"/>
      <c r="H492" s="127"/>
      <c r="I492" s="127"/>
      <c r="J492" s="119"/>
      <c r="L492" s="139"/>
      <c r="O492" s="28"/>
      <c r="P492" s="195"/>
    </row>
    <row r="493" spans="7:16" x14ac:dyDescent="0.35">
      <c r="G493" s="133"/>
      <c r="H493" s="127"/>
      <c r="I493" s="127"/>
      <c r="J493" s="119"/>
      <c r="L493" s="139"/>
      <c r="O493" s="28"/>
      <c r="P493" s="195"/>
    </row>
    <row r="494" spans="7:16" x14ac:dyDescent="0.35">
      <c r="G494" s="133"/>
      <c r="H494" s="127"/>
      <c r="I494" s="127"/>
      <c r="J494" s="119"/>
      <c r="L494" s="139"/>
      <c r="O494" s="28"/>
      <c r="P494" s="195"/>
    </row>
    <row r="495" spans="7:16" x14ac:dyDescent="0.35">
      <c r="G495" s="133"/>
      <c r="H495" s="127"/>
      <c r="I495" s="127"/>
      <c r="J495" s="119"/>
      <c r="L495" s="139"/>
      <c r="O495" s="28"/>
      <c r="P495" s="195"/>
    </row>
    <row r="496" spans="7:16" x14ac:dyDescent="0.35">
      <c r="G496" s="133"/>
      <c r="H496" s="127"/>
      <c r="I496" s="127"/>
      <c r="J496" s="119"/>
      <c r="L496" s="139"/>
      <c r="O496" s="28"/>
      <c r="P496" s="195"/>
    </row>
    <row r="497" spans="7:16" x14ac:dyDescent="0.35">
      <c r="G497" s="133"/>
      <c r="H497" s="127"/>
      <c r="I497" s="127"/>
      <c r="J497" s="119"/>
      <c r="L497" s="139"/>
      <c r="O497" s="28"/>
      <c r="P497" s="195"/>
    </row>
    <row r="498" spans="7:16" x14ac:dyDescent="0.35">
      <c r="G498" s="133"/>
      <c r="H498" s="127"/>
      <c r="I498" s="127"/>
      <c r="J498" s="119"/>
      <c r="L498" s="139"/>
      <c r="O498" s="28"/>
      <c r="P498" s="195"/>
    </row>
    <row r="499" spans="7:16" x14ac:dyDescent="0.35">
      <c r="G499" s="133"/>
      <c r="H499" s="127"/>
      <c r="I499" s="127"/>
      <c r="J499" s="119"/>
      <c r="L499" s="139"/>
      <c r="O499" s="28"/>
      <c r="P499" s="195"/>
    </row>
    <row r="500" spans="7:16" x14ac:dyDescent="0.35">
      <c r="G500" s="133"/>
      <c r="H500" s="127"/>
      <c r="I500" s="127"/>
      <c r="J500" s="119"/>
      <c r="L500" s="139"/>
      <c r="O500" s="28"/>
      <c r="P500" s="195"/>
    </row>
    <row r="501" spans="7:16" x14ac:dyDescent="0.35">
      <c r="G501" s="133"/>
      <c r="H501" s="127"/>
      <c r="I501" s="127"/>
      <c r="J501" s="119"/>
      <c r="L501" s="139"/>
      <c r="O501" s="28"/>
      <c r="P501" s="195"/>
    </row>
    <row r="502" spans="7:16" x14ac:dyDescent="0.35">
      <c r="G502" s="133"/>
      <c r="H502" s="127"/>
      <c r="I502" s="127"/>
      <c r="J502" s="119"/>
      <c r="L502" s="139"/>
      <c r="O502" s="28"/>
      <c r="P502" s="195"/>
    </row>
    <row r="503" spans="7:16" x14ac:dyDescent="0.35">
      <c r="G503" s="133"/>
      <c r="H503" s="127"/>
      <c r="I503" s="127"/>
      <c r="J503" s="119"/>
      <c r="L503" s="139"/>
      <c r="O503" s="28"/>
      <c r="P503" s="195"/>
    </row>
    <row r="504" spans="7:16" x14ac:dyDescent="0.35">
      <c r="G504" s="133"/>
      <c r="H504" s="127"/>
      <c r="I504" s="127"/>
      <c r="J504" s="119"/>
      <c r="L504" s="139"/>
      <c r="O504" s="28"/>
      <c r="P504" s="195"/>
    </row>
    <row r="505" spans="7:16" x14ac:dyDescent="0.35">
      <c r="G505" s="133"/>
      <c r="H505" s="127"/>
      <c r="I505" s="127"/>
      <c r="J505" s="119"/>
      <c r="L505" s="139"/>
      <c r="O505" s="28"/>
      <c r="P505" s="195"/>
    </row>
    <row r="506" spans="7:16" x14ac:dyDescent="0.35">
      <c r="G506" s="133"/>
      <c r="H506" s="127"/>
      <c r="I506" s="127"/>
      <c r="J506" s="119"/>
      <c r="L506" s="139"/>
      <c r="O506" s="28"/>
      <c r="P506" s="195"/>
    </row>
    <row r="507" spans="7:16" x14ac:dyDescent="0.35">
      <c r="G507" s="133"/>
      <c r="H507" s="127"/>
      <c r="I507" s="127"/>
      <c r="J507" s="119"/>
      <c r="L507" s="139"/>
      <c r="O507" s="28"/>
      <c r="P507" s="195"/>
    </row>
    <row r="508" spans="7:16" x14ac:dyDescent="0.35">
      <c r="G508" s="133"/>
      <c r="H508" s="127"/>
      <c r="I508" s="127"/>
      <c r="J508" s="119"/>
      <c r="L508" s="139"/>
      <c r="O508" s="28"/>
      <c r="P508" s="195"/>
    </row>
    <row r="509" spans="7:16" x14ac:dyDescent="0.35">
      <c r="G509" s="133"/>
      <c r="H509" s="127"/>
      <c r="I509" s="127"/>
      <c r="J509" s="119"/>
      <c r="L509" s="139"/>
      <c r="O509" s="28"/>
      <c r="P509" s="195"/>
    </row>
    <row r="510" spans="7:16" x14ac:dyDescent="0.35">
      <c r="G510" s="133"/>
      <c r="H510" s="127"/>
      <c r="I510" s="127"/>
      <c r="J510" s="119"/>
      <c r="L510" s="139"/>
      <c r="O510" s="28"/>
      <c r="P510" s="195"/>
    </row>
    <row r="511" spans="7:16" x14ac:dyDescent="0.35">
      <c r="G511" s="133"/>
      <c r="H511" s="127"/>
      <c r="I511" s="127"/>
      <c r="J511" s="119"/>
      <c r="L511" s="139"/>
      <c r="O511" s="28"/>
      <c r="P511" s="195"/>
    </row>
    <row r="512" spans="7:16" x14ac:dyDescent="0.35">
      <c r="G512" s="133"/>
      <c r="H512" s="127"/>
      <c r="I512" s="127"/>
      <c r="J512" s="119"/>
      <c r="L512" s="139"/>
      <c r="O512" s="28"/>
      <c r="P512" s="195"/>
    </row>
    <row r="513" spans="7:16" x14ac:dyDescent="0.35">
      <c r="G513" s="133"/>
      <c r="H513" s="127"/>
      <c r="I513" s="127"/>
      <c r="J513" s="119"/>
      <c r="L513" s="139"/>
      <c r="O513" s="28"/>
      <c r="P513" s="195"/>
    </row>
    <row r="514" spans="7:16" x14ac:dyDescent="0.35">
      <c r="G514" s="133"/>
      <c r="H514" s="127"/>
      <c r="I514" s="127"/>
      <c r="J514" s="119"/>
      <c r="L514" s="139"/>
      <c r="O514" s="28"/>
      <c r="P514" s="195"/>
    </row>
    <row r="515" spans="7:16" x14ac:dyDescent="0.35">
      <c r="G515" s="133"/>
      <c r="H515" s="127"/>
      <c r="I515" s="127"/>
      <c r="J515" s="119"/>
      <c r="L515" s="139"/>
      <c r="O515" s="28"/>
      <c r="P515" s="195"/>
    </row>
    <row r="516" spans="7:16" x14ac:dyDescent="0.35">
      <c r="G516" s="133"/>
      <c r="H516" s="127"/>
      <c r="I516" s="127"/>
      <c r="J516" s="119"/>
      <c r="L516" s="139"/>
      <c r="O516" s="28"/>
      <c r="P516" s="195"/>
    </row>
    <row r="517" spans="7:16" x14ac:dyDescent="0.35">
      <c r="G517" s="133"/>
      <c r="H517" s="127"/>
      <c r="I517" s="127"/>
      <c r="J517" s="119"/>
      <c r="L517" s="139"/>
      <c r="O517" s="28"/>
      <c r="P517" s="195"/>
    </row>
    <row r="518" spans="7:16" x14ac:dyDescent="0.35">
      <c r="G518" s="133"/>
      <c r="H518" s="127"/>
      <c r="I518" s="127"/>
      <c r="J518" s="119"/>
      <c r="L518" s="139"/>
      <c r="O518" s="28"/>
      <c r="P518" s="195"/>
    </row>
    <row r="519" spans="7:16" x14ac:dyDescent="0.35">
      <c r="G519" s="133"/>
      <c r="H519" s="127"/>
      <c r="I519" s="127"/>
      <c r="J519" s="119"/>
      <c r="L519" s="139"/>
      <c r="O519" s="28"/>
      <c r="P519" s="195"/>
    </row>
    <row r="520" spans="7:16" x14ac:dyDescent="0.35">
      <c r="G520" s="133"/>
      <c r="H520" s="127"/>
      <c r="I520" s="127"/>
      <c r="J520" s="119"/>
      <c r="L520" s="139"/>
      <c r="O520" s="28"/>
      <c r="P520" s="195"/>
    </row>
    <row r="521" spans="7:16" x14ac:dyDescent="0.35">
      <c r="G521" s="133"/>
      <c r="H521" s="127"/>
      <c r="I521" s="127"/>
      <c r="J521" s="119"/>
      <c r="L521" s="139"/>
      <c r="O521" s="28"/>
      <c r="P521" s="195"/>
    </row>
    <row r="522" spans="7:16" x14ac:dyDescent="0.35">
      <c r="G522" s="133"/>
      <c r="H522" s="127"/>
      <c r="I522" s="127"/>
      <c r="J522" s="119"/>
      <c r="L522" s="139"/>
      <c r="O522" s="28"/>
      <c r="P522" s="195"/>
    </row>
    <row r="523" spans="7:16" x14ac:dyDescent="0.35">
      <c r="G523" s="133"/>
      <c r="H523" s="127"/>
      <c r="I523" s="127"/>
      <c r="J523" s="119"/>
      <c r="L523" s="139"/>
      <c r="O523" s="28"/>
      <c r="P523" s="195"/>
    </row>
    <row r="524" spans="7:16" x14ac:dyDescent="0.35">
      <c r="G524" s="133"/>
      <c r="H524" s="127"/>
      <c r="I524" s="127"/>
      <c r="J524" s="119"/>
      <c r="L524" s="139"/>
      <c r="O524" s="28"/>
      <c r="P524" s="195"/>
    </row>
    <row r="525" spans="7:16" x14ac:dyDescent="0.35">
      <c r="G525" s="133"/>
      <c r="H525" s="127"/>
      <c r="I525" s="127"/>
      <c r="J525" s="119"/>
      <c r="L525" s="139"/>
      <c r="O525" s="28"/>
      <c r="P525" s="195"/>
    </row>
    <row r="526" spans="7:16" x14ac:dyDescent="0.35">
      <c r="G526" s="133"/>
      <c r="H526" s="127"/>
      <c r="I526" s="127"/>
      <c r="J526" s="119"/>
      <c r="L526" s="139"/>
      <c r="O526" s="28"/>
      <c r="P526" s="195"/>
    </row>
    <row r="527" spans="7:16" x14ac:dyDescent="0.35">
      <c r="G527" s="133"/>
      <c r="H527" s="127"/>
      <c r="I527" s="127"/>
      <c r="J527" s="119"/>
      <c r="L527" s="139"/>
      <c r="O527" s="28"/>
      <c r="P527" s="195"/>
    </row>
    <row r="528" spans="7:16" x14ac:dyDescent="0.35">
      <c r="G528" s="133"/>
      <c r="H528" s="127"/>
      <c r="I528" s="127"/>
      <c r="J528" s="119"/>
      <c r="L528" s="139"/>
      <c r="O528" s="28"/>
      <c r="P528" s="195"/>
    </row>
    <row r="529" spans="7:16" x14ac:dyDescent="0.35">
      <c r="G529" s="133"/>
      <c r="H529" s="127"/>
      <c r="I529" s="127"/>
      <c r="J529" s="119"/>
      <c r="L529" s="139"/>
      <c r="O529" s="28"/>
      <c r="P529" s="195"/>
    </row>
    <row r="530" spans="7:16" x14ac:dyDescent="0.35">
      <c r="G530" s="133"/>
      <c r="H530" s="127"/>
      <c r="I530" s="127"/>
      <c r="J530" s="119"/>
      <c r="L530" s="139"/>
      <c r="O530" s="28"/>
      <c r="P530" s="195"/>
    </row>
    <row r="531" spans="7:16" x14ac:dyDescent="0.35">
      <c r="G531" s="133"/>
      <c r="H531" s="127"/>
      <c r="I531" s="127"/>
      <c r="J531" s="119"/>
      <c r="L531" s="139"/>
      <c r="O531" s="28"/>
      <c r="P531" s="195"/>
    </row>
    <row r="532" spans="7:16" x14ac:dyDescent="0.35">
      <c r="G532" s="133"/>
      <c r="H532" s="127"/>
      <c r="I532" s="127"/>
      <c r="J532" s="119"/>
      <c r="L532" s="139"/>
      <c r="O532" s="28"/>
      <c r="P532" s="195"/>
    </row>
    <row r="533" spans="7:16" x14ac:dyDescent="0.35">
      <c r="G533" s="133"/>
      <c r="H533" s="127"/>
      <c r="I533" s="127"/>
      <c r="J533" s="119"/>
      <c r="L533" s="139"/>
      <c r="O533" s="28"/>
      <c r="P533" s="195"/>
    </row>
    <row r="534" spans="7:16" x14ac:dyDescent="0.35">
      <c r="G534" s="133"/>
      <c r="H534" s="127"/>
      <c r="I534" s="127"/>
      <c r="J534" s="119"/>
      <c r="L534" s="139"/>
      <c r="O534" s="28"/>
      <c r="P534" s="195"/>
    </row>
    <row r="535" spans="7:16" x14ac:dyDescent="0.35">
      <c r="G535" s="133"/>
      <c r="H535" s="127"/>
      <c r="I535" s="127"/>
      <c r="J535" s="119"/>
      <c r="L535" s="139"/>
      <c r="O535" s="28"/>
      <c r="P535" s="195"/>
    </row>
    <row r="536" spans="7:16" x14ac:dyDescent="0.35">
      <c r="G536" s="133"/>
      <c r="H536" s="127"/>
      <c r="I536" s="127"/>
      <c r="J536" s="119"/>
      <c r="L536" s="139"/>
      <c r="O536" s="28"/>
      <c r="P536" s="195"/>
    </row>
    <row r="537" spans="7:16" x14ac:dyDescent="0.35">
      <c r="G537" s="133"/>
      <c r="H537" s="127"/>
      <c r="I537" s="127"/>
      <c r="J537" s="119"/>
      <c r="L537" s="139"/>
      <c r="O537" s="28"/>
      <c r="P537" s="195"/>
    </row>
    <row r="538" spans="7:16" x14ac:dyDescent="0.35">
      <c r="G538" s="133"/>
      <c r="H538" s="127"/>
      <c r="I538" s="127"/>
      <c r="J538" s="119"/>
      <c r="L538" s="139"/>
      <c r="O538" s="28"/>
      <c r="P538" s="195"/>
    </row>
    <row r="539" spans="7:16" x14ac:dyDescent="0.35">
      <c r="G539" s="133"/>
      <c r="H539" s="127"/>
      <c r="I539" s="127"/>
      <c r="J539" s="119"/>
      <c r="L539" s="139"/>
      <c r="O539" s="28"/>
      <c r="P539" s="195"/>
    </row>
    <row r="540" spans="7:16" x14ac:dyDescent="0.35">
      <c r="G540" s="133"/>
      <c r="H540" s="127"/>
      <c r="I540" s="127"/>
      <c r="J540" s="119"/>
      <c r="L540" s="139"/>
      <c r="O540" s="28"/>
      <c r="P540" s="195"/>
    </row>
    <row r="541" spans="7:16" x14ac:dyDescent="0.35">
      <c r="G541" s="133"/>
      <c r="H541" s="127"/>
      <c r="I541" s="127"/>
      <c r="J541" s="119"/>
      <c r="L541" s="139"/>
      <c r="O541" s="28"/>
      <c r="P541" s="195"/>
    </row>
    <row r="542" spans="7:16" x14ac:dyDescent="0.35">
      <c r="G542" s="133"/>
      <c r="H542" s="127"/>
      <c r="I542" s="127"/>
      <c r="J542" s="119"/>
      <c r="L542" s="139"/>
      <c r="O542" s="28"/>
      <c r="P542" s="195"/>
    </row>
    <row r="543" spans="7:16" x14ac:dyDescent="0.35">
      <c r="G543" s="133"/>
      <c r="H543" s="127"/>
      <c r="I543" s="127"/>
      <c r="J543" s="119"/>
      <c r="L543" s="139"/>
      <c r="O543" s="28"/>
      <c r="P543" s="195"/>
    </row>
    <row r="544" spans="7:16" x14ac:dyDescent="0.35">
      <c r="G544" s="133"/>
      <c r="H544" s="127"/>
      <c r="I544" s="127"/>
      <c r="J544" s="119"/>
      <c r="L544" s="139"/>
      <c r="O544" s="28"/>
      <c r="P544" s="195"/>
    </row>
    <row r="545" spans="7:16" x14ac:dyDescent="0.35">
      <c r="G545" s="133"/>
      <c r="H545" s="127"/>
      <c r="I545" s="127"/>
      <c r="J545" s="119"/>
      <c r="L545" s="139"/>
      <c r="O545" s="28"/>
      <c r="P545" s="195"/>
    </row>
    <row r="546" spans="7:16" x14ac:dyDescent="0.35">
      <c r="G546" s="133"/>
      <c r="H546" s="127"/>
      <c r="I546" s="127"/>
      <c r="J546" s="119"/>
      <c r="L546" s="139"/>
      <c r="O546" s="28"/>
      <c r="P546" s="195"/>
    </row>
    <row r="547" spans="7:16" x14ac:dyDescent="0.35">
      <c r="G547" s="133"/>
      <c r="H547" s="127"/>
      <c r="I547" s="127"/>
      <c r="J547" s="119"/>
      <c r="L547" s="139"/>
      <c r="O547" s="28"/>
      <c r="P547" s="195"/>
    </row>
    <row r="548" spans="7:16" x14ac:dyDescent="0.35">
      <c r="G548" s="133"/>
      <c r="H548" s="127"/>
      <c r="I548" s="127"/>
      <c r="J548" s="119"/>
      <c r="L548" s="139"/>
      <c r="O548" s="28"/>
      <c r="P548" s="195"/>
    </row>
    <row r="549" spans="7:16" x14ac:dyDescent="0.35">
      <c r="G549" s="133"/>
      <c r="H549" s="127"/>
      <c r="I549" s="127"/>
      <c r="J549" s="119"/>
      <c r="L549" s="139"/>
      <c r="O549" s="28"/>
      <c r="P549" s="195"/>
    </row>
    <row r="550" spans="7:16" x14ac:dyDescent="0.35">
      <c r="G550" s="133"/>
      <c r="H550" s="127"/>
      <c r="I550" s="127"/>
      <c r="J550" s="119"/>
      <c r="L550" s="139"/>
      <c r="O550" s="28"/>
      <c r="P550" s="195"/>
    </row>
    <row r="551" spans="7:16" x14ac:dyDescent="0.35">
      <c r="G551" s="133"/>
      <c r="H551" s="127"/>
      <c r="I551" s="127"/>
      <c r="J551" s="119"/>
      <c r="L551" s="139"/>
      <c r="O551" s="28"/>
      <c r="P551" s="195"/>
    </row>
    <row r="552" spans="7:16" x14ac:dyDescent="0.35">
      <c r="G552" s="133"/>
      <c r="H552" s="127"/>
      <c r="I552" s="127"/>
      <c r="J552" s="119"/>
      <c r="L552" s="139"/>
      <c r="O552" s="28"/>
      <c r="P552" s="195"/>
    </row>
    <row r="553" spans="7:16" x14ac:dyDescent="0.35">
      <c r="G553" s="133"/>
      <c r="H553" s="127"/>
      <c r="I553" s="127"/>
      <c r="J553" s="119"/>
      <c r="L553" s="139"/>
      <c r="O553" s="28"/>
      <c r="P553" s="195"/>
    </row>
    <row r="554" spans="7:16" x14ac:dyDescent="0.35">
      <c r="G554" s="133"/>
      <c r="H554" s="127"/>
      <c r="I554" s="127"/>
      <c r="J554" s="119"/>
      <c r="L554" s="139"/>
      <c r="O554" s="28"/>
      <c r="P554" s="195"/>
    </row>
    <row r="555" spans="7:16" x14ac:dyDescent="0.35">
      <c r="G555" s="133"/>
      <c r="H555" s="127"/>
      <c r="I555" s="127"/>
      <c r="J555" s="119"/>
      <c r="L555" s="139"/>
      <c r="O555" s="28"/>
      <c r="P555" s="195"/>
    </row>
    <row r="556" spans="7:16" x14ac:dyDescent="0.35">
      <c r="G556" s="133"/>
      <c r="H556" s="127"/>
      <c r="I556" s="127"/>
      <c r="J556" s="119"/>
      <c r="L556" s="139"/>
      <c r="O556" s="28"/>
      <c r="P556" s="195"/>
    </row>
    <row r="557" spans="7:16" x14ac:dyDescent="0.35">
      <c r="G557" s="133"/>
      <c r="H557" s="127"/>
      <c r="I557" s="127"/>
      <c r="J557" s="119"/>
      <c r="L557" s="139"/>
      <c r="O557" s="28"/>
      <c r="P557" s="195"/>
    </row>
    <row r="558" spans="7:16" x14ac:dyDescent="0.35">
      <c r="G558" s="133"/>
      <c r="H558" s="127"/>
      <c r="I558" s="127"/>
      <c r="J558" s="119"/>
      <c r="L558" s="139"/>
      <c r="O558" s="28"/>
      <c r="P558" s="195"/>
    </row>
    <row r="559" spans="7:16" x14ac:dyDescent="0.35">
      <c r="G559" s="133"/>
      <c r="H559" s="127"/>
      <c r="I559" s="127"/>
      <c r="J559" s="119"/>
      <c r="L559" s="139"/>
      <c r="O559" s="28"/>
      <c r="P559" s="195"/>
    </row>
    <row r="560" spans="7:16" x14ac:dyDescent="0.35">
      <c r="G560" s="133"/>
      <c r="H560" s="127"/>
      <c r="I560" s="127"/>
      <c r="J560" s="119"/>
      <c r="L560" s="139"/>
      <c r="O560" s="28"/>
      <c r="P560" s="195"/>
    </row>
    <row r="561" spans="7:16" x14ac:dyDescent="0.35">
      <c r="G561" s="133"/>
      <c r="H561" s="127"/>
      <c r="I561" s="127"/>
      <c r="J561" s="119"/>
      <c r="L561" s="139"/>
      <c r="O561" s="28"/>
      <c r="P561" s="195"/>
    </row>
    <row r="562" spans="7:16" x14ac:dyDescent="0.35">
      <c r="G562" s="133"/>
      <c r="H562" s="127"/>
      <c r="I562" s="127"/>
      <c r="J562" s="119"/>
      <c r="L562" s="139"/>
      <c r="O562" s="28"/>
      <c r="P562" s="195"/>
    </row>
    <row r="563" spans="7:16" x14ac:dyDescent="0.35">
      <c r="G563" s="133"/>
      <c r="H563" s="127"/>
      <c r="I563" s="127"/>
      <c r="J563" s="119"/>
      <c r="L563" s="139"/>
      <c r="O563" s="28"/>
      <c r="P563" s="195"/>
    </row>
    <row r="564" spans="7:16" x14ac:dyDescent="0.35">
      <c r="G564" s="133"/>
      <c r="H564" s="127"/>
      <c r="I564" s="127"/>
      <c r="J564" s="119"/>
      <c r="L564" s="139"/>
      <c r="O564" s="28"/>
      <c r="P564" s="195"/>
    </row>
    <row r="565" spans="7:16" x14ac:dyDescent="0.35">
      <c r="G565" s="133"/>
      <c r="H565" s="127"/>
      <c r="I565" s="127"/>
      <c r="J565" s="119"/>
      <c r="L565" s="139"/>
      <c r="O565" s="28"/>
      <c r="P565" s="195"/>
    </row>
    <row r="566" spans="7:16" x14ac:dyDescent="0.35">
      <c r="G566" s="133"/>
      <c r="H566" s="127"/>
      <c r="I566" s="127"/>
      <c r="J566" s="119"/>
      <c r="L566" s="139"/>
      <c r="O566" s="28"/>
      <c r="P566" s="195"/>
    </row>
    <row r="567" spans="7:16" x14ac:dyDescent="0.35">
      <c r="G567" s="133"/>
      <c r="H567" s="127"/>
      <c r="I567" s="127"/>
      <c r="J567" s="119"/>
      <c r="L567" s="139"/>
      <c r="O567" s="28"/>
      <c r="P567" s="195"/>
    </row>
    <row r="568" spans="7:16" x14ac:dyDescent="0.35">
      <c r="G568" s="133"/>
      <c r="H568" s="127"/>
      <c r="I568" s="127"/>
      <c r="J568" s="119"/>
      <c r="L568" s="139"/>
      <c r="O568" s="28"/>
      <c r="P568" s="195"/>
    </row>
    <row r="569" spans="7:16" x14ac:dyDescent="0.35">
      <c r="G569" s="133"/>
      <c r="H569" s="127"/>
      <c r="I569" s="127"/>
      <c r="J569" s="119"/>
      <c r="L569" s="139"/>
      <c r="O569" s="28"/>
      <c r="P569" s="195"/>
    </row>
    <row r="570" spans="7:16" x14ac:dyDescent="0.35">
      <c r="G570" s="133"/>
      <c r="H570" s="127"/>
      <c r="I570" s="127"/>
      <c r="J570" s="119"/>
      <c r="L570" s="139"/>
      <c r="O570" s="28"/>
      <c r="P570" s="195"/>
    </row>
    <row r="571" spans="7:16" x14ac:dyDescent="0.35">
      <c r="G571" s="133"/>
      <c r="H571" s="127"/>
      <c r="I571" s="127"/>
      <c r="J571" s="119"/>
      <c r="L571" s="139"/>
      <c r="O571" s="28"/>
      <c r="P571" s="195"/>
    </row>
    <row r="572" spans="7:16" x14ac:dyDescent="0.35">
      <c r="G572" s="133"/>
      <c r="H572" s="127"/>
      <c r="I572" s="127"/>
      <c r="J572" s="119"/>
      <c r="L572" s="139"/>
      <c r="O572" s="28"/>
      <c r="P572" s="195"/>
    </row>
    <row r="573" spans="7:16" x14ac:dyDescent="0.35">
      <c r="G573" s="133"/>
      <c r="H573" s="127"/>
      <c r="I573" s="127"/>
      <c r="J573" s="119"/>
      <c r="L573" s="139"/>
      <c r="O573" s="28"/>
      <c r="P573" s="195"/>
    </row>
    <row r="574" spans="7:16" x14ac:dyDescent="0.35">
      <c r="G574" s="133"/>
      <c r="H574" s="127"/>
      <c r="I574" s="127"/>
      <c r="J574" s="119"/>
      <c r="L574" s="139"/>
      <c r="O574" s="28"/>
      <c r="P574" s="195"/>
    </row>
    <row r="575" spans="7:16" x14ac:dyDescent="0.35">
      <c r="G575" s="133"/>
      <c r="H575" s="127"/>
      <c r="I575" s="127"/>
      <c r="J575" s="119"/>
      <c r="L575" s="139"/>
      <c r="O575" s="28"/>
      <c r="P575" s="195"/>
    </row>
    <row r="576" spans="7:16" x14ac:dyDescent="0.35">
      <c r="G576" s="133"/>
      <c r="H576" s="127"/>
      <c r="I576" s="127"/>
      <c r="J576" s="119"/>
      <c r="L576" s="139"/>
      <c r="O576" s="28"/>
      <c r="P576" s="195"/>
    </row>
    <row r="577" spans="7:16" x14ac:dyDescent="0.35">
      <c r="G577" s="133"/>
      <c r="H577" s="127"/>
      <c r="I577" s="127"/>
      <c r="J577" s="119"/>
      <c r="L577" s="139"/>
      <c r="O577" s="28"/>
      <c r="P577" s="195"/>
    </row>
    <row r="578" spans="7:16" x14ac:dyDescent="0.35">
      <c r="G578" s="133"/>
      <c r="H578" s="127"/>
      <c r="I578" s="127"/>
      <c r="J578" s="119"/>
      <c r="L578" s="139"/>
      <c r="O578" s="28"/>
      <c r="P578" s="195"/>
    </row>
    <row r="579" spans="7:16" x14ac:dyDescent="0.35">
      <c r="G579" s="133"/>
      <c r="H579" s="127"/>
      <c r="I579" s="127"/>
      <c r="J579" s="119"/>
      <c r="L579" s="139"/>
      <c r="O579" s="28"/>
      <c r="P579" s="195"/>
    </row>
    <row r="580" spans="7:16" x14ac:dyDescent="0.35">
      <c r="G580" s="133"/>
      <c r="H580" s="127"/>
      <c r="I580" s="127"/>
      <c r="J580" s="119"/>
      <c r="L580" s="139"/>
      <c r="O580" s="28"/>
      <c r="P580" s="195"/>
    </row>
    <row r="581" spans="7:16" x14ac:dyDescent="0.35">
      <c r="G581" s="133"/>
      <c r="H581" s="127"/>
      <c r="I581" s="127"/>
      <c r="J581" s="119"/>
      <c r="L581" s="139"/>
      <c r="O581" s="28"/>
      <c r="P581" s="195"/>
    </row>
    <row r="582" spans="7:16" x14ac:dyDescent="0.35">
      <c r="G582" s="133"/>
      <c r="H582" s="127"/>
      <c r="I582" s="127"/>
      <c r="J582" s="119"/>
      <c r="L582" s="139"/>
      <c r="O582" s="28"/>
      <c r="P582" s="195"/>
    </row>
    <row r="583" spans="7:16" x14ac:dyDescent="0.35">
      <c r="G583" s="133"/>
      <c r="H583" s="127"/>
      <c r="I583" s="127"/>
      <c r="J583" s="119"/>
      <c r="L583" s="139"/>
      <c r="O583" s="28"/>
      <c r="P583" s="195"/>
    </row>
    <row r="584" spans="7:16" x14ac:dyDescent="0.35">
      <c r="G584" s="133"/>
      <c r="H584" s="127"/>
      <c r="I584" s="127"/>
      <c r="J584" s="119"/>
      <c r="L584" s="139"/>
      <c r="O584" s="28"/>
      <c r="P584" s="195"/>
    </row>
    <row r="585" spans="7:16" x14ac:dyDescent="0.35">
      <c r="G585" s="133"/>
      <c r="H585" s="127"/>
      <c r="I585" s="127"/>
      <c r="J585" s="119"/>
      <c r="L585" s="139"/>
      <c r="O585" s="28"/>
      <c r="P585" s="195"/>
    </row>
    <row r="586" spans="7:16" x14ac:dyDescent="0.35">
      <c r="G586" s="133"/>
      <c r="H586" s="127"/>
      <c r="I586" s="127"/>
      <c r="J586" s="119"/>
      <c r="L586" s="139"/>
      <c r="O586" s="28"/>
      <c r="P586" s="195"/>
    </row>
    <row r="587" spans="7:16" x14ac:dyDescent="0.35">
      <c r="G587" s="133"/>
      <c r="H587" s="127"/>
      <c r="I587" s="127"/>
      <c r="J587" s="119"/>
      <c r="L587" s="139"/>
      <c r="O587" s="28"/>
      <c r="P587" s="195"/>
    </row>
    <row r="588" spans="7:16" x14ac:dyDescent="0.35">
      <c r="G588" s="133"/>
      <c r="H588" s="127"/>
      <c r="I588" s="127"/>
      <c r="J588" s="119"/>
      <c r="L588" s="139"/>
      <c r="O588" s="28"/>
      <c r="P588" s="195"/>
    </row>
    <row r="589" spans="7:16" x14ac:dyDescent="0.35">
      <c r="G589" s="133"/>
      <c r="H589" s="127"/>
      <c r="I589" s="127"/>
      <c r="J589" s="119"/>
      <c r="L589" s="139"/>
      <c r="O589" s="28"/>
      <c r="P589" s="195"/>
    </row>
    <row r="590" spans="7:16" x14ac:dyDescent="0.35">
      <c r="G590" s="133"/>
      <c r="H590" s="127"/>
      <c r="I590" s="127"/>
      <c r="J590" s="119"/>
      <c r="L590" s="139"/>
      <c r="O590" s="28"/>
      <c r="P590" s="195"/>
    </row>
    <row r="591" spans="7:16" x14ac:dyDescent="0.35">
      <c r="G591" s="133"/>
      <c r="H591" s="127"/>
      <c r="I591" s="127"/>
      <c r="J591" s="119"/>
      <c r="L591" s="139"/>
      <c r="O591" s="28"/>
      <c r="P591" s="195"/>
    </row>
    <row r="592" spans="7:16" x14ac:dyDescent="0.35">
      <c r="G592" s="133"/>
      <c r="H592" s="127"/>
      <c r="I592" s="127"/>
      <c r="J592" s="119"/>
      <c r="L592" s="139"/>
      <c r="O592" s="28"/>
      <c r="P592" s="195"/>
    </row>
    <row r="593" spans="7:16" x14ac:dyDescent="0.35">
      <c r="G593" s="133"/>
      <c r="H593" s="127"/>
      <c r="I593" s="127"/>
      <c r="J593" s="119"/>
      <c r="L593" s="139"/>
      <c r="O593" s="28"/>
      <c r="P593" s="195"/>
    </row>
    <row r="594" spans="7:16" x14ac:dyDescent="0.35">
      <c r="G594" s="133"/>
      <c r="H594" s="127"/>
      <c r="I594" s="127"/>
      <c r="J594" s="119"/>
      <c r="L594" s="139"/>
      <c r="O594" s="28"/>
      <c r="P594" s="195"/>
    </row>
    <row r="595" spans="7:16" x14ac:dyDescent="0.35">
      <c r="G595" s="133"/>
      <c r="H595" s="127"/>
      <c r="I595" s="127"/>
      <c r="J595" s="119"/>
      <c r="L595" s="139"/>
      <c r="O595" s="28"/>
      <c r="P595" s="195"/>
    </row>
  </sheetData>
  <sheetProtection algorithmName="SHA-512" hashValue="P+V6ZyYAJnwC7KXdI7ZSC6xhcl50EbzHCZqgS0Pq5r6nWOl4LGdFmEiUTAKeHwBkWmnqs14tMJt793ELmkd7sA==" saltValue="TV4RTTnaMcTnQpUBKCbJDQ==" spinCount="100000" sheet="1" formatCells="0" formatColumns="0" formatRows="0" insertColumns="0" insertRows="0" insertHyperlinks="0" deleteColumns="0" deleteRows="0" sort="0" autoFilter="0" pivotTables="0"/>
  <mergeCells count="3">
    <mergeCell ref="A1:U1"/>
    <mergeCell ref="A395:S395"/>
    <mergeCell ref="A396:P396"/>
  </mergeCells>
  <printOptions horizontalCentered="1"/>
  <pageMargins left="0.25" right="0.1" top="0.6875" bottom="0.75" header="0.3" footer="0.3"/>
  <pageSetup scale="23" fitToHeight="0" orientation="landscape" r:id="rId1"/>
  <headerFooter>
    <oddHeader>&amp;C&amp;"-,Bold"&amp;30CAEATFA REPORT OF THE SALES AND USE TAX EXCLUSION (STE) 
APPLICATIONS CONSIDERED 
As of March 1, 2026</oddHeader>
    <oddFooter>&amp;C&amp;30&amp;P of &amp;N</oddFooter>
  </headerFooter>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243"/>
  <sheetViews>
    <sheetView topLeftCell="A109" workbookViewId="0">
      <selection activeCell="D134" sqref="D134"/>
    </sheetView>
  </sheetViews>
  <sheetFormatPr defaultRowHeight="14.5" x14ac:dyDescent="0.35"/>
  <cols>
    <col min="1" max="1" width="68.1796875" bestFit="1" customWidth="1"/>
    <col min="2" max="2" width="27.453125" bestFit="1" customWidth="1"/>
  </cols>
  <sheetData>
    <row r="1" spans="1:5" x14ac:dyDescent="0.35">
      <c r="A1" s="8" t="s">
        <v>1364</v>
      </c>
    </row>
    <row r="2" spans="1:5" x14ac:dyDescent="0.35">
      <c r="A2" s="9" t="s">
        <v>45</v>
      </c>
      <c r="E2" t="s">
        <v>1392</v>
      </c>
    </row>
    <row r="3" spans="1:5" x14ac:dyDescent="0.35">
      <c r="A3" s="9" t="s">
        <v>52</v>
      </c>
      <c r="E3" t="s">
        <v>1393</v>
      </c>
    </row>
    <row r="4" spans="1:5" x14ac:dyDescent="0.35">
      <c r="A4" s="9" t="s">
        <v>55</v>
      </c>
      <c r="E4" t="s">
        <v>1394</v>
      </c>
    </row>
    <row r="5" spans="1:5" x14ac:dyDescent="0.35">
      <c r="A5" s="9" t="s">
        <v>1395</v>
      </c>
    </row>
    <row r="6" spans="1:5" x14ac:dyDescent="0.35">
      <c r="A6" s="9" t="s">
        <v>57</v>
      </c>
    </row>
    <row r="7" spans="1:5" x14ac:dyDescent="0.35">
      <c r="A7" s="9" t="s">
        <v>60</v>
      </c>
    </row>
    <row r="8" spans="1:5" x14ac:dyDescent="0.35">
      <c r="A8" s="9" t="s">
        <v>62</v>
      </c>
    </row>
    <row r="9" spans="1:5" x14ac:dyDescent="0.35">
      <c r="A9" s="9" t="s">
        <v>67</v>
      </c>
    </row>
    <row r="10" spans="1:5" x14ac:dyDescent="0.35">
      <c r="A10" s="9" t="s">
        <v>73</v>
      </c>
    </row>
    <row r="11" spans="1:5" x14ac:dyDescent="0.35">
      <c r="A11" s="9" t="s">
        <v>83</v>
      </c>
    </row>
    <row r="12" spans="1:5" x14ac:dyDescent="0.35">
      <c r="A12" s="9" t="s">
        <v>92</v>
      </c>
    </row>
    <row r="13" spans="1:5" x14ac:dyDescent="0.35">
      <c r="A13" s="9" t="s">
        <v>95</v>
      </c>
    </row>
    <row r="14" spans="1:5" x14ac:dyDescent="0.35">
      <c r="A14" s="9" t="s">
        <v>98</v>
      </c>
    </row>
    <row r="15" spans="1:5" x14ac:dyDescent="0.35">
      <c r="A15" s="9" t="s">
        <v>110</v>
      </c>
    </row>
    <row r="16" spans="1:5" x14ac:dyDescent="0.35">
      <c r="A16" s="9" t="s">
        <v>120</v>
      </c>
    </row>
    <row r="17" spans="1:1" x14ac:dyDescent="0.35">
      <c r="A17" s="9" t="s">
        <v>124</v>
      </c>
    </row>
    <row r="18" spans="1:1" x14ac:dyDescent="0.35">
      <c r="A18" s="9" t="s">
        <v>129</v>
      </c>
    </row>
    <row r="19" spans="1:1" x14ac:dyDescent="0.35">
      <c r="A19" s="9" t="s">
        <v>136</v>
      </c>
    </row>
    <row r="20" spans="1:1" x14ac:dyDescent="0.35">
      <c r="A20" s="9" t="s">
        <v>141</v>
      </c>
    </row>
    <row r="21" spans="1:1" x14ac:dyDescent="0.35">
      <c r="A21" s="9" t="s">
        <v>146</v>
      </c>
    </row>
    <row r="22" spans="1:1" x14ac:dyDescent="0.35">
      <c r="A22" s="9" t="s">
        <v>150</v>
      </c>
    </row>
    <row r="23" spans="1:1" x14ac:dyDescent="0.35">
      <c r="A23" s="9" t="s">
        <v>154</v>
      </c>
    </row>
    <row r="24" spans="1:1" x14ac:dyDescent="0.35">
      <c r="A24" s="9" t="s">
        <v>157</v>
      </c>
    </row>
    <row r="25" spans="1:1" x14ac:dyDescent="0.35">
      <c r="A25" s="9" t="s">
        <v>160</v>
      </c>
    </row>
    <row r="26" spans="1:1" x14ac:dyDescent="0.35">
      <c r="A26" s="9" t="s">
        <v>165</v>
      </c>
    </row>
    <row r="27" spans="1:1" x14ac:dyDescent="0.35">
      <c r="A27" s="9" t="s">
        <v>168</v>
      </c>
    </row>
    <row r="28" spans="1:1" x14ac:dyDescent="0.35">
      <c r="A28" s="9" t="s">
        <v>1396</v>
      </c>
    </row>
    <row r="29" spans="1:1" x14ac:dyDescent="0.35">
      <c r="A29" s="9" t="s">
        <v>178</v>
      </c>
    </row>
    <row r="30" spans="1:1" x14ac:dyDescent="0.35">
      <c r="A30" s="9" t="s">
        <v>189</v>
      </c>
    </row>
    <row r="31" spans="1:1" x14ac:dyDescent="0.35">
      <c r="A31" s="9" t="s">
        <v>197</v>
      </c>
    </row>
    <row r="32" spans="1:1" x14ac:dyDescent="0.35">
      <c r="A32" s="9" t="s">
        <v>211</v>
      </c>
    </row>
    <row r="33" spans="1:1" x14ac:dyDescent="0.35">
      <c r="A33" s="9" t="s">
        <v>1397</v>
      </c>
    </row>
    <row r="34" spans="1:1" x14ac:dyDescent="0.35">
      <c r="A34" s="9" t="s">
        <v>240</v>
      </c>
    </row>
    <row r="35" spans="1:1" x14ac:dyDescent="0.35">
      <c r="A35" s="9" t="s">
        <v>254</v>
      </c>
    </row>
    <row r="36" spans="1:1" x14ac:dyDescent="0.35">
      <c r="A36" s="9" t="s">
        <v>1398</v>
      </c>
    </row>
    <row r="37" spans="1:1" x14ac:dyDescent="0.35">
      <c r="A37" s="9" t="s">
        <v>261</v>
      </c>
    </row>
    <row r="38" spans="1:1" x14ac:dyDescent="0.35">
      <c r="A38" s="9" t="s">
        <v>266</v>
      </c>
    </row>
    <row r="39" spans="1:1" x14ac:dyDescent="0.35">
      <c r="A39" s="9" t="s">
        <v>297</v>
      </c>
    </row>
    <row r="40" spans="1:1" x14ac:dyDescent="0.35">
      <c r="A40" s="9" t="s">
        <v>304</v>
      </c>
    </row>
    <row r="41" spans="1:1" x14ac:dyDescent="0.35">
      <c r="A41" s="9" t="s">
        <v>312</v>
      </c>
    </row>
    <row r="42" spans="1:1" x14ac:dyDescent="0.35">
      <c r="A42" s="9" t="s">
        <v>315</v>
      </c>
    </row>
    <row r="43" spans="1:1" x14ac:dyDescent="0.35">
      <c r="A43" s="9" t="s">
        <v>326</v>
      </c>
    </row>
    <row r="44" spans="1:1" x14ac:dyDescent="0.35">
      <c r="A44" s="9" t="s">
        <v>330</v>
      </c>
    </row>
    <row r="45" spans="1:1" x14ac:dyDescent="0.35">
      <c r="A45" s="9" t="s">
        <v>335</v>
      </c>
    </row>
    <row r="46" spans="1:1" x14ac:dyDescent="0.35">
      <c r="A46" s="9" t="s">
        <v>1399</v>
      </c>
    </row>
    <row r="47" spans="1:1" x14ac:dyDescent="0.35">
      <c r="A47" s="9" t="s">
        <v>339</v>
      </c>
    </row>
    <row r="48" spans="1:1" x14ac:dyDescent="0.35">
      <c r="A48" s="9" t="s">
        <v>343</v>
      </c>
    </row>
    <row r="49" spans="1:1" x14ac:dyDescent="0.35">
      <c r="A49" s="9" t="s">
        <v>347</v>
      </c>
    </row>
    <row r="50" spans="1:1" x14ac:dyDescent="0.35">
      <c r="A50" s="9" t="s">
        <v>354</v>
      </c>
    </row>
    <row r="51" spans="1:1" x14ac:dyDescent="0.35">
      <c r="A51" s="9" t="s">
        <v>363</v>
      </c>
    </row>
    <row r="52" spans="1:1" x14ac:dyDescent="0.35">
      <c r="A52" s="9" t="s">
        <v>374</v>
      </c>
    </row>
    <row r="53" spans="1:1" x14ac:dyDescent="0.35">
      <c r="A53" s="9" t="s">
        <v>381</v>
      </c>
    </row>
    <row r="54" spans="1:1" x14ac:dyDescent="0.35">
      <c r="A54" s="9" t="s">
        <v>388</v>
      </c>
    </row>
    <row r="55" spans="1:1" x14ac:dyDescent="0.35">
      <c r="A55" s="9" t="s">
        <v>393</v>
      </c>
    </row>
    <row r="56" spans="1:1" x14ac:dyDescent="0.35">
      <c r="A56" s="9" t="s">
        <v>396</v>
      </c>
    </row>
    <row r="57" spans="1:1" x14ac:dyDescent="0.35">
      <c r="A57" s="9" t="s">
        <v>402</v>
      </c>
    </row>
    <row r="58" spans="1:1" x14ac:dyDescent="0.35">
      <c r="A58" s="9" t="s">
        <v>406</v>
      </c>
    </row>
    <row r="59" spans="1:1" x14ac:dyDescent="0.35">
      <c r="A59" s="9" t="s">
        <v>410</v>
      </c>
    </row>
    <row r="60" spans="1:1" x14ac:dyDescent="0.35">
      <c r="A60" s="9" t="s">
        <v>418</v>
      </c>
    </row>
    <row r="61" spans="1:1" x14ac:dyDescent="0.35">
      <c r="A61" s="9" t="s">
        <v>420</v>
      </c>
    </row>
    <row r="62" spans="1:1" x14ac:dyDescent="0.35">
      <c r="A62" s="9" t="s">
        <v>429</v>
      </c>
    </row>
    <row r="63" spans="1:1" x14ac:dyDescent="0.35">
      <c r="A63" s="9" t="s">
        <v>433</v>
      </c>
    </row>
    <row r="64" spans="1:1" x14ac:dyDescent="0.35">
      <c r="A64" s="9" t="s">
        <v>436</v>
      </c>
    </row>
    <row r="65" spans="1:1" x14ac:dyDescent="0.35">
      <c r="A65" s="9" t="s">
        <v>442</v>
      </c>
    </row>
    <row r="66" spans="1:1" x14ac:dyDescent="0.35">
      <c r="A66" s="9" t="s">
        <v>448</v>
      </c>
    </row>
    <row r="67" spans="1:1" x14ac:dyDescent="0.35">
      <c r="A67" s="9" t="s">
        <v>452</v>
      </c>
    </row>
    <row r="68" spans="1:1" x14ac:dyDescent="0.35">
      <c r="A68" s="9" t="s">
        <v>459</v>
      </c>
    </row>
    <row r="69" spans="1:1" x14ac:dyDescent="0.35">
      <c r="A69" s="9" t="s">
        <v>464</v>
      </c>
    </row>
    <row r="70" spans="1:1" x14ac:dyDescent="0.35">
      <c r="A70" s="9" t="s">
        <v>470</v>
      </c>
    </row>
    <row r="71" spans="1:1" x14ac:dyDescent="0.35">
      <c r="A71" s="9" t="s">
        <v>473</v>
      </c>
    </row>
    <row r="72" spans="1:1" x14ac:dyDescent="0.35">
      <c r="A72" s="9" t="s">
        <v>477</v>
      </c>
    </row>
    <row r="73" spans="1:1" x14ac:dyDescent="0.35">
      <c r="A73" s="9" t="s">
        <v>480</v>
      </c>
    </row>
    <row r="74" spans="1:1" x14ac:dyDescent="0.35">
      <c r="A74" s="9" t="s">
        <v>482</v>
      </c>
    </row>
    <row r="75" spans="1:1" x14ac:dyDescent="0.35">
      <c r="A75" s="9" t="s">
        <v>492</v>
      </c>
    </row>
    <row r="76" spans="1:1" x14ac:dyDescent="0.35">
      <c r="A76" s="9" t="s">
        <v>496</v>
      </c>
    </row>
    <row r="77" spans="1:1" x14ac:dyDescent="0.35">
      <c r="A77" s="9" t="s">
        <v>506</v>
      </c>
    </row>
    <row r="78" spans="1:1" x14ac:dyDescent="0.35">
      <c r="A78" s="9" t="s">
        <v>509</v>
      </c>
    </row>
    <row r="79" spans="1:1" x14ac:dyDescent="0.35">
      <c r="A79" s="9" t="s">
        <v>513</v>
      </c>
    </row>
    <row r="80" spans="1:1" x14ac:dyDescent="0.35">
      <c r="A80" s="9" t="s">
        <v>516</v>
      </c>
    </row>
    <row r="81" spans="1:1" x14ac:dyDescent="0.35">
      <c r="A81" s="9" t="s">
        <v>522</v>
      </c>
    </row>
    <row r="82" spans="1:1" x14ac:dyDescent="0.35">
      <c r="A82" s="9" t="s">
        <v>527</v>
      </c>
    </row>
    <row r="83" spans="1:1" x14ac:dyDescent="0.35">
      <c r="A83" s="9" t="s">
        <v>531</v>
      </c>
    </row>
    <row r="84" spans="1:1" x14ac:dyDescent="0.35">
      <c r="A84" s="9" t="s">
        <v>537</v>
      </c>
    </row>
    <row r="85" spans="1:1" x14ac:dyDescent="0.35">
      <c r="A85" s="9" t="s">
        <v>540</v>
      </c>
    </row>
    <row r="86" spans="1:1" x14ac:dyDescent="0.35">
      <c r="A86" s="9" t="s">
        <v>543</v>
      </c>
    </row>
    <row r="87" spans="1:1" x14ac:dyDescent="0.35">
      <c r="A87" s="9" t="s">
        <v>547</v>
      </c>
    </row>
    <row r="88" spans="1:1" x14ac:dyDescent="0.35">
      <c r="A88" s="9" t="s">
        <v>550</v>
      </c>
    </row>
    <row r="89" spans="1:1" x14ac:dyDescent="0.35">
      <c r="A89" s="9" t="s">
        <v>558</v>
      </c>
    </row>
    <row r="90" spans="1:1" x14ac:dyDescent="0.35">
      <c r="A90" s="9" t="s">
        <v>563</v>
      </c>
    </row>
    <row r="91" spans="1:1" x14ac:dyDescent="0.35">
      <c r="A91" s="9" t="s">
        <v>567</v>
      </c>
    </row>
    <row r="92" spans="1:1" x14ac:dyDescent="0.35">
      <c r="A92" s="9" t="s">
        <v>570</v>
      </c>
    </row>
    <row r="93" spans="1:1" x14ac:dyDescent="0.35">
      <c r="A93" s="9" t="s">
        <v>573</v>
      </c>
    </row>
    <row r="94" spans="1:1" x14ac:dyDescent="0.35">
      <c r="A94" s="9" t="s">
        <v>576</v>
      </c>
    </row>
    <row r="95" spans="1:1" x14ac:dyDescent="0.35">
      <c r="A95" s="9" t="s">
        <v>578</v>
      </c>
    </row>
    <row r="96" spans="1:1" x14ac:dyDescent="0.35">
      <c r="A96" s="9" t="s">
        <v>580</v>
      </c>
    </row>
    <row r="97" spans="1:1" x14ac:dyDescent="0.35">
      <c r="A97" s="9" t="s">
        <v>590</v>
      </c>
    </row>
    <row r="98" spans="1:1" x14ac:dyDescent="0.35">
      <c r="A98" s="9" t="s">
        <v>600</v>
      </c>
    </row>
    <row r="99" spans="1:1" x14ac:dyDescent="0.35">
      <c r="A99" s="9" t="s">
        <v>602</v>
      </c>
    </row>
    <row r="100" spans="1:1" x14ac:dyDescent="0.35">
      <c r="A100" s="9" t="s">
        <v>607</v>
      </c>
    </row>
    <row r="101" spans="1:1" x14ac:dyDescent="0.35">
      <c r="A101" s="9" t="s">
        <v>610</v>
      </c>
    </row>
    <row r="102" spans="1:1" x14ac:dyDescent="0.35">
      <c r="A102" s="9" t="s">
        <v>616</v>
      </c>
    </row>
    <row r="103" spans="1:1" x14ac:dyDescent="0.35">
      <c r="A103" s="9" t="s">
        <v>1400</v>
      </c>
    </row>
    <row r="104" spans="1:1" x14ac:dyDescent="0.35">
      <c r="A104" s="9" t="s">
        <v>624</v>
      </c>
    </row>
    <row r="105" spans="1:1" x14ac:dyDescent="0.35">
      <c r="A105" s="9" t="s">
        <v>627</v>
      </c>
    </row>
    <row r="106" spans="1:1" x14ac:dyDescent="0.35">
      <c r="A106" s="9" t="s">
        <v>630</v>
      </c>
    </row>
    <row r="107" spans="1:1" x14ac:dyDescent="0.35">
      <c r="A107" s="9" t="s">
        <v>634</v>
      </c>
    </row>
    <row r="108" spans="1:1" x14ac:dyDescent="0.35">
      <c r="A108" s="9" t="s">
        <v>637</v>
      </c>
    </row>
    <row r="109" spans="1:1" x14ac:dyDescent="0.35">
      <c r="A109" s="9" t="s">
        <v>641</v>
      </c>
    </row>
    <row r="110" spans="1:1" x14ac:dyDescent="0.35">
      <c r="A110" s="9" t="s">
        <v>644</v>
      </c>
    </row>
    <row r="111" spans="1:1" x14ac:dyDescent="0.35">
      <c r="A111" s="9" t="s">
        <v>648</v>
      </c>
    </row>
    <row r="112" spans="1:1" x14ac:dyDescent="0.35">
      <c r="A112" s="9" t="s">
        <v>1375</v>
      </c>
    </row>
    <row r="113" spans="1:1" x14ac:dyDescent="0.35">
      <c r="A113" s="9" t="s">
        <v>653</v>
      </c>
    </row>
    <row r="114" spans="1:1" x14ac:dyDescent="0.35">
      <c r="A114" s="9" t="s">
        <v>1378</v>
      </c>
    </row>
    <row r="115" spans="1:1" x14ac:dyDescent="0.35">
      <c r="A115" s="9" t="s">
        <v>660</v>
      </c>
    </row>
    <row r="116" spans="1:1" x14ac:dyDescent="0.35">
      <c r="A116" s="9" t="s">
        <v>664</v>
      </c>
    </row>
    <row r="117" spans="1:1" x14ac:dyDescent="0.35">
      <c r="A117" s="9" t="s">
        <v>669</v>
      </c>
    </row>
    <row r="118" spans="1:1" x14ac:dyDescent="0.35">
      <c r="A118" s="9" t="s">
        <v>692</v>
      </c>
    </row>
    <row r="119" spans="1:1" x14ac:dyDescent="0.35">
      <c r="A119" s="9" t="s">
        <v>700</v>
      </c>
    </row>
    <row r="120" spans="1:1" x14ac:dyDescent="0.35">
      <c r="A120" s="9" t="s">
        <v>703</v>
      </c>
    </row>
    <row r="121" spans="1:1" x14ac:dyDescent="0.35">
      <c r="A121" s="9" t="s">
        <v>1401</v>
      </c>
    </row>
    <row r="122" spans="1:1" x14ac:dyDescent="0.35">
      <c r="A122" s="9" t="s">
        <v>715</v>
      </c>
    </row>
    <row r="123" spans="1:1" x14ac:dyDescent="0.35">
      <c r="A123" s="9" t="s">
        <v>722</v>
      </c>
    </row>
    <row r="124" spans="1:1" x14ac:dyDescent="0.35">
      <c r="A124" s="9" t="s">
        <v>735</v>
      </c>
    </row>
    <row r="125" spans="1:1" x14ac:dyDescent="0.35">
      <c r="A125" s="9" t="s">
        <v>742</v>
      </c>
    </row>
    <row r="126" spans="1:1" x14ac:dyDescent="0.35">
      <c r="A126" s="9" t="s">
        <v>745</v>
      </c>
    </row>
    <row r="127" spans="1:1" x14ac:dyDescent="0.35">
      <c r="A127" s="9" t="s">
        <v>749</v>
      </c>
    </row>
    <row r="128" spans="1:1" x14ac:dyDescent="0.35">
      <c r="A128" s="9" t="s">
        <v>756</v>
      </c>
    </row>
    <row r="129" spans="1:1" x14ac:dyDescent="0.35">
      <c r="A129" s="9" t="s">
        <v>759</v>
      </c>
    </row>
    <row r="130" spans="1:1" x14ac:dyDescent="0.35">
      <c r="A130" s="9" t="s">
        <v>766</v>
      </c>
    </row>
    <row r="131" spans="1:1" x14ac:dyDescent="0.35">
      <c r="A131" s="9" t="s">
        <v>773</v>
      </c>
    </row>
    <row r="132" spans="1:1" x14ac:dyDescent="0.35">
      <c r="A132" s="9" t="s">
        <v>777</v>
      </c>
    </row>
    <row r="133" spans="1:1" x14ac:dyDescent="0.35">
      <c r="A133" s="9" t="s">
        <v>779</v>
      </c>
    </row>
    <row r="134" spans="1:1" x14ac:dyDescent="0.35">
      <c r="A134" s="9" t="s">
        <v>786</v>
      </c>
    </row>
    <row r="135" spans="1:1" x14ac:dyDescent="0.35">
      <c r="A135" s="9" t="s">
        <v>790</v>
      </c>
    </row>
    <row r="136" spans="1:1" x14ac:dyDescent="0.35">
      <c r="A136" s="9" t="s">
        <v>799</v>
      </c>
    </row>
    <row r="137" spans="1:1" x14ac:dyDescent="0.35">
      <c r="A137" s="9" t="s">
        <v>802</v>
      </c>
    </row>
    <row r="138" spans="1:1" x14ac:dyDescent="0.35">
      <c r="A138" s="9" t="s">
        <v>805</v>
      </c>
    </row>
    <row r="139" spans="1:1" x14ac:dyDescent="0.35">
      <c r="A139" s="9" t="s">
        <v>807</v>
      </c>
    </row>
    <row r="140" spans="1:1" x14ac:dyDescent="0.35">
      <c r="A140" s="9" t="s">
        <v>810</v>
      </c>
    </row>
    <row r="141" spans="1:1" x14ac:dyDescent="0.35">
      <c r="A141" s="9" t="s">
        <v>813</v>
      </c>
    </row>
    <row r="142" spans="1:1" x14ac:dyDescent="0.35">
      <c r="A142" s="9" t="s">
        <v>819</v>
      </c>
    </row>
    <row r="143" spans="1:1" x14ac:dyDescent="0.35">
      <c r="A143" s="9" t="s">
        <v>821</v>
      </c>
    </row>
    <row r="144" spans="1:1" x14ac:dyDescent="0.35">
      <c r="A144" s="9" t="s">
        <v>825</v>
      </c>
    </row>
    <row r="145" spans="1:1" x14ac:dyDescent="0.35">
      <c r="A145" s="9" t="s">
        <v>831</v>
      </c>
    </row>
    <row r="146" spans="1:1" x14ac:dyDescent="0.35">
      <c r="A146" s="9" t="s">
        <v>835</v>
      </c>
    </row>
    <row r="147" spans="1:1" x14ac:dyDescent="0.35">
      <c r="A147" s="9" t="s">
        <v>837</v>
      </c>
    </row>
    <row r="148" spans="1:1" x14ac:dyDescent="0.35">
      <c r="A148" s="9" t="s">
        <v>843</v>
      </c>
    </row>
    <row r="149" spans="1:1" x14ac:dyDescent="0.35">
      <c r="A149" s="9" t="s">
        <v>845</v>
      </c>
    </row>
    <row r="150" spans="1:1" x14ac:dyDescent="0.35">
      <c r="A150" s="9" t="s">
        <v>851</v>
      </c>
    </row>
    <row r="151" spans="1:1" x14ac:dyDescent="0.35">
      <c r="A151" s="9" t="s">
        <v>858</v>
      </c>
    </row>
    <row r="152" spans="1:1" x14ac:dyDescent="0.35">
      <c r="A152" s="9" t="s">
        <v>870</v>
      </c>
    </row>
    <row r="153" spans="1:1" x14ac:dyDescent="0.35">
      <c r="A153" s="9" t="s">
        <v>877</v>
      </c>
    </row>
    <row r="154" spans="1:1" x14ac:dyDescent="0.35">
      <c r="A154" s="9" t="s">
        <v>881</v>
      </c>
    </row>
    <row r="155" spans="1:1" x14ac:dyDescent="0.35">
      <c r="A155" s="9" t="s">
        <v>884</v>
      </c>
    </row>
    <row r="156" spans="1:1" x14ac:dyDescent="0.35">
      <c r="A156" s="9" t="s">
        <v>890</v>
      </c>
    </row>
    <row r="157" spans="1:1" x14ac:dyDescent="0.35">
      <c r="A157" s="9" t="s">
        <v>892</v>
      </c>
    </row>
    <row r="158" spans="1:1" x14ac:dyDescent="0.35">
      <c r="A158" s="9" t="s">
        <v>897</v>
      </c>
    </row>
    <row r="159" spans="1:1" x14ac:dyDescent="0.35">
      <c r="A159" s="9" t="s">
        <v>901</v>
      </c>
    </row>
    <row r="160" spans="1:1" x14ac:dyDescent="0.35">
      <c r="A160" s="9" t="s">
        <v>905</v>
      </c>
    </row>
    <row r="161" spans="1:1" x14ac:dyDescent="0.35">
      <c r="A161" s="9" t="s">
        <v>908</v>
      </c>
    </row>
    <row r="162" spans="1:1" x14ac:dyDescent="0.35">
      <c r="A162" s="9" t="s">
        <v>912</v>
      </c>
    </row>
    <row r="163" spans="1:1" x14ac:dyDescent="0.35">
      <c r="A163" s="9" t="s">
        <v>915</v>
      </c>
    </row>
    <row r="164" spans="1:1" x14ac:dyDescent="0.35">
      <c r="A164" s="9" t="s">
        <v>917</v>
      </c>
    </row>
    <row r="165" spans="1:1" x14ac:dyDescent="0.35">
      <c r="A165" s="9" t="s">
        <v>922</v>
      </c>
    </row>
    <row r="166" spans="1:1" x14ac:dyDescent="0.35">
      <c r="A166" s="9" t="s">
        <v>929</v>
      </c>
    </row>
    <row r="167" spans="1:1" x14ac:dyDescent="0.35">
      <c r="A167" s="9" t="s">
        <v>931</v>
      </c>
    </row>
    <row r="168" spans="1:1" x14ac:dyDescent="0.35">
      <c r="A168" s="9" t="s">
        <v>944</v>
      </c>
    </row>
    <row r="169" spans="1:1" x14ac:dyDescent="0.35">
      <c r="A169" s="9" t="s">
        <v>948</v>
      </c>
    </row>
    <row r="170" spans="1:1" x14ac:dyDescent="0.35">
      <c r="A170" s="9" t="s">
        <v>953</v>
      </c>
    </row>
    <row r="171" spans="1:1" x14ac:dyDescent="0.35">
      <c r="A171" s="9" t="s">
        <v>966</v>
      </c>
    </row>
    <row r="172" spans="1:1" x14ac:dyDescent="0.35">
      <c r="A172" s="9" t="s">
        <v>968</v>
      </c>
    </row>
    <row r="173" spans="1:1" x14ac:dyDescent="0.35">
      <c r="A173" s="9" t="s">
        <v>971</v>
      </c>
    </row>
    <row r="174" spans="1:1" x14ac:dyDescent="0.35">
      <c r="A174" s="9" t="s">
        <v>975</v>
      </c>
    </row>
    <row r="175" spans="1:1" x14ac:dyDescent="0.35">
      <c r="A175" s="9" t="s">
        <v>980</v>
      </c>
    </row>
    <row r="176" spans="1:1" x14ac:dyDescent="0.35">
      <c r="A176" s="9" t="s">
        <v>984</v>
      </c>
    </row>
    <row r="177" spans="1:1" x14ac:dyDescent="0.35">
      <c r="A177" s="9" t="s">
        <v>994</v>
      </c>
    </row>
    <row r="178" spans="1:1" x14ac:dyDescent="0.35">
      <c r="A178" s="9" t="s">
        <v>1002</v>
      </c>
    </row>
    <row r="179" spans="1:1" x14ac:dyDescent="0.35">
      <c r="A179" s="9" t="s">
        <v>1006</v>
      </c>
    </row>
    <row r="180" spans="1:1" x14ac:dyDescent="0.35">
      <c r="A180" s="9" t="s">
        <v>1011</v>
      </c>
    </row>
    <row r="181" spans="1:1" x14ac:dyDescent="0.35">
      <c r="A181" s="9" t="s">
        <v>1014</v>
      </c>
    </row>
    <row r="182" spans="1:1" x14ac:dyDescent="0.35">
      <c r="A182" s="9" t="s">
        <v>1018</v>
      </c>
    </row>
    <row r="183" spans="1:1" x14ac:dyDescent="0.35">
      <c r="A183" s="9" t="s">
        <v>1020</v>
      </c>
    </row>
    <row r="184" spans="1:1" x14ac:dyDescent="0.35">
      <c r="A184" s="9" t="s">
        <v>1028</v>
      </c>
    </row>
    <row r="185" spans="1:1" x14ac:dyDescent="0.35">
      <c r="A185" s="9" t="s">
        <v>1031</v>
      </c>
    </row>
    <row r="186" spans="1:1" x14ac:dyDescent="0.35">
      <c r="A186" s="9" t="s">
        <v>1034</v>
      </c>
    </row>
    <row r="187" spans="1:1" x14ac:dyDescent="0.35">
      <c r="A187" s="9" t="s">
        <v>1044</v>
      </c>
    </row>
    <row r="188" spans="1:1" x14ac:dyDescent="0.35">
      <c r="A188" s="9" t="s">
        <v>1047</v>
      </c>
    </row>
    <row r="189" spans="1:1" x14ac:dyDescent="0.35">
      <c r="A189" s="9" t="s">
        <v>1049</v>
      </c>
    </row>
    <row r="190" spans="1:1" x14ac:dyDescent="0.35">
      <c r="A190" s="9" t="s">
        <v>1053</v>
      </c>
    </row>
    <row r="191" spans="1:1" x14ac:dyDescent="0.35">
      <c r="A191" s="9" t="s">
        <v>1056</v>
      </c>
    </row>
    <row r="192" spans="1:1" x14ac:dyDescent="0.35">
      <c r="A192" s="9" t="s">
        <v>1058</v>
      </c>
    </row>
    <row r="193" spans="1:1" x14ac:dyDescent="0.35">
      <c r="A193" s="9" t="s">
        <v>1060</v>
      </c>
    </row>
    <row r="194" spans="1:1" x14ac:dyDescent="0.35">
      <c r="A194" s="9" t="s">
        <v>1062</v>
      </c>
    </row>
    <row r="195" spans="1:1" x14ac:dyDescent="0.35">
      <c r="A195" s="9" t="s">
        <v>1308</v>
      </c>
    </row>
    <row r="196" spans="1:1" x14ac:dyDescent="0.35">
      <c r="A196" s="9" t="s">
        <v>1064</v>
      </c>
    </row>
    <row r="197" spans="1:1" x14ac:dyDescent="0.35">
      <c r="A197" s="9" t="s">
        <v>1067</v>
      </c>
    </row>
    <row r="198" spans="1:1" x14ac:dyDescent="0.35">
      <c r="A198" s="9" t="s">
        <v>1070</v>
      </c>
    </row>
    <row r="199" spans="1:1" x14ac:dyDescent="0.35">
      <c r="A199" s="9" t="s">
        <v>1074</v>
      </c>
    </row>
    <row r="200" spans="1:1" x14ac:dyDescent="0.35">
      <c r="A200" s="9" t="s">
        <v>1081</v>
      </c>
    </row>
    <row r="201" spans="1:1" x14ac:dyDescent="0.35">
      <c r="A201" s="9" t="s">
        <v>1085</v>
      </c>
    </row>
    <row r="202" spans="1:1" x14ac:dyDescent="0.35">
      <c r="A202" s="9" t="s">
        <v>1091</v>
      </c>
    </row>
    <row r="203" spans="1:1" x14ac:dyDescent="0.35">
      <c r="A203" s="9" t="s">
        <v>1098</v>
      </c>
    </row>
    <row r="204" spans="1:1" x14ac:dyDescent="0.35">
      <c r="A204" s="9" t="s">
        <v>1101</v>
      </c>
    </row>
    <row r="205" spans="1:1" x14ac:dyDescent="0.35">
      <c r="A205" s="9" t="s">
        <v>1105</v>
      </c>
    </row>
    <row r="206" spans="1:1" x14ac:dyDescent="0.35">
      <c r="A206" s="9" t="s">
        <v>1110</v>
      </c>
    </row>
    <row r="207" spans="1:1" x14ac:dyDescent="0.35">
      <c r="A207" s="9" t="s">
        <v>1113</v>
      </c>
    </row>
    <row r="208" spans="1:1" x14ac:dyDescent="0.35">
      <c r="A208" s="9" t="s">
        <v>1116</v>
      </c>
    </row>
    <row r="209" spans="1:1" x14ac:dyDescent="0.35">
      <c r="A209" s="9" t="s">
        <v>1379</v>
      </c>
    </row>
    <row r="210" spans="1:1" x14ac:dyDescent="0.35">
      <c r="A210" s="9" t="s">
        <v>1120</v>
      </c>
    </row>
    <row r="211" spans="1:1" x14ac:dyDescent="0.35">
      <c r="A211" s="9" t="s">
        <v>1124</v>
      </c>
    </row>
    <row r="212" spans="1:1" x14ac:dyDescent="0.35">
      <c r="A212" s="9" t="s">
        <v>1129</v>
      </c>
    </row>
    <row r="213" spans="1:1" x14ac:dyDescent="0.35">
      <c r="A213" s="9" t="s">
        <v>1381</v>
      </c>
    </row>
    <row r="214" spans="1:1" x14ac:dyDescent="0.35">
      <c r="A214" s="9" t="s">
        <v>1136</v>
      </c>
    </row>
    <row r="215" spans="1:1" x14ac:dyDescent="0.35">
      <c r="A215" s="9" t="s">
        <v>1143</v>
      </c>
    </row>
    <row r="216" spans="1:1" x14ac:dyDescent="0.35">
      <c r="A216" s="9" t="s">
        <v>1163</v>
      </c>
    </row>
    <row r="217" spans="1:1" x14ac:dyDescent="0.35">
      <c r="A217" s="9" t="s">
        <v>1167</v>
      </c>
    </row>
    <row r="218" spans="1:1" x14ac:dyDescent="0.35">
      <c r="A218" s="9" t="s">
        <v>1171</v>
      </c>
    </row>
    <row r="219" spans="1:1" x14ac:dyDescent="0.35">
      <c r="A219" s="9" t="s">
        <v>1174</v>
      </c>
    </row>
    <row r="220" spans="1:1" x14ac:dyDescent="0.35">
      <c r="A220" s="9" t="s">
        <v>1177</v>
      </c>
    </row>
    <row r="221" spans="1:1" x14ac:dyDescent="0.35">
      <c r="A221" s="9" t="s">
        <v>1179</v>
      </c>
    </row>
    <row r="222" spans="1:1" x14ac:dyDescent="0.35">
      <c r="A222" s="9" t="s">
        <v>1184</v>
      </c>
    </row>
    <row r="223" spans="1:1" x14ac:dyDescent="0.35">
      <c r="A223" s="9" t="s">
        <v>1194</v>
      </c>
    </row>
    <row r="224" spans="1:1" x14ac:dyDescent="0.35">
      <c r="A224" s="9" t="s">
        <v>1196</v>
      </c>
    </row>
    <row r="225" spans="1:1" x14ac:dyDescent="0.35">
      <c r="A225" s="9" t="s">
        <v>1203</v>
      </c>
    </row>
    <row r="226" spans="1:1" x14ac:dyDescent="0.35">
      <c r="A226" s="9" t="s">
        <v>1212</v>
      </c>
    </row>
    <row r="227" spans="1:1" x14ac:dyDescent="0.35">
      <c r="A227" s="9" t="s">
        <v>1218</v>
      </c>
    </row>
    <row r="228" spans="1:1" x14ac:dyDescent="0.35">
      <c r="A228" s="9" t="s">
        <v>1223</v>
      </c>
    </row>
    <row r="229" spans="1:1" x14ac:dyDescent="0.35">
      <c r="A229" s="9" t="s">
        <v>1227</v>
      </c>
    </row>
    <row r="230" spans="1:1" x14ac:dyDescent="0.35">
      <c r="A230" s="9" t="s">
        <v>1229</v>
      </c>
    </row>
    <row r="231" spans="1:1" x14ac:dyDescent="0.35">
      <c r="A231" s="9" t="s">
        <v>1232</v>
      </c>
    </row>
    <row r="232" spans="1:1" x14ac:dyDescent="0.35">
      <c r="A232" s="9" t="s">
        <v>1236</v>
      </c>
    </row>
    <row r="233" spans="1:1" x14ac:dyDescent="0.35">
      <c r="A233" s="9" t="s">
        <v>1238</v>
      </c>
    </row>
    <row r="234" spans="1:1" x14ac:dyDescent="0.35">
      <c r="A234" s="9" t="s">
        <v>1241</v>
      </c>
    </row>
    <row r="235" spans="1:1" x14ac:dyDescent="0.35">
      <c r="A235" s="9" t="s">
        <v>1243</v>
      </c>
    </row>
    <row r="236" spans="1:1" x14ac:dyDescent="0.35">
      <c r="A236" s="9" t="s">
        <v>1248</v>
      </c>
    </row>
    <row r="237" spans="1:1" x14ac:dyDescent="0.35">
      <c r="A237" s="9" t="s">
        <v>1252</v>
      </c>
    </row>
    <row r="238" spans="1:1" x14ac:dyDescent="0.35">
      <c r="A238" s="9" t="s">
        <v>1256</v>
      </c>
    </row>
    <row r="239" spans="1:1" x14ac:dyDescent="0.35">
      <c r="A239" s="9" t="s">
        <v>1263</v>
      </c>
    </row>
    <row r="240" spans="1:1" x14ac:dyDescent="0.35">
      <c r="A240" s="9" t="s">
        <v>1271</v>
      </c>
    </row>
    <row r="241" spans="1:1" x14ac:dyDescent="0.35">
      <c r="A241" s="9" t="s">
        <v>1273</v>
      </c>
    </row>
    <row r="242" spans="1:1" x14ac:dyDescent="0.35">
      <c r="A242" s="9" t="s">
        <v>1276</v>
      </c>
    </row>
    <row r="243" spans="1:1" x14ac:dyDescent="0.35">
      <c r="A243" s="9" t="s">
        <v>1367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53"/>
  <sheetViews>
    <sheetView topLeftCell="A20" workbookViewId="0">
      <selection activeCell="D134" sqref="D134"/>
    </sheetView>
  </sheetViews>
  <sheetFormatPr defaultRowHeight="14.5" x14ac:dyDescent="0.35"/>
  <cols>
    <col min="1" max="1" width="27.26953125" bestFit="1" customWidth="1"/>
    <col min="2" max="2" width="20.26953125" bestFit="1" customWidth="1"/>
    <col min="3" max="3" width="20.7265625" bestFit="1" customWidth="1"/>
    <col min="4" max="4" width="11" bestFit="1" customWidth="1"/>
    <col min="5" max="5" width="17.7265625" bestFit="1" customWidth="1"/>
    <col min="6" max="6" width="11.26953125" customWidth="1"/>
    <col min="7" max="7" width="20" customWidth="1"/>
    <col min="8" max="8" width="15.7265625" customWidth="1"/>
    <col min="9" max="9" width="14.453125" customWidth="1"/>
  </cols>
  <sheetData>
    <row r="1" spans="1:9" x14ac:dyDescent="0.35">
      <c r="G1" s="48"/>
    </row>
    <row r="2" spans="1:9" x14ac:dyDescent="0.35">
      <c r="G2" s="49"/>
    </row>
    <row r="3" spans="1:9" x14ac:dyDescent="0.35">
      <c r="G3" s="49"/>
    </row>
    <row r="5" spans="1:9" x14ac:dyDescent="0.35">
      <c r="A5" s="8" t="s">
        <v>1402</v>
      </c>
      <c r="B5" s="8" t="s">
        <v>1403</v>
      </c>
    </row>
    <row r="6" spans="1:9" ht="33" customHeight="1" x14ac:dyDescent="0.35">
      <c r="A6" s="8" t="s">
        <v>1364</v>
      </c>
      <c r="B6" s="50" t="s">
        <v>34</v>
      </c>
      <c r="C6" s="50" t="s">
        <v>186</v>
      </c>
      <c r="D6" s="50" t="s">
        <v>48</v>
      </c>
      <c r="E6" s="50" t="s">
        <v>107</v>
      </c>
      <c r="F6" t="s">
        <v>1367</v>
      </c>
      <c r="G6" s="48"/>
      <c r="H6" s="48"/>
      <c r="I6" s="48"/>
    </row>
    <row r="7" spans="1:9" x14ac:dyDescent="0.35">
      <c r="A7" s="9">
        <v>2010</v>
      </c>
      <c r="C7">
        <v>2</v>
      </c>
      <c r="D7">
        <v>24</v>
      </c>
      <c r="F7">
        <v>26</v>
      </c>
      <c r="H7" s="24"/>
      <c r="I7" s="24"/>
    </row>
    <row r="8" spans="1:9" x14ac:dyDescent="0.35">
      <c r="A8" s="9">
        <v>2011</v>
      </c>
      <c r="C8">
        <v>2</v>
      </c>
      <c r="D8">
        <v>11</v>
      </c>
      <c r="F8">
        <v>13</v>
      </c>
      <c r="H8" s="24"/>
      <c r="I8" s="24"/>
    </row>
    <row r="9" spans="1:9" x14ac:dyDescent="0.35">
      <c r="A9" s="9">
        <v>2012</v>
      </c>
      <c r="C9">
        <v>1</v>
      </c>
      <c r="D9">
        <v>10</v>
      </c>
      <c r="F9">
        <v>11</v>
      </c>
      <c r="H9" s="24"/>
      <c r="I9" s="24"/>
    </row>
    <row r="10" spans="1:9" x14ac:dyDescent="0.35">
      <c r="A10" s="9">
        <v>2013</v>
      </c>
      <c r="B10">
        <v>2</v>
      </c>
      <c r="C10">
        <v>1</v>
      </c>
      <c r="D10">
        <v>9</v>
      </c>
      <c r="F10">
        <v>12</v>
      </c>
      <c r="H10" s="24"/>
      <c r="I10" s="24"/>
    </row>
    <row r="11" spans="1:9" x14ac:dyDescent="0.35">
      <c r="A11" s="9">
        <v>2014</v>
      </c>
      <c r="B11">
        <v>4</v>
      </c>
      <c r="D11">
        <v>11</v>
      </c>
      <c r="F11">
        <v>15</v>
      </c>
    </row>
    <row r="12" spans="1:9" x14ac:dyDescent="0.35">
      <c r="A12" s="9">
        <v>2015</v>
      </c>
      <c r="B12">
        <v>14</v>
      </c>
      <c r="C12">
        <v>1</v>
      </c>
      <c r="D12">
        <v>7</v>
      </c>
      <c r="F12">
        <v>22</v>
      </c>
    </row>
    <row r="13" spans="1:9" x14ac:dyDescent="0.35">
      <c r="A13" s="9">
        <v>2016</v>
      </c>
      <c r="B13">
        <v>6</v>
      </c>
      <c r="C13">
        <v>2</v>
      </c>
      <c r="D13">
        <v>4</v>
      </c>
      <c r="E13">
        <v>12</v>
      </c>
      <c r="F13">
        <v>24</v>
      </c>
    </row>
    <row r="14" spans="1:9" x14ac:dyDescent="0.35">
      <c r="A14" s="9">
        <v>2017</v>
      </c>
      <c r="B14">
        <v>23</v>
      </c>
      <c r="C14">
        <v>2</v>
      </c>
      <c r="D14">
        <v>16</v>
      </c>
      <c r="E14">
        <v>2</v>
      </c>
      <c r="F14">
        <v>43</v>
      </c>
    </row>
    <row r="15" spans="1:9" x14ac:dyDescent="0.35">
      <c r="A15" s="9">
        <v>2018</v>
      </c>
      <c r="B15">
        <v>17</v>
      </c>
      <c r="C15">
        <v>3</v>
      </c>
      <c r="D15">
        <v>7</v>
      </c>
      <c r="E15">
        <v>7</v>
      </c>
      <c r="F15">
        <v>34</v>
      </c>
    </row>
    <row r="16" spans="1:9" x14ac:dyDescent="0.35">
      <c r="A16" s="9">
        <v>2019</v>
      </c>
      <c r="B16">
        <v>10</v>
      </c>
      <c r="C16">
        <v>2</v>
      </c>
      <c r="D16">
        <v>6</v>
      </c>
      <c r="E16">
        <v>3</v>
      </c>
      <c r="F16">
        <v>21</v>
      </c>
    </row>
    <row r="17" spans="1:6" x14ac:dyDescent="0.35">
      <c r="A17" s="9">
        <v>2020</v>
      </c>
      <c r="B17">
        <v>8</v>
      </c>
      <c r="C17">
        <v>1</v>
      </c>
      <c r="D17">
        <v>14</v>
      </c>
      <c r="E17">
        <v>1</v>
      </c>
      <c r="F17">
        <v>24</v>
      </c>
    </row>
    <row r="18" spans="1:6" x14ac:dyDescent="0.35">
      <c r="A18" s="9">
        <v>2021</v>
      </c>
      <c r="B18">
        <v>15</v>
      </c>
      <c r="D18">
        <v>13</v>
      </c>
      <c r="E18">
        <v>4</v>
      </c>
      <c r="F18">
        <v>32</v>
      </c>
    </row>
    <row r="19" spans="1:6" x14ac:dyDescent="0.35">
      <c r="A19" s="9" t="s">
        <v>1404</v>
      </c>
      <c r="C19">
        <v>1</v>
      </c>
      <c r="F19">
        <v>1</v>
      </c>
    </row>
    <row r="20" spans="1:6" x14ac:dyDescent="0.35">
      <c r="A20" s="9" t="s">
        <v>1367</v>
      </c>
      <c r="B20">
        <v>99</v>
      </c>
      <c r="C20">
        <v>18</v>
      </c>
      <c r="D20">
        <v>132</v>
      </c>
      <c r="E20">
        <v>29</v>
      </c>
      <c r="F20">
        <v>278</v>
      </c>
    </row>
    <row r="23" spans="1:6" x14ac:dyDescent="0.35">
      <c r="A23" s="8" t="s">
        <v>1364</v>
      </c>
      <c r="B23" t="s">
        <v>1405</v>
      </c>
      <c r="C23" t="s">
        <v>1406</v>
      </c>
    </row>
    <row r="24" spans="1:6" x14ac:dyDescent="0.35">
      <c r="A24" s="9" t="s">
        <v>34</v>
      </c>
      <c r="B24">
        <v>137</v>
      </c>
      <c r="C24" s="34">
        <v>550998909.36416399</v>
      </c>
    </row>
    <row r="25" spans="1:6" x14ac:dyDescent="0.35">
      <c r="A25" s="9" t="s">
        <v>186</v>
      </c>
      <c r="B25">
        <v>32</v>
      </c>
      <c r="C25" s="34">
        <v>323865795.00300002</v>
      </c>
    </row>
    <row r="26" spans="1:6" x14ac:dyDescent="0.35">
      <c r="A26" s="9" t="s">
        <v>48</v>
      </c>
      <c r="B26">
        <v>173</v>
      </c>
      <c r="C26" s="34">
        <v>443814534.75046808</v>
      </c>
    </row>
    <row r="27" spans="1:6" x14ac:dyDescent="0.35">
      <c r="A27" s="9" t="s">
        <v>107</v>
      </c>
      <c r="B27">
        <v>36</v>
      </c>
      <c r="C27" s="34">
        <v>54229038.145166002</v>
      </c>
    </row>
    <row r="28" spans="1:6" x14ac:dyDescent="0.35">
      <c r="A28" s="9" t="s">
        <v>740</v>
      </c>
      <c r="B28">
        <v>1</v>
      </c>
      <c r="C28" s="34">
        <v>8532848.8863999993</v>
      </c>
    </row>
    <row r="29" spans="1:6" x14ac:dyDescent="0.35">
      <c r="A29" s="9" t="s">
        <v>42</v>
      </c>
      <c r="B29">
        <v>3</v>
      </c>
      <c r="C29" s="34">
        <v>943763.36800000002</v>
      </c>
    </row>
    <row r="30" spans="1:6" x14ac:dyDescent="0.35">
      <c r="A30" s="9" t="s">
        <v>684</v>
      </c>
      <c r="B30">
        <v>2</v>
      </c>
      <c r="C30" s="34">
        <v>12450980.48</v>
      </c>
    </row>
    <row r="31" spans="1:6" x14ac:dyDescent="0.35">
      <c r="A31" s="9" t="s">
        <v>117</v>
      </c>
      <c r="B31">
        <v>1</v>
      </c>
      <c r="C31" s="34">
        <v>1246560</v>
      </c>
    </row>
    <row r="32" spans="1:6" x14ac:dyDescent="0.35">
      <c r="A32" s="9" t="s">
        <v>1367</v>
      </c>
      <c r="B32">
        <v>385</v>
      </c>
      <c r="C32" s="34">
        <v>1396082429.9971974</v>
      </c>
    </row>
    <row r="44" spans="1:2" x14ac:dyDescent="0.35">
      <c r="A44" s="8" t="s">
        <v>1364</v>
      </c>
      <c r="B44" t="s">
        <v>1406</v>
      </c>
    </row>
    <row r="45" spans="1:2" x14ac:dyDescent="0.35">
      <c r="A45" s="9" t="s">
        <v>34</v>
      </c>
      <c r="B45" s="34">
        <v>550998909.36416399</v>
      </c>
    </row>
    <row r="46" spans="1:2" x14ac:dyDescent="0.35">
      <c r="A46" s="9" t="s">
        <v>186</v>
      </c>
      <c r="B46" s="34">
        <v>323865795.00300002</v>
      </c>
    </row>
    <row r="47" spans="1:2" x14ac:dyDescent="0.35">
      <c r="A47" s="9" t="s">
        <v>48</v>
      </c>
      <c r="B47" s="34">
        <v>443814534.75046808</v>
      </c>
    </row>
    <row r="48" spans="1:2" x14ac:dyDescent="0.35">
      <c r="A48" s="9" t="s">
        <v>107</v>
      </c>
      <c r="B48" s="34">
        <v>54229038.145166002</v>
      </c>
    </row>
    <row r="49" spans="1:2" x14ac:dyDescent="0.35">
      <c r="A49" s="9" t="s">
        <v>740</v>
      </c>
      <c r="B49" s="34">
        <v>8532848.8863999993</v>
      </c>
    </row>
    <row r="50" spans="1:2" x14ac:dyDescent="0.35">
      <c r="A50" s="9" t="s">
        <v>42</v>
      </c>
      <c r="B50" s="34">
        <v>943763.36800000002</v>
      </c>
    </row>
    <row r="51" spans="1:2" x14ac:dyDescent="0.35">
      <c r="A51" s="9" t="s">
        <v>684</v>
      </c>
      <c r="B51" s="34">
        <v>12450980.48</v>
      </c>
    </row>
    <row r="52" spans="1:2" x14ac:dyDescent="0.35">
      <c r="A52" s="9" t="s">
        <v>117</v>
      </c>
      <c r="B52" s="34">
        <v>1246560</v>
      </c>
    </row>
    <row r="53" spans="1:2" x14ac:dyDescent="0.35">
      <c r="A53" s="9" t="s">
        <v>1367</v>
      </c>
      <c r="B53" s="34">
        <v>1396082429.9971981</v>
      </c>
    </row>
  </sheetData>
  <pageMargins left="0.7" right="0.7" top="0.75" bottom="0.75" header="0.3" footer="0.3"/>
  <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3:E250"/>
  <sheetViews>
    <sheetView topLeftCell="A25" workbookViewId="0">
      <selection activeCell="D42" sqref="D42"/>
    </sheetView>
  </sheetViews>
  <sheetFormatPr defaultRowHeight="14.5" x14ac:dyDescent="0.35"/>
  <cols>
    <col min="1" max="1" width="13.1796875" bestFit="1" customWidth="1"/>
    <col min="2" max="2" width="31.54296875" style="24" bestFit="1" customWidth="1"/>
    <col min="3" max="3" width="26.54296875" customWidth="1"/>
    <col min="4" max="4" width="14.26953125" customWidth="1"/>
  </cols>
  <sheetData>
    <row r="3" spans="1:5" x14ac:dyDescent="0.35">
      <c r="A3" s="60"/>
      <c r="B3" s="61"/>
      <c r="C3" s="62"/>
    </row>
    <row r="4" spans="1:5" x14ac:dyDescent="0.35">
      <c r="A4" s="68"/>
      <c r="B4" s="47"/>
      <c r="C4" s="69"/>
      <c r="D4">
        <f>COUNTIF(B4:B231,"&gt;40000000")</f>
        <v>0</v>
      </c>
    </row>
    <row r="5" spans="1:5" x14ac:dyDescent="0.35">
      <c r="A5" s="68"/>
      <c r="B5" s="47"/>
      <c r="C5" s="69"/>
      <c r="D5">
        <f>COUNTIFS(B4:B231,"&lt;40000000",B4:B231, "&gt;29,999,999.99" )</f>
        <v>0</v>
      </c>
    </row>
    <row r="6" spans="1:5" x14ac:dyDescent="0.35">
      <c r="A6" s="68"/>
      <c r="B6" s="47"/>
      <c r="C6" s="69"/>
      <c r="D6">
        <f>COUNTIFS(B4:B231,"&lt;30000000",B4:B231, "&gt;19,999,999.99" )</f>
        <v>0</v>
      </c>
    </row>
    <row r="7" spans="1:5" x14ac:dyDescent="0.35">
      <c r="A7" s="68"/>
      <c r="B7" s="47"/>
      <c r="C7" s="69"/>
      <c r="D7">
        <f>COUNTIFS(B4:B231,"&lt;20000000",B4:B231, "&gt;9,999,999.99" )</f>
        <v>0</v>
      </c>
    </row>
    <row r="8" spans="1:5" x14ac:dyDescent="0.35">
      <c r="A8" s="68"/>
      <c r="B8" s="47"/>
      <c r="C8" s="69"/>
      <c r="D8">
        <f>COUNTIFS(B4:B231,"&lt;10,000,000",B4:B231, "&gt;4,999,999.99" )</f>
        <v>0</v>
      </c>
    </row>
    <row r="9" spans="1:5" x14ac:dyDescent="0.35">
      <c r="A9" s="68"/>
      <c r="B9" s="47"/>
      <c r="C9" s="69"/>
      <c r="D9">
        <f>COUNTIFS(B4:B231,"&lt;5000000",B4:B231, "&gt;999,999.99")</f>
        <v>0</v>
      </c>
      <c r="E9" t="e">
        <f>SUM(D9:D10)/D11</f>
        <v>#DIV/0!</v>
      </c>
    </row>
    <row r="10" spans="1:5" x14ac:dyDescent="0.35">
      <c r="A10" s="68"/>
      <c r="B10" s="47"/>
      <c r="C10" s="69"/>
      <c r="D10">
        <f>COUNTIF(B4:B231,"&lt;1000000")</f>
        <v>0</v>
      </c>
      <c r="E10" t="e">
        <f>D10/D11</f>
        <v>#DIV/0!</v>
      </c>
    </row>
    <row r="11" spans="1:5" x14ac:dyDescent="0.35">
      <c r="A11" s="68"/>
      <c r="B11" s="47"/>
      <c r="C11" s="69"/>
      <c r="D11">
        <f>SUM(D4:D10)</f>
        <v>0</v>
      </c>
    </row>
    <row r="12" spans="1:5" x14ac:dyDescent="0.35">
      <c r="A12" s="68"/>
      <c r="B12" s="47"/>
      <c r="C12" s="69"/>
    </row>
    <row r="13" spans="1:5" x14ac:dyDescent="0.35">
      <c r="A13" s="68"/>
      <c r="B13" s="47"/>
      <c r="C13" s="69"/>
    </row>
    <row r="14" spans="1:5" x14ac:dyDescent="0.35">
      <c r="A14" s="68"/>
      <c r="B14" s="47"/>
      <c r="C14" s="69"/>
    </row>
    <row r="15" spans="1:5" x14ac:dyDescent="0.35">
      <c r="A15" s="68"/>
      <c r="B15" s="47"/>
      <c r="C15" s="69"/>
    </row>
    <row r="16" spans="1:5" x14ac:dyDescent="0.35">
      <c r="A16" s="68"/>
      <c r="B16" s="47"/>
      <c r="C16" s="69"/>
    </row>
    <row r="17" spans="1:3" x14ac:dyDescent="0.35">
      <c r="A17" s="68"/>
      <c r="B17" s="47"/>
      <c r="C17" s="69"/>
    </row>
    <row r="18" spans="1:3" x14ac:dyDescent="0.35">
      <c r="A18" s="68"/>
      <c r="B18" s="47"/>
      <c r="C18" s="69"/>
    </row>
    <row r="19" spans="1:3" x14ac:dyDescent="0.35">
      <c r="A19" s="68"/>
      <c r="B19" s="47"/>
      <c r="C19" s="69"/>
    </row>
    <row r="20" spans="1:3" x14ac:dyDescent="0.35">
      <c r="A20" s="70"/>
      <c r="B20" s="71"/>
      <c r="C20" s="72"/>
    </row>
    <row r="21" spans="1:3" x14ac:dyDescent="0.35">
      <c r="B21"/>
    </row>
    <row r="22" spans="1:3" x14ac:dyDescent="0.35">
      <c r="B22"/>
    </row>
    <row r="23" spans="1:3" x14ac:dyDescent="0.35">
      <c r="B23"/>
    </row>
    <row r="24" spans="1:3" x14ac:dyDescent="0.35">
      <c r="B24"/>
    </row>
    <row r="25" spans="1:3" x14ac:dyDescent="0.35">
      <c r="B25"/>
    </row>
    <row r="26" spans="1:3" x14ac:dyDescent="0.35">
      <c r="A26" s="167"/>
      <c r="B26" s="168"/>
      <c r="C26" s="169"/>
    </row>
    <row r="27" spans="1:3" x14ac:dyDescent="0.35">
      <c r="A27" s="170"/>
      <c r="B27" s="104"/>
      <c r="C27" s="171"/>
    </row>
    <row r="28" spans="1:3" x14ac:dyDescent="0.35">
      <c r="A28" s="170"/>
      <c r="B28" s="104"/>
      <c r="C28" s="171"/>
    </row>
    <row r="29" spans="1:3" x14ac:dyDescent="0.35">
      <c r="A29" s="170"/>
      <c r="B29" s="104"/>
      <c r="C29" s="171"/>
    </row>
    <row r="30" spans="1:3" x14ac:dyDescent="0.35">
      <c r="A30" s="170"/>
      <c r="B30" s="104"/>
      <c r="C30" s="171"/>
    </row>
    <row r="31" spans="1:3" x14ac:dyDescent="0.35">
      <c r="A31" s="170"/>
      <c r="B31" s="104"/>
      <c r="C31" s="171"/>
    </row>
    <row r="32" spans="1:3" x14ac:dyDescent="0.35">
      <c r="A32" s="170"/>
      <c r="B32" s="104"/>
      <c r="C32" s="171"/>
    </row>
    <row r="33" spans="1:3" x14ac:dyDescent="0.35">
      <c r="A33" s="170"/>
      <c r="B33" s="104"/>
      <c r="C33" s="171"/>
    </row>
    <row r="34" spans="1:3" x14ac:dyDescent="0.35">
      <c r="A34" s="170"/>
      <c r="B34" s="104"/>
      <c r="C34" s="171"/>
    </row>
    <row r="35" spans="1:3" x14ac:dyDescent="0.35">
      <c r="A35" s="170"/>
      <c r="B35" s="104"/>
      <c r="C35" s="171"/>
    </row>
    <row r="36" spans="1:3" x14ac:dyDescent="0.35">
      <c r="A36" s="170"/>
      <c r="B36" s="104"/>
      <c r="C36" s="171"/>
    </row>
    <row r="37" spans="1:3" x14ac:dyDescent="0.35">
      <c r="A37" s="170"/>
      <c r="B37" s="104"/>
      <c r="C37" s="171"/>
    </row>
    <row r="38" spans="1:3" x14ac:dyDescent="0.35">
      <c r="A38" s="170"/>
      <c r="B38" s="104"/>
      <c r="C38" s="171"/>
    </row>
    <row r="39" spans="1:3" x14ac:dyDescent="0.35">
      <c r="A39" s="170"/>
      <c r="B39" s="104"/>
      <c r="C39" s="171"/>
    </row>
    <row r="40" spans="1:3" x14ac:dyDescent="0.35">
      <c r="A40" s="170"/>
      <c r="B40" s="104"/>
      <c r="C40" s="171"/>
    </row>
    <row r="41" spans="1:3" x14ac:dyDescent="0.35">
      <c r="A41" s="170"/>
      <c r="B41" s="104"/>
      <c r="C41" s="171"/>
    </row>
    <row r="42" spans="1:3" x14ac:dyDescent="0.35">
      <c r="A42" s="170"/>
      <c r="B42" s="104"/>
      <c r="C42" s="171"/>
    </row>
    <row r="43" spans="1:3" x14ac:dyDescent="0.35">
      <c r="A43" s="172"/>
      <c r="B43" s="173"/>
      <c r="C43" s="174"/>
    </row>
    <row r="44" spans="1:3" x14ac:dyDescent="0.35">
      <c r="B44"/>
    </row>
    <row r="45" spans="1:3" x14ac:dyDescent="0.35">
      <c r="B45"/>
    </row>
    <row r="46" spans="1:3" x14ac:dyDescent="0.35">
      <c r="B46"/>
    </row>
    <row r="47" spans="1:3" x14ac:dyDescent="0.35">
      <c r="B47"/>
    </row>
    <row r="48" spans="1:3" x14ac:dyDescent="0.35">
      <c r="B48"/>
    </row>
    <row r="49" spans="2:2" x14ac:dyDescent="0.35">
      <c r="B49"/>
    </row>
    <row r="50" spans="2:2" x14ac:dyDescent="0.35">
      <c r="B50"/>
    </row>
    <row r="51" spans="2:2" x14ac:dyDescent="0.35">
      <c r="B51"/>
    </row>
    <row r="52" spans="2:2" x14ac:dyDescent="0.35">
      <c r="B52"/>
    </row>
    <row r="53" spans="2:2" x14ac:dyDescent="0.35">
      <c r="B53"/>
    </row>
    <row r="54" spans="2:2" x14ac:dyDescent="0.35">
      <c r="B54"/>
    </row>
    <row r="55" spans="2:2" x14ac:dyDescent="0.35">
      <c r="B55"/>
    </row>
    <row r="56" spans="2:2" x14ac:dyDescent="0.35">
      <c r="B56"/>
    </row>
    <row r="57" spans="2:2" x14ac:dyDescent="0.35">
      <c r="B57"/>
    </row>
    <row r="58" spans="2:2" x14ac:dyDescent="0.35">
      <c r="B58"/>
    </row>
    <row r="59" spans="2:2" x14ac:dyDescent="0.35">
      <c r="B59"/>
    </row>
    <row r="60" spans="2:2" x14ac:dyDescent="0.35">
      <c r="B60"/>
    </row>
    <row r="61" spans="2:2" x14ac:dyDescent="0.35">
      <c r="B61"/>
    </row>
    <row r="62" spans="2:2" x14ac:dyDescent="0.35">
      <c r="B62"/>
    </row>
    <row r="63" spans="2:2" x14ac:dyDescent="0.35">
      <c r="B63"/>
    </row>
    <row r="64" spans="2:2" x14ac:dyDescent="0.35">
      <c r="B64"/>
    </row>
    <row r="65" spans="2:2" x14ac:dyDescent="0.35">
      <c r="B65"/>
    </row>
    <row r="66" spans="2:2" x14ac:dyDescent="0.35">
      <c r="B66"/>
    </row>
    <row r="67" spans="2:2" x14ac:dyDescent="0.35">
      <c r="B67"/>
    </row>
    <row r="68" spans="2:2" x14ac:dyDescent="0.35">
      <c r="B68"/>
    </row>
    <row r="69" spans="2:2" x14ac:dyDescent="0.35">
      <c r="B69"/>
    </row>
    <row r="70" spans="2:2" x14ac:dyDescent="0.35">
      <c r="B70"/>
    </row>
    <row r="71" spans="2:2" x14ac:dyDescent="0.35">
      <c r="B71"/>
    </row>
    <row r="72" spans="2:2" x14ac:dyDescent="0.35">
      <c r="B72"/>
    </row>
    <row r="73" spans="2:2" x14ac:dyDescent="0.35">
      <c r="B73"/>
    </row>
    <row r="74" spans="2:2" x14ac:dyDescent="0.35">
      <c r="B74"/>
    </row>
    <row r="75" spans="2:2" x14ac:dyDescent="0.35">
      <c r="B75"/>
    </row>
    <row r="76" spans="2:2" x14ac:dyDescent="0.35">
      <c r="B76"/>
    </row>
    <row r="77" spans="2:2" x14ac:dyDescent="0.35">
      <c r="B77"/>
    </row>
    <row r="78" spans="2:2" x14ac:dyDescent="0.35">
      <c r="B78"/>
    </row>
    <row r="79" spans="2:2" x14ac:dyDescent="0.35">
      <c r="B79"/>
    </row>
    <row r="80" spans="2:2" x14ac:dyDescent="0.35">
      <c r="B80"/>
    </row>
    <row r="81" spans="2:2" x14ac:dyDescent="0.35">
      <c r="B81"/>
    </row>
    <row r="82" spans="2:2" x14ac:dyDescent="0.35">
      <c r="B82"/>
    </row>
    <row r="83" spans="2:2" x14ac:dyDescent="0.35">
      <c r="B83"/>
    </row>
    <row r="84" spans="2:2" x14ac:dyDescent="0.35">
      <c r="B84"/>
    </row>
    <row r="85" spans="2:2" x14ac:dyDescent="0.35">
      <c r="B85"/>
    </row>
    <row r="86" spans="2:2" x14ac:dyDescent="0.35">
      <c r="B86"/>
    </row>
    <row r="87" spans="2:2" x14ac:dyDescent="0.35">
      <c r="B87"/>
    </row>
    <row r="88" spans="2:2" x14ac:dyDescent="0.35">
      <c r="B88"/>
    </row>
    <row r="89" spans="2:2" x14ac:dyDescent="0.35">
      <c r="B89"/>
    </row>
    <row r="90" spans="2:2" x14ac:dyDescent="0.35">
      <c r="B90"/>
    </row>
    <row r="91" spans="2:2" x14ac:dyDescent="0.35">
      <c r="B91"/>
    </row>
    <row r="92" spans="2:2" x14ac:dyDescent="0.35">
      <c r="B92"/>
    </row>
    <row r="93" spans="2:2" x14ac:dyDescent="0.35">
      <c r="B93"/>
    </row>
    <row r="94" spans="2:2" x14ac:dyDescent="0.35">
      <c r="B94"/>
    </row>
    <row r="95" spans="2:2" x14ac:dyDescent="0.35">
      <c r="B95"/>
    </row>
    <row r="96" spans="2:2" x14ac:dyDescent="0.35">
      <c r="B96"/>
    </row>
    <row r="97" spans="2:2" x14ac:dyDescent="0.35">
      <c r="B97"/>
    </row>
    <row r="98" spans="2:2" x14ac:dyDescent="0.35">
      <c r="B98"/>
    </row>
    <row r="99" spans="2:2" x14ac:dyDescent="0.35">
      <c r="B99"/>
    </row>
    <row r="100" spans="2:2" x14ac:dyDescent="0.35">
      <c r="B100"/>
    </row>
    <row r="101" spans="2:2" x14ac:dyDescent="0.35">
      <c r="B101"/>
    </row>
    <row r="102" spans="2:2" x14ac:dyDescent="0.35">
      <c r="B102"/>
    </row>
    <row r="103" spans="2:2" x14ac:dyDescent="0.35">
      <c r="B103"/>
    </row>
    <row r="104" spans="2:2" x14ac:dyDescent="0.35">
      <c r="B104"/>
    </row>
    <row r="105" spans="2:2" x14ac:dyDescent="0.35">
      <c r="B105"/>
    </row>
    <row r="106" spans="2:2" x14ac:dyDescent="0.35">
      <c r="B106"/>
    </row>
    <row r="107" spans="2:2" x14ac:dyDescent="0.35">
      <c r="B107"/>
    </row>
    <row r="108" spans="2:2" x14ac:dyDescent="0.35">
      <c r="B108"/>
    </row>
    <row r="109" spans="2:2" x14ac:dyDescent="0.35">
      <c r="B109"/>
    </row>
    <row r="110" spans="2:2" x14ac:dyDescent="0.35">
      <c r="B110"/>
    </row>
    <row r="111" spans="2:2" x14ac:dyDescent="0.35">
      <c r="B111"/>
    </row>
    <row r="112" spans="2:2" x14ac:dyDescent="0.35">
      <c r="B112"/>
    </row>
    <row r="113" spans="2:2" x14ac:dyDescent="0.35">
      <c r="B113"/>
    </row>
    <row r="114" spans="2:2" x14ac:dyDescent="0.35">
      <c r="B114"/>
    </row>
    <row r="115" spans="2:2" x14ac:dyDescent="0.35">
      <c r="B115"/>
    </row>
    <row r="116" spans="2:2" x14ac:dyDescent="0.35">
      <c r="B116"/>
    </row>
    <row r="117" spans="2:2" x14ac:dyDescent="0.35">
      <c r="B117"/>
    </row>
    <row r="118" spans="2:2" x14ac:dyDescent="0.35">
      <c r="B118"/>
    </row>
    <row r="119" spans="2:2" x14ac:dyDescent="0.35">
      <c r="B119"/>
    </row>
    <row r="120" spans="2:2" x14ac:dyDescent="0.35">
      <c r="B120"/>
    </row>
    <row r="121" spans="2:2" x14ac:dyDescent="0.35">
      <c r="B121"/>
    </row>
    <row r="122" spans="2:2" x14ac:dyDescent="0.35">
      <c r="B122"/>
    </row>
    <row r="123" spans="2:2" x14ac:dyDescent="0.35">
      <c r="B123"/>
    </row>
    <row r="124" spans="2:2" x14ac:dyDescent="0.35">
      <c r="B124"/>
    </row>
    <row r="125" spans="2:2" x14ac:dyDescent="0.35">
      <c r="B125"/>
    </row>
    <row r="126" spans="2:2" x14ac:dyDescent="0.35">
      <c r="B126"/>
    </row>
    <row r="127" spans="2:2" x14ac:dyDescent="0.35">
      <c r="B127"/>
    </row>
    <row r="128" spans="2:2" x14ac:dyDescent="0.35">
      <c r="B128"/>
    </row>
    <row r="129" spans="2:2" x14ac:dyDescent="0.35">
      <c r="B129"/>
    </row>
    <row r="130" spans="2:2" x14ac:dyDescent="0.35">
      <c r="B130"/>
    </row>
    <row r="131" spans="2:2" x14ac:dyDescent="0.35">
      <c r="B131"/>
    </row>
    <row r="132" spans="2:2" x14ac:dyDescent="0.35">
      <c r="B132"/>
    </row>
    <row r="133" spans="2:2" x14ac:dyDescent="0.35">
      <c r="B133"/>
    </row>
    <row r="134" spans="2:2" x14ac:dyDescent="0.35">
      <c r="B134"/>
    </row>
    <row r="135" spans="2:2" x14ac:dyDescent="0.35">
      <c r="B135"/>
    </row>
    <row r="136" spans="2:2" x14ac:dyDescent="0.35">
      <c r="B136"/>
    </row>
    <row r="137" spans="2:2" x14ac:dyDescent="0.35">
      <c r="B137"/>
    </row>
    <row r="138" spans="2:2" x14ac:dyDescent="0.35">
      <c r="B138"/>
    </row>
    <row r="139" spans="2:2" x14ac:dyDescent="0.35">
      <c r="B139"/>
    </row>
    <row r="140" spans="2:2" x14ac:dyDescent="0.35">
      <c r="B140"/>
    </row>
    <row r="141" spans="2:2" x14ac:dyDescent="0.35">
      <c r="B141"/>
    </row>
    <row r="142" spans="2:2" x14ac:dyDescent="0.35">
      <c r="B142"/>
    </row>
    <row r="143" spans="2:2" x14ac:dyDescent="0.35">
      <c r="B143"/>
    </row>
    <row r="144" spans="2:2" x14ac:dyDescent="0.35">
      <c r="B144"/>
    </row>
    <row r="145" spans="2:2" x14ac:dyDescent="0.35">
      <c r="B145"/>
    </row>
    <row r="146" spans="2:2" x14ac:dyDescent="0.35">
      <c r="B146"/>
    </row>
    <row r="147" spans="2:2" x14ac:dyDescent="0.35">
      <c r="B147"/>
    </row>
    <row r="148" spans="2:2" x14ac:dyDescent="0.35">
      <c r="B148"/>
    </row>
    <row r="149" spans="2:2" x14ac:dyDescent="0.35">
      <c r="B149"/>
    </row>
    <row r="150" spans="2:2" x14ac:dyDescent="0.35">
      <c r="B150"/>
    </row>
    <row r="151" spans="2:2" x14ac:dyDescent="0.35">
      <c r="B151"/>
    </row>
    <row r="152" spans="2:2" x14ac:dyDescent="0.35">
      <c r="B152"/>
    </row>
    <row r="153" spans="2:2" x14ac:dyDescent="0.35">
      <c r="B153"/>
    </row>
    <row r="154" spans="2:2" x14ac:dyDescent="0.35">
      <c r="B154"/>
    </row>
    <row r="155" spans="2:2" x14ac:dyDescent="0.35">
      <c r="B155"/>
    </row>
    <row r="156" spans="2:2" x14ac:dyDescent="0.35">
      <c r="B156"/>
    </row>
    <row r="157" spans="2:2" x14ac:dyDescent="0.35">
      <c r="B157"/>
    </row>
    <row r="158" spans="2:2" x14ac:dyDescent="0.35">
      <c r="B158"/>
    </row>
    <row r="159" spans="2:2" x14ac:dyDescent="0.35">
      <c r="B159"/>
    </row>
    <row r="160" spans="2:2" x14ac:dyDescent="0.35">
      <c r="B160"/>
    </row>
    <row r="161" spans="2:2" x14ac:dyDescent="0.35">
      <c r="B161"/>
    </row>
    <row r="162" spans="2:2" x14ac:dyDescent="0.35">
      <c r="B162"/>
    </row>
    <row r="163" spans="2:2" x14ac:dyDescent="0.35">
      <c r="B163"/>
    </row>
    <row r="164" spans="2:2" x14ac:dyDescent="0.35">
      <c r="B164"/>
    </row>
    <row r="165" spans="2:2" x14ac:dyDescent="0.35">
      <c r="B165"/>
    </row>
    <row r="166" spans="2:2" x14ac:dyDescent="0.35">
      <c r="B166"/>
    </row>
    <row r="167" spans="2:2" x14ac:dyDescent="0.35">
      <c r="B167"/>
    </row>
    <row r="168" spans="2:2" x14ac:dyDescent="0.35">
      <c r="B168"/>
    </row>
    <row r="169" spans="2:2" x14ac:dyDescent="0.35">
      <c r="B169"/>
    </row>
    <row r="170" spans="2:2" x14ac:dyDescent="0.35">
      <c r="B170"/>
    </row>
    <row r="171" spans="2:2" x14ac:dyDescent="0.35">
      <c r="B171"/>
    </row>
    <row r="172" spans="2:2" x14ac:dyDescent="0.35">
      <c r="B172"/>
    </row>
    <row r="173" spans="2:2" x14ac:dyDescent="0.35">
      <c r="B173"/>
    </row>
    <row r="174" spans="2:2" x14ac:dyDescent="0.35">
      <c r="B174"/>
    </row>
    <row r="175" spans="2:2" x14ac:dyDescent="0.35">
      <c r="B175"/>
    </row>
    <row r="176" spans="2:2" x14ac:dyDescent="0.35">
      <c r="B176"/>
    </row>
    <row r="177" spans="2:2" x14ac:dyDescent="0.35">
      <c r="B177"/>
    </row>
    <row r="178" spans="2:2" x14ac:dyDescent="0.35">
      <c r="B178"/>
    </row>
    <row r="179" spans="2:2" x14ac:dyDescent="0.35">
      <c r="B179"/>
    </row>
    <row r="180" spans="2:2" x14ac:dyDescent="0.35">
      <c r="B180"/>
    </row>
    <row r="181" spans="2:2" x14ac:dyDescent="0.35">
      <c r="B181"/>
    </row>
    <row r="182" spans="2:2" x14ac:dyDescent="0.35">
      <c r="B182"/>
    </row>
    <row r="183" spans="2:2" x14ac:dyDescent="0.35">
      <c r="B183"/>
    </row>
    <row r="184" spans="2:2" x14ac:dyDescent="0.35">
      <c r="B184"/>
    </row>
    <row r="185" spans="2:2" x14ac:dyDescent="0.35">
      <c r="B185"/>
    </row>
    <row r="186" spans="2:2" x14ac:dyDescent="0.35">
      <c r="B186"/>
    </row>
    <row r="187" spans="2:2" x14ac:dyDescent="0.35">
      <c r="B187"/>
    </row>
    <row r="188" spans="2:2" x14ac:dyDescent="0.35">
      <c r="B188"/>
    </row>
    <row r="189" spans="2:2" x14ac:dyDescent="0.35">
      <c r="B189"/>
    </row>
    <row r="190" spans="2:2" x14ac:dyDescent="0.35">
      <c r="B190"/>
    </row>
    <row r="191" spans="2:2" x14ac:dyDescent="0.35">
      <c r="B191"/>
    </row>
    <row r="192" spans="2:2" x14ac:dyDescent="0.35">
      <c r="B192"/>
    </row>
    <row r="193" spans="2:2" x14ac:dyDescent="0.35">
      <c r="B193"/>
    </row>
    <row r="194" spans="2:2" x14ac:dyDescent="0.35">
      <c r="B194"/>
    </row>
    <row r="195" spans="2:2" x14ac:dyDescent="0.35">
      <c r="B195"/>
    </row>
    <row r="196" spans="2:2" x14ac:dyDescent="0.35">
      <c r="B196"/>
    </row>
    <row r="197" spans="2:2" x14ac:dyDescent="0.35">
      <c r="B197"/>
    </row>
    <row r="198" spans="2:2" x14ac:dyDescent="0.35">
      <c r="B198"/>
    </row>
    <row r="199" spans="2:2" x14ac:dyDescent="0.35">
      <c r="B199"/>
    </row>
    <row r="200" spans="2:2" x14ac:dyDescent="0.35">
      <c r="B200"/>
    </row>
    <row r="201" spans="2:2" x14ac:dyDescent="0.35">
      <c r="B201"/>
    </row>
    <row r="202" spans="2:2" x14ac:dyDescent="0.35">
      <c r="B202"/>
    </row>
    <row r="203" spans="2:2" x14ac:dyDescent="0.35">
      <c r="B203"/>
    </row>
    <row r="204" spans="2:2" x14ac:dyDescent="0.35">
      <c r="B204"/>
    </row>
    <row r="205" spans="2:2" x14ac:dyDescent="0.35">
      <c r="B205"/>
    </row>
    <row r="206" spans="2:2" x14ac:dyDescent="0.35">
      <c r="B206"/>
    </row>
    <row r="207" spans="2:2" x14ac:dyDescent="0.35">
      <c r="B207"/>
    </row>
    <row r="208" spans="2:2" x14ac:dyDescent="0.35">
      <c r="B208"/>
    </row>
    <row r="209" spans="2:2" x14ac:dyDescent="0.35">
      <c r="B209"/>
    </row>
    <row r="210" spans="2:2" x14ac:dyDescent="0.35">
      <c r="B210"/>
    </row>
    <row r="211" spans="2:2" x14ac:dyDescent="0.35">
      <c r="B211"/>
    </row>
    <row r="212" spans="2:2" x14ac:dyDescent="0.35">
      <c r="B212"/>
    </row>
    <row r="213" spans="2:2" x14ac:dyDescent="0.35">
      <c r="B213"/>
    </row>
    <row r="214" spans="2:2" x14ac:dyDescent="0.35">
      <c r="B214"/>
    </row>
    <row r="215" spans="2:2" x14ac:dyDescent="0.35">
      <c r="B215"/>
    </row>
    <row r="216" spans="2:2" x14ac:dyDescent="0.35">
      <c r="B216"/>
    </row>
    <row r="217" spans="2:2" x14ac:dyDescent="0.35">
      <c r="B217"/>
    </row>
    <row r="218" spans="2:2" x14ac:dyDescent="0.35">
      <c r="B218"/>
    </row>
    <row r="219" spans="2:2" x14ac:dyDescent="0.35">
      <c r="B219"/>
    </row>
    <row r="220" spans="2:2" x14ac:dyDescent="0.35">
      <c r="B220"/>
    </row>
    <row r="221" spans="2:2" x14ac:dyDescent="0.35">
      <c r="B221"/>
    </row>
    <row r="222" spans="2:2" x14ac:dyDescent="0.35">
      <c r="B222"/>
    </row>
    <row r="223" spans="2:2" x14ac:dyDescent="0.35">
      <c r="B223"/>
    </row>
    <row r="224" spans="2:2" x14ac:dyDescent="0.35">
      <c r="B224"/>
    </row>
    <row r="225" spans="2:2" x14ac:dyDescent="0.35">
      <c r="B225"/>
    </row>
    <row r="226" spans="2:2" x14ac:dyDescent="0.35">
      <c r="B226"/>
    </row>
    <row r="227" spans="2:2" x14ac:dyDescent="0.35">
      <c r="B227"/>
    </row>
    <row r="228" spans="2:2" x14ac:dyDescent="0.35">
      <c r="B228"/>
    </row>
    <row r="229" spans="2:2" x14ac:dyDescent="0.35">
      <c r="B229"/>
    </row>
    <row r="230" spans="2:2" x14ac:dyDescent="0.35">
      <c r="B230"/>
    </row>
    <row r="231" spans="2:2" x14ac:dyDescent="0.35">
      <c r="B231"/>
    </row>
    <row r="232" spans="2:2" x14ac:dyDescent="0.35">
      <c r="B232"/>
    </row>
    <row r="233" spans="2:2" x14ac:dyDescent="0.35">
      <c r="B233"/>
    </row>
    <row r="234" spans="2:2" x14ac:dyDescent="0.35">
      <c r="B234"/>
    </row>
    <row r="235" spans="2:2" x14ac:dyDescent="0.35">
      <c r="B235"/>
    </row>
    <row r="236" spans="2:2" x14ac:dyDescent="0.35">
      <c r="B236"/>
    </row>
    <row r="237" spans="2:2" x14ac:dyDescent="0.35">
      <c r="B237"/>
    </row>
    <row r="238" spans="2:2" x14ac:dyDescent="0.35">
      <c r="B238"/>
    </row>
    <row r="239" spans="2:2" x14ac:dyDescent="0.35">
      <c r="B239"/>
    </row>
    <row r="240" spans="2:2" x14ac:dyDescent="0.35">
      <c r="B240"/>
    </row>
    <row r="241" spans="2:2" x14ac:dyDescent="0.35">
      <c r="B241"/>
    </row>
    <row r="242" spans="2:2" x14ac:dyDescent="0.35">
      <c r="B242"/>
    </row>
    <row r="243" spans="2:2" x14ac:dyDescent="0.35">
      <c r="B243"/>
    </row>
    <row r="244" spans="2:2" x14ac:dyDescent="0.35">
      <c r="B244"/>
    </row>
    <row r="245" spans="2:2" x14ac:dyDescent="0.35">
      <c r="B245"/>
    </row>
    <row r="246" spans="2:2" x14ac:dyDescent="0.35">
      <c r="B246"/>
    </row>
    <row r="247" spans="2:2" x14ac:dyDescent="0.35">
      <c r="B247"/>
    </row>
    <row r="248" spans="2:2" x14ac:dyDescent="0.35">
      <c r="B248"/>
    </row>
    <row r="249" spans="2:2" x14ac:dyDescent="0.35">
      <c r="B249"/>
    </row>
    <row r="250" spans="2:2" x14ac:dyDescent="0.35">
      <c r="B250"/>
    </row>
  </sheetData>
  <pageMargins left="0.7" right="0.7" top="0.75" bottom="0.75" header="0.3" footer="0.3"/>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5"/>
  <sheetViews>
    <sheetView workbookViewId="0">
      <selection activeCell="H7" sqref="H7"/>
    </sheetView>
  </sheetViews>
  <sheetFormatPr defaultRowHeight="14.5" x14ac:dyDescent="0.35"/>
  <cols>
    <col min="1" max="1" width="21.81640625" customWidth="1"/>
    <col min="2" max="2" width="37.453125" customWidth="1"/>
    <col min="3" max="3" width="28.26953125" customWidth="1"/>
  </cols>
  <sheetData>
    <row r="1" spans="1:3" x14ac:dyDescent="0.35">
      <c r="B1" t="s">
        <v>1407</v>
      </c>
      <c r="C1" t="s">
        <v>1408</v>
      </c>
    </row>
    <row r="2" spans="1:3" x14ac:dyDescent="0.35">
      <c r="A2" t="s">
        <v>1409</v>
      </c>
      <c r="B2" s="29">
        <v>1665827616</v>
      </c>
      <c r="C2" s="24"/>
    </row>
    <row r="3" spans="1:3" x14ac:dyDescent="0.35">
      <c r="A3" t="s">
        <v>1410</v>
      </c>
      <c r="B3" s="29">
        <v>233966213</v>
      </c>
      <c r="C3" s="24"/>
    </row>
    <row r="4" spans="1:3" x14ac:dyDescent="0.35">
      <c r="A4" t="s">
        <v>1411</v>
      </c>
      <c r="B4" s="24"/>
      <c r="C4" s="29">
        <v>816576000</v>
      </c>
    </row>
    <row r="5" spans="1:3" x14ac:dyDescent="0.35">
      <c r="B5" s="24">
        <f>B2+B3-C4</f>
        <v>1083217829</v>
      </c>
    </row>
  </sheetData>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5269C1-894E-4F80-89E7-A12A0C6AC04F}">
  <dimension ref="A1:J600"/>
  <sheetViews>
    <sheetView topLeftCell="A586" workbookViewId="0">
      <selection activeCell="A17" sqref="A17"/>
    </sheetView>
  </sheetViews>
  <sheetFormatPr defaultRowHeight="14.5" x14ac:dyDescent="0.35"/>
  <cols>
    <col min="1" max="1" width="71.81640625" bestFit="1" customWidth="1"/>
    <col min="2" max="2" width="16.453125" bestFit="1" customWidth="1"/>
    <col min="3" max="3" width="14" bestFit="1" customWidth="1"/>
    <col min="4" max="4" width="16.453125" bestFit="1" customWidth="1"/>
    <col min="5" max="6" width="16.54296875" bestFit="1" customWidth="1"/>
    <col min="7" max="8" width="13.81640625" bestFit="1" customWidth="1"/>
    <col min="9" max="9" width="9" bestFit="1" customWidth="1"/>
    <col min="10" max="10" width="7.1796875" bestFit="1" customWidth="1"/>
  </cols>
  <sheetData>
    <row r="1" spans="1:10" x14ac:dyDescent="0.35">
      <c r="A1" s="8" t="s">
        <v>21</v>
      </c>
      <c r="B1" t="s">
        <v>1412</v>
      </c>
    </row>
    <row r="3" spans="1:10" ht="72.5" x14ac:dyDescent="0.35">
      <c r="A3" s="8" t="s">
        <v>1413</v>
      </c>
      <c r="B3" s="50" t="s">
        <v>1414</v>
      </c>
      <c r="C3" s="50" t="s">
        <v>1406</v>
      </c>
      <c r="D3" s="50" t="s">
        <v>1350</v>
      </c>
      <c r="E3" s="50" t="s">
        <v>1415</v>
      </c>
      <c r="F3" s="50" t="s">
        <v>1416</v>
      </c>
      <c r="G3" s="50" t="s">
        <v>1417</v>
      </c>
      <c r="H3" s="50" t="s">
        <v>1418</v>
      </c>
      <c r="I3" s="50" t="s">
        <v>1419</v>
      </c>
      <c r="J3" s="50" t="s">
        <v>1420</v>
      </c>
    </row>
    <row r="4" spans="1:10" x14ac:dyDescent="0.35">
      <c r="A4" s="9">
        <v>1</v>
      </c>
      <c r="B4" s="24">
        <v>13196286</v>
      </c>
      <c r="C4" s="24">
        <v>1103210</v>
      </c>
      <c r="D4" s="24">
        <v>1899200.9100000001</v>
      </c>
      <c r="E4" s="24">
        <v>158773.20000000001</v>
      </c>
      <c r="F4" s="24">
        <v>902388</v>
      </c>
      <c r="G4" s="24">
        <v>2093072</v>
      </c>
      <c r="H4" s="24">
        <v>1892250</v>
      </c>
      <c r="I4" s="76">
        <v>23</v>
      </c>
      <c r="J4" s="76">
        <v>4</v>
      </c>
    </row>
    <row r="5" spans="1:10" x14ac:dyDescent="0.35">
      <c r="A5" s="74" t="s">
        <v>669</v>
      </c>
      <c r="B5" s="24">
        <v>12680000</v>
      </c>
      <c r="C5" s="24">
        <v>1060048</v>
      </c>
      <c r="D5" s="24">
        <v>1407312.54</v>
      </c>
      <c r="E5" s="24">
        <v>117651.33</v>
      </c>
      <c r="F5" s="24">
        <v>897448</v>
      </c>
      <c r="G5" s="24">
        <v>2061725</v>
      </c>
      <c r="H5" s="24">
        <v>1899124</v>
      </c>
      <c r="I5" s="76">
        <v>15</v>
      </c>
      <c r="J5" s="76">
        <v>2</v>
      </c>
    </row>
    <row r="6" spans="1:10" x14ac:dyDescent="0.35">
      <c r="A6" s="75" t="s">
        <v>668</v>
      </c>
      <c r="B6" s="24">
        <v>12680000</v>
      </c>
      <c r="C6" s="24">
        <v>1060048</v>
      </c>
      <c r="D6" s="24">
        <v>1407312.54</v>
      </c>
      <c r="E6" s="24">
        <v>117651.33</v>
      </c>
      <c r="F6" s="24">
        <v>897448</v>
      </c>
      <c r="G6" s="24">
        <v>2061725</v>
      </c>
      <c r="H6" s="24">
        <v>1899124</v>
      </c>
      <c r="I6" s="76">
        <v>15</v>
      </c>
      <c r="J6" s="76">
        <v>2</v>
      </c>
    </row>
    <row r="7" spans="1:10" x14ac:dyDescent="0.35">
      <c r="A7" s="74" t="s">
        <v>1034</v>
      </c>
      <c r="B7" s="24">
        <v>516286</v>
      </c>
      <c r="C7" s="24">
        <v>43162</v>
      </c>
      <c r="D7" s="24">
        <v>491888.37</v>
      </c>
      <c r="E7" s="24">
        <v>41121.870000000003</v>
      </c>
      <c r="F7" s="24">
        <v>4940</v>
      </c>
      <c r="G7" s="24">
        <v>31347</v>
      </c>
      <c r="H7" s="24">
        <v>-6874</v>
      </c>
      <c r="I7" s="76">
        <v>8</v>
      </c>
      <c r="J7" s="76">
        <v>2</v>
      </c>
    </row>
    <row r="8" spans="1:10" x14ac:dyDescent="0.35">
      <c r="A8" s="75" t="s">
        <v>1033</v>
      </c>
      <c r="B8" s="24">
        <v>516286</v>
      </c>
      <c r="C8" s="24">
        <v>43162</v>
      </c>
      <c r="D8" s="24">
        <v>491888.37</v>
      </c>
      <c r="E8" s="24">
        <v>41121.870000000003</v>
      </c>
      <c r="F8" s="24">
        <v>4940</v>
      </c>
      <c r="G8" s="24">
        <v>31347</v>
      </c>
      <c r="H8" s="24">
        <v>-6874</v>
      </c>
      <c r="I8" s="76">
        <v>8</v>
      </c>
      <c r="J8" s="76">
        <v>2</v>
      </c>
    </row>
    <row r="9" spans="1:10" x14ac:dyDescent="0.35">
      <c r="A9" s="9">
        <v>2</v>
      </c>
      <c r="B9" s="24">
        <v>17939962</v>
      </c>
      <c r="C9" s="24">
        <v>1505309</v>
      </c>
      <c r="D9" s="24">
        <v>0</v>
      </c>
      <c r="E9" s="24">
        <v>0</v>
      </c>
      <c r="F9" s="24">
        <v>340641</v>
      </c>
      <c r="G9" s="24">
        <v>1919907</v>
      </c>
      <c r="H9" s="24">
        <v>755239</v>
      </c>
      <c r="I9" s="76">
        <v>54</v>
      </c>
      <c r="J9" s="76">
        <v>6</v>
      </c>
    </row>
    <row r="10" spans="1:10" x14ac:dyDescent="0.35">
      <c r="A10" s="74" t="s">
        <v>1381</v>
      </c>
      <c r="B10" s="24">
        <v>9213514</v>
      </c>
      <c r="C10" s="24">
        <v>775778</v>
      </c>
      <c r="D10" s="24">
        <v>0</v>
      </c>
      <c r="E10" s="24">
        <v>0</v>
      </c>
      <c r="F10" s="24">
        <v>340641</v>
      </c>
      <c r="G10" s="24">
        <v>1120388</v>
      </c>
      <c r="H10" s="24">
        <v>685251</v>
      </c>
      <c r="I10" s="76">
        <v>33</v>
      </c>
      <c r="J10" s="76">
        <v>4</v>
      </c>
    </row>
    <row r="11" spans="1:10" x14ac:dyDescent="0.35">
      <c r="A11" s="75" t="s">
        <v>1313</v>
      </c>
      <c r="B11" s="24">
        <v>9213514</v>
      </c>
      <c r="C11" s="24">
        <v>775778</v>
      </c>
      <c r="D11" s="24">
        <v>0</v>
      </c>
      <c r="E11" s="24">
        <v>0</v>
      </c>
      <c r="F11" s="24">
        <v>340641</v>
      </c>
      <c r="G11" s="24">
        <v>1120388</v>
      </c>
      <c r="H11" s="24">
        <v>685251</v>
      </c>
      <c r="I11" s="76">
        <v>33</v>
      </c>
      <c r="J11" s="76">
        <v>4</v>
      </c>
    </row>
    <row r="12" spans="1:10" x14ac:dyDescent="0.35">
      <c r="A12" s="74" t="s">
        <v>1179</v>
      </c>
      <c r="B12" s="24">
        <v>8726448</v>
      </c>
      <c r="C12" s="24">
        <v>729531</v>
      </c>
      <c r="D12" s="24">
        <v>0</v>
      </c>
      <c r="E12" s="24">
        <v>0</v>
      </c>
      <c r="F12" s="24">
        <v>0</v>
      </c>
      <c r="G12" s="24">
        <v>799519</v>
      </c>
      <c r="H12" s="24">
        <v>69988</v>
      </c>
      <c r="I12" s="76">
        <v>21</v>
      </c>
      <c r="J12" s="76">
        <v>2</v>
      </c>
    </row>
    <row r="13" spans="1:10" x14ac:dyDescent="0.35">
      <c r="A13" s="75" t="s">
        <v>1178</v>
      </c>
      <c r="B13" s="24">
        <v>8726448</v>
      </c>
      <c r="C13" s="24">
        <v>729531</v>
      </c>
      <c r="D13" s="24">
        <v>0</v>
      </c>
      <c r="E13" s="24">
        <v>0</v>
      </c>
      <c r="F13" s="24">
        <v>0</v>
      </c>
      <c r="G13" s="24">
        <v>799519</v>
      </c>
      <c r="H13" s="24">
        <v>69988</v>
      </c>
      <c r="I13" s="76">
        <v>21</v>
      </c>
      <c r="J13" s="76">
        <v>2</v>
      </c>
    </row>
    <row r="14" spans="1:10" x14ac:dyDescent="0.35">
      <c r="A14" s="9">
        <v>3</v>
      </c>
      <c r="B14" s="24">
        <v>107765321</v>
      </c>
      <c r="C14" s="24">
        <v>9073316.4013999999</v>
      </c>
      <c r="D14" s="24">
        <v>104688168.05999999</v>
      </c>
      <c r="E14" s="24">
        <v>8754962.5700000003</v>
      </c>
      <c r="F14" s="24">
        <v>376776</v>
      </c>
      <c r="G14" s="24">
        <v>17377379.140286066</v>
      </c>
      <c r="H14" s="24">
        <v>8680838</v>
      </c>
      <c r="I14" s="76">
        <v>495</v>
      </c>
      <c r="J14" s="76">
        <v>38</v>
      </c>
    </row>
    <row r="15" spans="1:10" x14ac:dyDescent="0.35">
      <c r="A15" s="74" t="s">
        <v>136</v>
      </c>
      <c r="B15" s="24">
        <v>1085554</v>
      </c>
      <c r="C15" s="24">
        <v>98785.414000000004</v>
      </c>
      <c r="D15" s="24">
        <v>759409.6</v>
      </c>
      <c r="E15" s="24">
        <v>62105.17</v>
      </c>
      <c r="F15" s="24">
        <v>71701</v>
      </c>
      <c r="G15" s="24">
        <v>185955</v>
      </c>
      <c r="H15" s="24">
        <v>158870</v>
      </c>
      <c r="I15" s="76">
        <v>12</v>
      </c>
      <c r="J15" s="76">
        <v>1</v>
      </c>
    </row>
    <row r="16" spans="1:10" x14ac:dyDescent="0.35">
      <c r="A16" s="75" t="s">
        <v>135</v>
      </c>
      <c r="B16" s="24">
        <v>1085554</v>
      </c>
      <c r="C16" s="24">
        <v>98785.414000000004</v>
      </c>
      <c r="D16" s="24">
        <v>759409.6</v>
      </c>
      <c r="E16" s="24">
        <v>62105.17</v>
      </c>
      <c r="F16" s="24">
        <v>71701</v>
      </c>
      <c r="G16" s="24">
        <v>185955</v>
      </c>
      <c r="H16" s="24">
        <v>158870</v>
      </c>
      <c r="I16" s="76">
        <v>12</v>
      </c>
      <c r="J16" s="76">
        <v>1</v>
      </c>
    </row>
    <row r="17" spans="1:10" x14ac:dyDescent="0.35">
      <c r="A17" s="74" t="s">
        <v>420</v>
      </c>
      <c r="B17" s="24">
        <v>92278983</v>
      </c>
      <c r="C17" s="24">
        <v>7769890.3685999997</v>
      </c>
      <c r="D17" s="24">
        <v>92278983</v>
      </c>
      <c r="E17" s="24">
        <v>7714522.9800000004</v>
      </c>
      <c r="F17" s="24">
        <v>0</v>
      </c>
      <c r="G17" s="24">
        <v>15697094.140286066</v>
      </c>
      <c r="H17" s="24">
        <v>7927204</v>
      </c>
      <c r="I17" s="76">
        <v>412</v>
      </c>
      <c r="J17" s="76">
        <v>31</v>
      </c>
    </row>
    <row r="18" spans="1:10" x14ac:dyDescent="0.35">
      <c r="A18" s="75" t="s">
        <v>419</v>
      </c>
      <c r="B18" s="24">
        <v>92278983</v>
      </c>
      <c r="C18" s="24">
        <v>7769890.3685999997</v>
      </c>
      <c r="D18" s="24">
        <v>92278983</v>
      </c>
      <c r="E18" s="24">
        <v>7714522.9800000004</v>
      </c>
      <c r="F18" s="24">
        <v>0</v>
      </c>
      <c r="G18" s="24">
        <v>15697094.140286066</v>
      </c>
      <c r="H18" s="24">
        <v>7927204</v>
      </c>
      <c r="I18" s="76">
        <v>412</v>
      </c>
      <c r="J18" s="76">
        <v>31</v>
      </c>
    </row>
    <row r="19" spans="1:10" x14ac:dyDescent="0.35">
      <c r="A19" s="74" t="s">
        <v>616</v>
      </c>
      <c r="B19" s="24">
        <v>7045460</v>
      </c>
      <c r="C19" s="24">
        <v>589000</v>
      </c>
      <c r="D19" s="24">
        <v>4294451.46</v>
      </c>
      <c r="E19" s="24">
        <v>359016.14</v>
      </c>
      <c r="F19" s="24">
        <v>0</v>
      </c>
      <c r="G19" s="24">
        <v>1071413</v>
      </c>
      <c r="H19" s="24">
        <v>482413</v>
      </c>
      <c r="I19" s="76">
        <v>59</v>
      </c>
      <c r="J19" s="76">
        <v>4</v>
      </c>
    </row>
    <row r="20" spans="1:10" x14ac:dyDescent="0.35">
      <c r="A20" s="75" t="s">
        <v>615</v>
      </c>
      <c r="B20" s="24">
        <v>7045460</v>
      </c>
      <c r="C20" s="24">
        <v>589000</v>
      </c>
      <c r="D20" s="24">
        <v>4294451.46</v>
      </c>
      <c r="E20" s="24">
        <v>359016.14</v>
      </c>
      <c r="F20" s="24">
        <v>0</v>
      </c>
      <c r="G20" s="24">
        <v>1071413</v>
      </c>
      <c r="H20" s="24">
        <v>482413</v>
      </c>
      <c r="I20" s="76">
        <v>59</v>
      </c>
      <c r="J20" s="76">
        <v>4</v>
      </c>
    </row>
    <row r="21" spans="1:10" x14ac:dyDescent="0.35">
      <c r="A21" s="74" t="s">
        <v>881</v>
      </c>
      <c r="B21" s="24">
        <v>7355324</v>
      </c>
      <c r="C21" s="24">
        <v>615640.61879999994</v>
      </c>
      <c r="D21" s="24">
        <v>7355324</v>
      </c>
      <c r="E21" s="24">
        <v>619318.28</v>
      </c>
      <c r="F21" s="24">
        <v>305075</v>
      </c>
      <c r="G21" s="24">
        <v>422917</v>
      </c>
      <c r="H21" s="24">
        <v>112351</v>
      </c>
      <c r="I21" s="76">
        <v>12</v>
      </c>
      <c r="J21" s="76">
        <v>2</v>
      </c>
    </row>
    <row r="22" spans="1:10" x14ac:dyDescent="0.35">
      <c r="A22" s="75" t="s">
        <v>880</v>
      </c>
      <c r="B22" s="24">
        <v>7355324</v>
      </c>
      <c r="C22" s="24">
        <v>615640.61879999994</v>
      </c>
      <c r="D22" s="24">
        <v>7355324</v>
      </c>
      <c r="E22" s="24">
        <v>619318.28</v>
      </c>
      <c r="F22" s="24">
        <v>305075</v>
      </c>
      <c r="G22" s="24">
        <v>422917</v>
      </c>
      <c r="H22" s="24">
        <v>112351</v>
      </c>
      <c r="I22" s="76">
        <v>12</v>
      </c>
      <c r="J22" s="76">
        <v>2</v>
      </c>
    </row>
    <row r="23" spans="1:10" x14ac:dyDescent="0.35">
      <c r="A23" s="9">
        <v>4</v>
      </c>
      <c r="B23" s="24">
        <v>21383298</v>
      </c>
      <c r="C23" s="24">
        <v>1788228.6425999999</v>
      </c>
      <c r="D23" s="24">
        <v>20994393.899999999</v>
      </c>
      <c r="E23" s="24">
        <v>1774124.7400000002</v>
      </c>
      <c r="F23" s="24">
        <v>1004036</v>
      </c>
      <c r="G23" s="24">
        <v>2985563</v>
      </c>
      <c r="H23" s="24">
        <v>2201371</v>
      </c>
      <c r="I23" s="76">
        <v>97</v>
      </c>
      <c r="J23" s="76">
        <v>8</v>
      </c>
    </row>
    <row r="24" spans="1:10" x14ac:dyDescent="0.35">
      <c r="A24" s="74" t="s">
        <v>67</v>
      </c>
      <c r="B24" s="24">
        <v>12680000</v>
      </c>
      <c r="C24" s="24">
        <v>1060048</v>
      </c>
      <c r="D24" s="24">
        <v>12680000</v>
      </c>
      <c r="E24" s="24">
        <v>1075613.03</v>
      </c>
      <c r="F24" s="24">
        <v>897448</v>
      </c>
      <c r="G24" s="24">
        <v>2045500</v>
      </c>
      <c r="H24" s="24">
        <v>1882900</v>
      </c>
      <c r="I24" s="76">
        <v>15</v>
      </c>
      <c r="J24" s="76">
        <v>2</v>
      </c>
    </row>
    <row r="25" spans="1:10" x14ac:dyDescent="0.35">
      <c r="A25" s="75" t="s">
        <v>66</v>
      </c>
      <c r="B25" s="24">
        <v>12680000</v>
      </c>
      <c r="C25" s="24">
        <v>1060048</v>
      </c>
      <c r="D25" s="24">
        <v>12680000</v>
      </c>
      <c r="E25" s="24">
        <v>1075613.03</v>
      </c>
      <c r="F25" s="24">
        <v>897448</v>
      </c>
      <c r="G25" s="24">
        <v>2045500</v>
      </c>
      <c r="H25" s="24">
        <v>1882900</v>
      </c>
      <c r="I25" s="76">
        <v>15</v>
      </c>
      <c r="J25" s="76">
        <v>2</v>
      </c>
    </row>
    <row r="26" spans="1:10" x14ac:dyDescent="0.35">
      <c r="A26" s="74" t="s">
        <v>473</v>
      </c>
      <c r="B26" s="24">
        <v>5851298</v>
      </c>
      <c r="C26" s="24">
        <v>489753.64259999996</v>
      </c>
      <c r="D26" s="24">
        <v>5462393.9000000004</v>
      </c>
      <c r="E26" s="24">
        <v>459933.57</v>
      </c>
      <c r="F26" s="24">
        <v>106588</v>
      </c>
      <c r="G26" s="24">
        <v>506088</v>
      </c>
      <c r="H26" s="24">
        <v>122923</v>
      </c>
      <c r="I26" s="76">
        <v>24</v>
      </c>
      <c r="J26" s="76">
        <v>3</v>
      </c>
    </row>
    <row r="27" spans="1:10" x14ac:dyDescent="0.35">
      <c r="A27" s="75" t="s">
        <v>472</v>
      </c>
      <c r="B27" s="24">
        <v>5851298</v>
      </c>
      <c r="C27" s="24">
        <v>489753.64259999996</v>
      </c>
      <c r="D27" s="24">
        <v>5462393.9000000004</v>
      </c>
      <c r="E27" s="24">
        <v>459933.57</v>
      </c>
      <c r="F27" s="24">
        <v>106588</v>
      </c>
      <c r="G27" s="24">
        <v>506088</v>
      </c>
      <c r="H27" s="24">
        <v>122923</v>
      </c>
      <c r="I27" s="76">
        <v>24</v>
      </c>
      <c r="J27" s="76">
        <v>3</v>
      </c>
    </row>
    <row r="28" spans="1:10" x14ac:dyDescent="0.35">
      <c r="A28" s="74" t="s">
        <v>580</v>
      </c>
      <c r="B28" s="24">
        <v>2852000</v>
      </c>
      <c r="C28" s="24">
        <v>238427</v>
      </c>
      <c r="D28" s="24">
        <v>2852000</v>
      </c>
      <c r="E28" s="24">
        <v>238578.14</v>
      </c>
      <c r="F28" s="24">
        <v>0</v>
      </c>
      <c r="G28" s="24">
        <v>433975</v>
      </c>
      <c r="H28" s="24">
        <v>195548</v>
      </c>
      <c r="I28" s="76">
        <v>58</v>
      </c>
      <c r="J28" s="76">
        <v>3</v>
      </c>
    </row>
    <row r="29" spans="1:10" x14ac:dyDescent="0.35">
      <c r="A29" s="75" t="s">
        <v>579</v>
      </c>
      <c r="B29" s="24">
        <v>2852000</v>
      </c>
      <c r="C29" s="24">
        <v>238427</v>
      </c>
      <c r="D29" s="24">
        <v>2852000</v>
      </c>
      <c r="E29" s="24">
        <v>238578.14</v>
      </c>
      <c r="F29" s="24">
        <v>0</v>
      </c>
      <c r="G29" s="24">
        <v>433975</v>
      </c>
      <c r="H29" s="24">
        <v>195548</v>
      </c>
      <c r="I29" s="76">
        <v>58</v>
      </c>
      <c r="J29" s="76">
        <v>3</v>
      </c>
    </row>
    <row r="30" spans="1:10" x14ac:dyDescent="0.35">
      <c r="A30" s="9">
        <v>5</v>
      </c>
      <c r="B30" s="24">
        <v>78274973</v>
      </c>
      <c r="C30" s="24">
        <v>6624737</v>
      </c>
      <c r="D30" s="24">
        <v>27348457.449999999</v>
      </c>
      <c r="E30" s="24">
        <v>2313127.7799999998</v>
      </c>
      <c r="F30" s="24">
        <v>2282337</v>
      </c>
      <c r="G30" s="24">
        <v>15172385</v>
      </c>
      <c r="H30" s="24">
        <v>10830076</v>
      </c>
      <c r="I30" s="76">
        <v>454</v>
      </c>
      <c r="J30" s="76">
        <v>27</v>
      </c>
    </row>
    <row r="31" spans="1:10" x14ac:dyDescent="0.35">
      <c r="A31" s="74" t="s">
        <v>1399</v>
      </c>
      <c r="B31" s="24">
        <v>29698976</v>
      </c>
      <c r="C31" s="24">
        <v>2524413</v>
      </c>
      <c r="D31" s="24">
        <v>0</v>
      </c>
      <c r="E31" s="24">
        <v>0</v>
      </c>
      <c r="F31" s="24">
        <v>1496092</v>
      </c>
      <c r="G31" s="24">
        <v>6589610</v>
      </c>
      <c r="H31" s="24">
        <v>5561289</v>
      </c>
      <c r="I31" s="76">
        <v>96</v>
      </c>
      <c r="J31" s="76">
        <v>9</v>
      </c>
    </row>
    <row r="32" spans="1:10" x14ac:dyDescent="0.35">
      <c r="A32" s="75" t="s">
        <v>455</v>
      </c>
      <c r="B32" s="24">
        <v>29698976</v>
      </c>
      <c r="C32" s="24">
        <v>2524413</v>
      </c>
      <c r="D32" s="24">
        <v>0</v>
      </c>
      <c r="E32" s="24">
        <v>0</v>
      </c>
      <c r="F32" s="24">
        <v>1496092</v>
      </c>
      <c r="G32" s="24">
        <v>6589610</v>
      </c>
      <c r="H32" s="24">
        <v>5561289</v>
      </c>
      <c r="I32" s="76">
        <v>96</v>
      </c>
      <c r="J32" s="76">
        <v>9</v>
      </c>
    </row>
    <row r="33" spans="1:10" x14ac:dyDescent="0.35">
      <c r="A33" s="74" t="s">
        <v>442</v>
      </c>
      <c r="B33" s="24">
        <v>22300000</v>
      </c>
      <c r="C33" s="24">
        <v>1895500</v>
      </c>
      <c r="D33" s="24">
        <v>15299663.92</v>
      </c>
      <c r="E33" s="24">
        <v>1300471.44</v>
      </c>
      <c r="F33" s="24">
        <v>0</v>
      </c>
      <c r="G33" s="24">
        <v>3721318</v>
      </c>
      <c r="H33" s="24">
        <v>1825818</v>
      </c>
      <c r="I33" s="76">
        <v>227</v>
      </c>
      <c r="J33" s="76">
        <v>4</v>
      </c>
    </row>
    <row r="34" spans="1:10" x14ac:dyDescent="0.35">
      <c r="A34" s="75" t="s">
        <v>441</v>
      </c>
      <c r="B34" s="24">
        <v>22300000</v>
      </c>
      <c r="C34" s="24">
        <v>1895500</v>
      </c>
      <c r="D34" s="24">
        <v>15299663.92</v>
      </c>
      <c r="E34" s="24">
        <v>1300471.44</v>
      </c>
      <c r="F34" s="24">
        <v>0</v>
      </c>
      <c r="G34" s="24">
        <v>3721318</v>
      </c>
      <c r="H34" s="24">
        <v>1825818</v>
      </c>
      <c r="I34" s="76">
        <v>227</v>
      </c>
      <c r="J34" s="76">
        <v>4</v>
      </c>
    </row>
    <row r="35" spans="1:10" x14ac:dyDescent="0.35">
      <c r="A35" s="74" t="s">
        <v>790</v>
      </c>
      <c r="B35" s="24">
        <v>1999507</v>
      </c>
      <c r="C35" s="24">
        <v>168358</v>
      </c>
      <c r="D35" s="24">
        <v>1999507</v>
      </c>
      <c r="E35" s="24">
        <v>168244.3</v>
      </c>
      <c r="F35" s="24">
        <v>418611</v>
      </c>
      <c r="G35" s="24">
        <v>201229</v>
      </c>
      <c r="H35" s="24">
        <v>451481</v>
      </c>
      <c r="I35" s="76">
        <v>7</v>
      </c>
      <c r="J35" s="76">
        <v>1</v>
      </c>
    </row>
    <row r="36" spans="1:10" x14ac:dyDescent="0.35">
      <c r="A36" s="75" t="s">
        <v>789</v>
      </c>
      <c r="B36" s="24">
        <v>1999507</v>
      </c>
      <c r="C36" s="24">
        <v>168358</v>
      </c>
      <c r="D36" s="24">
        <v>1999507</v>
      </c>
      <c r="E36" s="24">
        <v>168244.3</v>
      </c>
      <c r="F36" s="24">
        <v>418611</v>
      </c>
      <c r="G36" s="24">
        <v>201229</v>
      </c>
      <c r="H36" s="24">
        <v>451481</v>
      </c>
      <c r="I36" s="76">
        <v>7</v>
      </c>
      <c r="J36" s="76">
        <v>1</v>
      </c>
    </row>
    <row r="37" spans="1:10" x14ac:dyDescent="0.35">
      <c r="A37" s="74" t="s">
        <v>870</v>
      </c>
      <c r="B37" s="24">
        <v>6819733</v>
      </c>
      <c r="C37" s="24">
        <v>574222</v>
      </c>
      <c r="D37" s="24">
        <v>3132567</v>
      </c>
      <c r="E37" s="24">
        <v>263524.39</v>
      </c>
      <c r="F37" s="24">
        <v>276774</v>
      </c>
      <c r="G37" s="24">
        <v>940730</v>
      </c>
      <c r="H37" s="24">
        <v>643283</v>
      </c>
      <c r="I37" s="76">
        <v>24</v>
      </c>
      <c r="J37" s="76">
        <v>3</v>
      </c>
    </row>
    <row r="38" spans="1:10" x14ac:dyDescent="0.35">
      <c r="A38" s="75" t="s">
        <v>869</v>
      </c>
      <c r="B38" s="24">
        <v>6819733</v>
      </c>
      <c r="C38" s="24">
        <v>574222</v>
      </c>
      <c r="D38" s="24">
        <v>3132567</v>
      </c>
      <c r="E38" s="24">
        <v>263524.39</v>
      </c>
      <c r="F38" s="24">
        <v>276774</v>
      </c>
      <c r="G38" s="24">
        <v>940730</v>
      </c>
      <c r="H38" s="24">
        <v>643283</v>
      </c>
      <c r="I38" s="76">
        <v>24</v>
      </c>
      <c r="J38" s="76">
        <v>3</v>
      </c>
    </row>
    <row r="39" spans="1:10" x14ac:dyDescent="0.35">
      <c r="A39" s="74" t="s">
        <v>912</v>
      </c>
      <c r="B39" s="24">
        <v>4763500</v>
      </c>
      <c r="C39" s="24">
        <v>401087</v>
      </c>
      <c r="D39" s="24">
        <v>3222977.51</v>
      </c>
      <c r="E39" s="24">
        <v>271374.71000000002</v>
      </c>
      <c r="F39" s="24">
        <v>0</v>
      </c>
      <c r="G39" s="24">
        <v>988793</v>
      </c>
      <c r="H39" s="24">
        <v>587707</v>
      </c>
      <c r="I39" s="76">
        <v>3</v>
      </c>
      <c r="J39" s="76">
        <v>0</v>
      </c>
    </row>
    <row r="40" spans="1:10" x14ac:dyDescent="0.35">
      <c r="A40" s="75" t="s">
        <v>911</v>
      </c>
      <c r="B40" s="24">
        <v>4763500</v>
      </c>
      <c r="C40" s="24">
        <v>401087</v>
      </c>
      <c r="D40" s="24">
        <v>3222977.51</v>
      </c>
      <c r="E40" s="24">
        <v>271374.71000000002</v>
      </c>
      <c r="F40" s="24">
        <v>0</v>
      </c>
      <c r="G40" s="24">
        <v>988793</v>
      </c>
      <c r="H40" s="24">
        <v>587707</v>
      </c>
      <c r="I40" s="76">
        <v>3</v>
      </c>
      <c r="J40" s="76">
        <v>0</v>
      </c>
    </row>
    <row r="41" spans="1:10" x14ac:dyDescent="0.35">
      <c r="A41" s="74" t="s">
        <v>1081</v>
      </c>
      <c r="B41" s="24">
        <v>8432257</v>
      </c>
      <c r="C41" s="24">
        <v>704937</v>
      </c>
      <c r="D41" s="24">
        <v>0</v>
      </c>
      <c r="E41" s="24">
        <v>0</v>
      </c>
      <c r="F41" s="24">
        <v>87376</v>
      </c>
      <c r="G41" s="24">
        <v>1196391</v>
      </c>
      <c r="H41" s="24">
        <v>578830</v>
      </c>
      <c r="I41" s="76">
        <v>70</v>
      </c>
      <c r="J41" s="76">
        <v>7</v>
      </c>
    </row>
    <row r="42" spans="1:10" x14ac:dyDescent="0.35">
      <c r="A42" s="75" t="s">
        <v>1082</v>
      </c>
      <c r="B42" s="24">
        <v>8432257</v>
      </c>
      <c r="C42" s="24">
        <v>704937</v>
      </c>
      <c r="D42" s="24">
        <v>0</v>
      </c>
      <c r="E42" s="24">
        <v>0</v>
      </c>
      <c r="F42" s="24">
        <v>87376</v>
      </c>
      <c r="G42" s="24">
        <v>1196391</v>
      </c>
      <c r="H42" s="24">
        <v>578830</v>
      </c>
      <c r="I42" s="76">
        <v>70</v>
      </c>
      <c r="J42" s="76">
        <v>7</v>
      </c>
    </row>
    <row r="43" spans="1:10" x14ac:dyDescent="0.35">
      <c r="A43" s="74" t="s">
        <v>1124</v>
      </c>
      <c r="B43" s="24">
        <v>511000</v>
      </c>
      <c r="C43" s="24">
        <v>42720</v>
      </c>
      <c r="D43" s="24">
        <v>511000</v>
      </c>
      <c r="E43" s="24">
        <v>42719.6</v>
      </c>
      <c r="F43" s="24">
        <v>3484</v>
      </c>
      <c r="G43" s="24">
        <v>85695</v>
      </c>
      <c r="H43" s="24">
        <v>46549</v>
      </c>
      <c r="I43" s="76">
        <v>2</v>
      </c>
      <c r="J43" s="76">
        <v>1</v>
      </c>
    </row>
    <row r="44" spans="1:10" x14ac:dyDescent="0.35">
      <c r="A44" s="75" t="s">
        <v>1123</v>
      </c>
      <c r="B44" s="24">
        <v>511000</v>
      </c>
      <c r="C44" s="24">
        <v>42720</v>
      </c>
      <c r="D44" s="24">
        <v>511000</v>
      </c>
      <c r="E44" s="24">
        <v>42719.6</v>
      </c>
      <c r="F44" s="24">
        <v>3484</v>
      </c>
      <c r="G44" s="24">
        <v>85695</v>
      </c>
      <c r="H44" s="24">
        <v>46549</v>
      </c>
      <c r="I44" s="76">
        <v>2</v>
      </c>
      <c r="J44" s="76">
        <v>1</v>
      </c>
    </row>
    <row r="45" spans="1:10" x14ac:dyDescent="0.35">
      <c r="A45" s="74" t="s">
        <v>1167</v>
      </c>
      <c r="B45" s="24">
        <v>3750000</v>
      </c>
      <c r="C45" s="24">
        <v>313500</v>
      </c>
      <c r="D45" s="24">
        <v>3182742.02</v>
      </c>
      <c r="E45" s="24">
        <v>266793.34000000003</v>
      </c>
      <c r="F45" s="24">
        <v>0</v>
      </c>
      <c r="G45" s="24">
        <v>1448619</v>
      </c>
      <c r="H45" s="24">
        <v>1135119</v>
      </c>
      <c r="I45" s="76">
        <v>25</v>
      </c>
      <c r="J45" s="76">
        <v>2</v>
      </c>
    </row>
    <row r="46" spans="1:10" x14ac:dyDescent="0.35">
      <c r="A46" s="75" t="s">
        <v>1166</v>
      </c>
      <c r="B46" s="24">
        <v>3750000</v>
      </c>
      <c r="C46" s="24">
        <v>313500</v>
      </c>
      <c r="D46" s="24">
        <v>3182742.02</v>
      </c>
      <c r="E46" s="24">
        <v>266793.34000000003</v>
      </c>
      <c r="F46" s="24">
        <v>0</v>
      </c>
      <c r="G46" s="24">
        <v>1448619</v>
      </c>
      <c r="H46" s="24">
        <v>1135119</v>
      </c>
      <c r="I46" s="76">
        <v>25</v>
      </c>
      <c r="J46" s="76">
        <v>2</v>
      </c>
    </row>
    <row r="47" spans="1:10" x14ac:dyDescent="0.35">
      <c r="A47" s="9">
        <v>6</v>
      </c>
      <c r="B47" s="24">
        <v>15464734</v>
      </c>
      <c r="C47" s="24">
        <v>1304513</v>
      </c>
      <c r="D47" s="24">
        <v>6526126.4700000007</v>
      </c>
      <c r="E47" s="24">
        <v>542353.1</v>
      </c>
      <c r="F47" s="24">
        <v>0</v>
      </c>
      <c r="G47" s="24">
        <v>4916067</v>
      </c>
      <c r="H47" s="24">
        <v>3611554</v>
      </c>
      <c r="I47" s="76">
        <v>178</v>
      </c>
      <c r="J47" s="76">
        <v>11.39</v>
      </c>
    </row>
    <row r="48" spans="1:10" x14ac:dyDescent="0.35">
      <c r="A48" s="74" t="s">
        <v>459</v>
      </c>
      <c r="B48" s="24">
        <v>7548500</v>
      </c>
      <c r="C48" s="24">
        <v>635584</v>
      </c>
      <c r="D48" s="24">
        <v>4047899.83</v>
      </c>
      <c r="E48" s="24">
        <v>335173.36</v>
      </c>
      <c r="F48" s="24">
        <v>0</v>
      </c>
      <c r="G48" s="24">
        <v>1177470</v>
      </c>
      <c r="H48" s="24">
        <v>541886</v>
      </c>
      <c r="I48" s="76">
        <v>78</v>
      </c>
      <c r="J48" s="76">
        <v>6</v>
      </c>
    </row>
    <row r="49" spans="1:10" x14ac:dyDescent="0.35">
      <c r="A49" s="75" t="s">
        <v>458</v>
      </c>
      <c r="B49" s="24">
        <v>7548500</v>
      </c>
      <c r="C49" s="24">
        <v>635584</v>
      </c>
      <c r="D49" s="24">
        <v>4047899.83</v>
      </c>
      <c r="E49" s="24">
        <v>335173.36</v>
      </c>
      <c r="F49" s="24">
        <v>0</v>
      </c>
      <c r="G49" s="24">
        <v>1177470</v>
      </c>
      <c r="H49" s="24">
        <v>541886</v>
      </c>
      <c r="I49" s="76">
        <v>78</v>
      </c>
      <c r="J49" s="76">
        <v>6</v>
      </c>
    </row>
    <row r="50" spans="1:10" x14ac:dyDescent="0.35">
      <c r="A50" s="74" t="s">
        <v>1400</v>
      </c>
      <c r="B50" s="24">
        <v>5094248</v>
      </c>
      <c r="C50" s="24">
        <v>433011</v>
      </c>
      <c r="D50" s="24">
        <v>0</v>
      </c>
      <c r="E50" s="24">
        <v>0</v>
      </c>
      <c r="F50" s="24">
        <v>0</v>
      </c>
      <c r="G50" s="24">
        <v>3203763</v>
      </c>
      <c r="H50" s="24">
        <v>2770752</v>
      </c>
      <c r="I50" s="76">
        <v>35</v>
      </c>
      <c r="J50" s="76">
        <v>2</v>
      </c>
    </row>
    <row r="51" spans="1:10" x14ac:dyDescent="0.35">
      <c r="A51" s="75" t="s">
        <v>1300</v>
      </c>
      <c r="B51" s="24">
        <v>5094248</v>
      </c>
      <c r="C51" s="24">
        <v>433011</v>
      </c>
      <c r="D51" s="24">
        <v>0</v>
      </c>
      <c r="E51" s="24">
        <v>0</v>
      </c>
      <c r="F51" s="24">
        <v>0</v>
      </c>
      <c r="G51" s="24">
        <v>3203763</v>
      </c>
      <c r="H51" s="24">
        <v>2770752</v>
      </c>
      <c r="I51" s="76">
        <v>35</v>
      </c>
      <c r="J51" s="76">
        <v>2</v>
      </c>
    </row>
    <row r="52" spans="1:10" x14ac:dyDescent="0.35">
      <c r="A52" s="74" t="s">
        <v>1098</v>
      </c>
      <c r="B52" s="24">
        <v>2821986</v>
      </c>
      <c r="C52" s="24">
        <v>235918</v>
      </c>
      <c r="D52" s="24">
        <v>2478226.64</v>
      </c>
      <c r="E52" s="24">
        <v>207179.74</v>
      </c>
      <c r="F52" s="24">
        <v>0</v>
      </c>
      <c r="G52" s="24">
        <v>534834</v>
      </c>
      <c r="H52" s="24">
        <v>298916</v>
      </c>
      <c r="I52" s="76">
        <v>65</v>
      </c>
      <c r="J52" s="76">
        <v>3.39</v>
      </c>
    </row>
    <row r="53" spans="1:10" x14ac:dyDescent="0.35">
      <c r="A53" s="75" t="s">
        <v>1097</v>
      </c>
      <c r="B53" s="24">
        <v>2821986</v>
      </c>
      <c r="C53" s="24">
        <v>235918</v>
      </c>
      <c r="D53" s="24">
        <v>2478226.64</v>
      </c>
      <c r="E53" s="24">
        <v>207179.74</v>
      </c>
      <c r="F53" s="24">
        <v>0</v>
      </c>
      <c r="G53" s="24">
        <v>534834</v>
      </c>
      <c r="H53" s="24">
        <v>298916</v>
      </c>
      <c r="I53" s="76">
        <v>65</v>
      </c>
      <c r="J53" s="76">
        <v>3.39</v>
      </c>
    </row>
    <row r="54" spans="1:10" x14ac:dyDescent="0.35">
      <c r="A54" s="9">
        <v>7</v>
      </c>
      <c r="B54" s="24">
        <v>82017507</v>
      </c>
      <c r="C54" s="24">
        <v>6825992.4790000003</v>
      </c>
      <c r="D54" s="24">
        <v>62379041.219999999</v>
      </c>
      <c r="E54" s="24">
        <v>5214887.8499999996</v>
      </c>
      <c r="F54" s="24">
        <v>204651</v>
      </c>
      <c r="G54" s="24">
        <v>7572507</v>
      </c>
      <c r="H54" s="24">
        <v>951166</v>
      </c>
      <c r="I54" s="76">
        <v>213</v>
      </c>
      <c r="J54" s="76">
        <v>17</v>
      </c>
    </row>
    <row r="55" spans="1:10" x14ac:dyDescent="0.35">
      <c r="A55" s="74" t="s">
        <v>470</v>
      </c>
      <c r="B55" s="24">
        <v>11796759</v>
      </c>
      <c r="C55" s="24">
        <v>955537.47900000005</v>
      </c>
      <c r="D55" s="24">
        <v>0</v>
      </c>
      <c r="E55" s="24">
        <v>0</v>
      </c>
      <c r="F55" s="24">
        <v>204651</v>
      </c>
      <c r="G55" s="24">
        <v>977083</v>
      </c>
      <c r="H55" s="24">
        <v>226196</v>
      </c>
      <c r="I55" s="76">
        <v>24</v>
      </c>
      <c r="J55" s="76">
        <v>3</v>
      </c>
    </row>
    <row r="56" spans="1:10" x14ac:dyDescent="0.35">
      <c r="A56" s="75" t="s">
        <v>469</v>
      </c>
      <c r="B56" s="24">
        <v>11796759</v>
      </c>
      <c r="C56" s="24">
        <v>955537.47900000005</v>
      </c>
      <c r="D56" s="24">
        <v>0</v>
      </c>
      <c r="E56" s="24">
        <v>0</v>
      </c>
      <c r="F56" s="24">
        <v>204651</v>
      </c>
      <c r="G56" s="24">
        <v>977083</v>
      </c>
      <c r="H56" s="24">
        <v>226196</v>
      </c>
      <c r="I56" s="76">
        <v>24</v>
      </c>
      <c r="J56" s="76">
        <v>3</v>
      </c>
    </row>
    <row r="57" spans="1:10" x14ac:dyDescent="0.35">
      <c r="A57" s="74" t="s">
        <v>858</v>
      </c>
      <c r="B57" s="24">
        <v>70220748</v>
      </c>
      <c r="C57" s="24">
        <v>5870455</v>
      </c>
      <c r="D57" s="24">
        <v>62379041.219999999</v>
      </c>
      <c r="E57" s="24">
        <v>5214887.8499999996</v>
      </c>
      <c r="F57" s="24">
        <v>0</v>
      </c>
      <c r="G57" s="24">
        <v>6595424</v>
      </c>
      <c r="H57" s="24">
        <v>724970</v>
      </c>
      <c r="I57" s="76">
        <v>189</v>
      </c>
      <c r="J57" s="76">
        <v>14</v>
      </c>
    </row>
    <row r="58" spans="1:10" x14ac:dyDescent="0.35">
      <c r="A58" s="75" t="s">
        <v>860</v>
      </c>
      <c r="B58" s="24">
        <v>70220748</v>
      </c>
      <c r="C58" s="24">
        <v>5870455</v>
      </c>
      <c r="D58" s="24">
        <v>62379041.219999999</v>
      </c>
      <c r="E58" s="24">
        <v>5214887.8499999996</v>
      </c>
      <c r="F58" s="24">
        <v>0</v>
      </c>
      <c r="G58" s="24">
        <v>6595424</v>
      </c>
      <c r="H58" s="24">
        <v>724970</v>
      </c>
      <c r="I58" s="76">
        <v>189</v>
      </c>
      <c r="J58" s="76">
        <v>14</v>
      </c>
    </row>
    <row r="59" spans="1:10" x14ac:dyDescent="0.35">
      <c r="A59" s="9">
        <v>8</v>
      </c>
      <c r="B59" s="24">
        <v>24692236</v>
      </c>
      <c r="C59" s="24">
        <v>2071214.6812</v>
      </c>
      <c r="D59" s="24">
        <v>11709753.84</v>
      </c>
      <c r="E59" s="24">
        <v>980451.14999999991</v>
      </c>
      <c r="F59" s="24">
        <v>2877987</v>
      </c>
      <c r="G59" s="24">
        <v>10291348</v>
      </c>
      <c r="H59" s="24">
        <v>11098120</v>
      </c>
      <c r="I59" s="76">
        <v>239</v>
      </c>
      <c r="J59" s="76">
        <v>17</v>
      </c>
    </row>
    <row r="60" spans="1:10" x14ac:dyDescent="0.35">
      <c r="A60" s="74" t="s">
        <v>410</v>
      </c>
      <c r="B60" s="24">
        <v>3750000</v>
      </c>
      <c r="C60" s="24">
        <v>315750</v>
      </c>
      <c r="D60" s="24">
        <v>2446849.67</v>
      </c>
      <c r="E60" s="24">
        <v>205823.59</v>
      </c>
      <c r="F60" s="24">
        <v>0</v>
      </c>
      <c r="G60" s="24">
        <v>1623748</v>
      </c>
      <c r="H60" s="24">
        <v>1307998</v>
      </c>
      <c r="I60" s="76">
        <v>22</v>
      </c>
      <c r="J60" s="76">
        <v>2</v>
      </c>
    </row>
    <row r="61" spans="1:10" x14ac:dyDescent="0.35">
      <c r="A61" s="75" t="s">
        <v>409</v>
      </c>
      <c r="B61" s="24">
        <v>3750000</v>
      </c>
      <c r="C61" s="24">
        <v>315750</v>
      </c>
      <c r="D61" s="24">
        <v>2446849.67</v>
      </c>
      <c r="E61" s="24">
        <v>205823.59</v>
      </c>
      <c r="F61" s="24">
        <v>0</v>
      </c>
      <c r="G61" s="24">
        <v>1623748</v>
      </c>
      <c r="H61" s="24">
        <v>1307998</v>
      </c>
      <c r="I61" s="76">
        <v>22</v>
      </c>
      <c r="J61" s="76">
        <v>2</v>
      </c>
    </row>
    <row r="62" spans="1:10" x14ac:dyDescent="0.35">
      <c r="A62" s="74" t="s">
        <v>1110</v>
      </c>
      <c r="B62" s="24">
        <v>7823286</v>
      </c>
      <c r="C62" s="24">
        <v>658720.68119999999</v>
      </c>
      <c r="D62" s="24">
        <v>4526931.17</v>
      </c>
      <c r="E62" s="24">
        <v>378700.22</v>
      </c>
      <c r="F62" s="24">
        <v>2877987</v>
      </c>
      <c r="G62" s="24">
        <v>3761032</v>
      </c>
      <c r="H62" s="24">
        <v>5980298</v>
      </c>
      <c r="I62" s="76">
        <v>195</v>
      </c>
      <c r="J62" s="76">
        <v>12</v>
      </c>
    </row>
    <row r="63" spans="1:10" x14ac:dyDescent="0.35">
      <c r="A63" s="75" t="s">
        <v>1109</v>
      </c>
      <c r="B63" s="24">
        <v>7823286</v>
      </c>
      <c r="C63" s="24">
        <v>658720.68119999999</v>
      </c>
      <c r="D63" s="24">
        <v>4526931.17</v>
      </c>
      <c r="E63" s="24">
        <v>378700.22</v>
      </c>
      <c r="F63" s="24">
        <v>2877987</v>
      </c>
      <c r="G63" s="24">
        <v>3761032</v>
      </c>
      <c r="H63" s="24">
        <v>5980298</v>
      </c>
      <c r="I63" s="76">
        <v>195</v>
      </c>
      <c r="J63" s="76">
        <v>12</v>
      </c>
    </row>
    <row r="64" spans="1:10" x14ac:dyDescent="0.35">
      <c r="A64" s="74" t="s">
        <v>1218</v>
      </c>
      <c r="B64" s="24">
        <v>13118950</v>
      </c>
      <c r="C64" s="24">
        <v>1096744</v>
      </c>
      <c r="D64" s="24">
        <v>4735973</v>
      </c>
      <c r="E64" s="24">
        <v>395927.34</v>
      </c>
      <c r="F64" s="24">
        <v>0</v>
      </c>
      <c r="G64" s="24">
        <v>4906568</v>
      </c>
      <c r="H64" s="24">
        <v>3809824</v>
      </c>
      <c r="I64" s="76">
        <v>22</v>
      </c>
      <c r="J64" s="76">
        <v>3</v>
      </c>
    </row>
    <row r="65" spans="1:10" x14ac:dyDescent="0.35">
      <c r="A65" s="75" t="s">
        <v>1217</v>
      </c>
      <c r="B65" s="24">
        <v>13118950</v>
      </c>
      <c r="C65" s="24">
        <v>1096744</v>
      </c>
      <c r="D65" s="24">
        <v>4735973</v>
      </c>
      <c r="E65" s="24">
        <v>395927.34</v>
      </c>
      <c r="F65" s="24">
        <v>0</v>
      </c>
      <c r="G65" s="24">
        <v>4906568</v>
      </c>
      <c r="H65" s="24">
        <v>3809824</v>
      </c>
      <c r="I65" s="76">
        <v>22</v>
      </c>
      <c r="J65" s="76">
        <v>3</v>
      </c>
    </row>
    <row r="66" spans="1:10" x14ac:dyDescent="0.35">
      <c r="A66" s="9">
        <v>9</v>
      </c>
      <c r="B66" s="24">
        <v>3659128</v>
      </c>
      <c r="C66" s="24">
        <v>296389.07900000003</v>
      </c>
      <c r="D66" s="24">
        <v>1739753.6800000002</v>
      </c>
      <c r="E66" s="24">
        <v>145808.44</v>
      </c>
      <c r="F66" s="24">
        <v>154083</v>
      </c>
      <c r="G66" s="24">
        <v>337504</v>
      </c>
      <c r="H66" s="24">
        <v>195198</v>
      </c>
      <c r="I66" s="76">
        <v>28</v>
      </c>
      <c r="J66" s="76">
        <v>4</v>
      </c>
    </row>
    <row r="67" spans="1:10" x14ac:dyDescent="0.35">
      <c r="A67" s="74" t="s">
        <v>62</v>
      </c>
      <c r="B67" s="24">
        <v>2633359</v>
      </c>
      <c r="C67" s="24">
        <v>213302.079</v>
      </c>
      <c r="D67" s="24">
        <v>1004734.92</v>
      </c>
      <c r="E67" s="24">
        <v>84096.31</v>
      </c>
      <c r="F67" s="24">
        <v>41150</v>
      </c>
      <c r="G67" s="24">
        <v>208573</v>
      </c>
      <c r="H67" s="24">
        <v>36421</v>
      </c>
      <c r="I67" s="76">
        <v>22</v>
      </c>
      <c r="J67" s="76">
        <v>3</v>
      </c>
    </row>
    <row r="68" spans="1:10" x14ac:dyDescent="0.35">
      <c r="A68" s="75" t="s">
        <v>61</v>
      </c>
      <c r="B68" s="24">
        <v>2633359</v>
      </c>
      <c r="C68" s="24">
        <v>213302.079</v>
      </c>
      <c r="D68" s="24">
        <v>1004734.92</v>
      </c>
      <c r="E68" s="24">
        <v>84096.31</v>
      </c>
      <c r="F68" s="24">
        <v>41150</v>
      </c>
      <c r="G68" s="24">
        <v>208573</v>
      </c>
      <c r="H68" s="24">
        <v>36421</v>
      </c>
      <c r="I68" s="76">
        <v>22</v>
      </c>
      <c r="J68" s="76">
        <v>3</v>
      </c>
    </row>
    <row r="69" spans="1:10" x14ac:dyDescent="0.35">
      <c r="A69" s="74" t="s">
        <v>742</v>
      </c>
      <c r="B69" s="24">
        <v>1025769</v>
      </c>
      <c r="C69" s="24">
        <v>83087</v>
      </c>
      <c r="D69" s="24">
        <v>735018.76</v>
      </c>
      <c r="E69" s="24">
        <v>61712.13</v>
      </c>
      <c r="F69" s="24">
        <v>112933</v>
      </c>
      <c r="G69" s="24">
        <v>128931</v>
      </c>
      <c r="H69" s="24">
        <v>158777</v>
      </c>
      <c r="I69" s="76">
        <v>6</v>
      </c>
      <c r="J69" s="76">
        <v>1</v>
      </c>
    </row>
    <row r="70" spans="1:10" x14ac:dyDescent="0.35">
      <c r="A70" s="75" t="s">
        <v>741</v>
      </c>
      <c r="B70" s="24">
        <v>1025769</v>
      </c>
      <c r="C70" s="24">
        <v>83087</v>
      </c>
      <c r="D70" s="24">
        <v>735018.76</v>
      </c>
      <c r="E70" s="24">
        <v>61712.13</v>
      </c>
      <c r="F70" s="24">
        <v>112933</v>
      </c>
      <c r="G70" s="24">
        <v>128931</v>
      </c>
      <c r="H70" s="24">
        <v>158777</v>
      </c>
      <c r="I70" s="76">
        <v>6</v>
      </c>
      <c r="J70" s="76">
        <v>1</v>
      </c>
    </row>
    <row r="71" spans="1:10" x14ac:dyDescent="0.35">
      <c r="A71" s="9">
        <v>10</v>
      </c>
      <c r="B71" s="24">
        <v>18059149</v>
      </c>
      <c r="C71" s="24">
        <v>1532793</v>
      </c>
      <c r="D71" s="24">
        <v>2784858.98</v>
      </c>
      <c r="E71" s="24">
        <v>234485.13</v>
      </c>
      <c r="F71" s="24">
        <v>222039</v>
      </c>
      <c r="G71" s="24">
        <v>1906581</v>
      </c>
      <c r="H71" s="24">
        <v>595829</v>
      </c>
      <c r="I71" s="76">
        <v>103</v>
      </c>
      <c r="J71" s="76">
        <v>10</v>
      </c>
    </row>
    <row r="72" spans="1:10" x14ac:dyDescent="0.35">
      <c r="A72" s="74" t="s">
        <v>773</v>
      </c>
      <c r="B72" s="24">
        <v>788757</v>
      </c>
      <c r="C72" s="24">
        <v>66413</v>
      </c>
      <c r="D72" s="24">
        <v>788757</v>
      </c>
      <c r="E72" s="24">
        <v>66413.34</v>
      </c>
      <c r="F72" s="24">
        <v>10707</v>
      </c>
      <c r="G72" s="24">
        <v>44765</v>
      </c>
      <c r="H72" s="24">
        <v>-10941</v>
      </c>
      <c r="I72" s="76">
        <v>7</v>
      </c>
      <c r="J72" s="76">
        <v>0</v>
      </c>
    </row>
    <row r="73" spans="1:10" x14ac:dyDescent="0.35">
      <c r="A73" s="75" t="s">
        <v>772</v>
      </c>
      <c r="B73" s="24">
        <v>788757</v>
      </c>
      <c r="C73" s="24">
        <v>66413</v>
      </c>
      <c r="D73" s="24">
        <v>788757</v>
      </c>
      <c r="E73" s="24">
        <v>66413.34</v>
      </c>
      <c r="F73" s="24">
        <v>10707</v>
      </c>
      <c r="G73" s="24">
        <v>44765</v>
      </c>
      <c r="H73" s="24">
        <v>-10941</v>
      </c>
      <c r="I73" s="76">
        <v>7</v>
      </c>
      <c r="J73" s="76">
        <v>0</v>
      </c>
    </row>
    <row r="74" spans="1:10" x14ac:dyDescent="0.35">
      <c r="A74" s="74" t="s">
        <v>975</v>
      </c>
      <c r="B74" s="24">
        <v>15266032</v>
      </c>
      <c r="C74" s="24">
        <v>1297613</v>
      </c>
      <c r="D74" s="24">
        <v>0</v>
      </c>
      <c r="E74" s="24">
        <v>0</v>
      </c>
      <c r="F74" s="24">
        <v>140202</v>
      </c>
      <c r="G74" s="24">
        <v>1514673</v>
      </c>
      <c r="H74" s="24">
        <v>357263</v>
      </c>
      <c r="I74" s="76">
        <v>77</v>
      </c>
      <c r="J74" s="76">
        <v>9</v>
      </c>
    </row>
    <row r="75" spans="1:10" x14ac:dyDescent="0.35">
      <c r="A75" s="75" t="s">
        <v>974</v>
      </c>
      <c r="B75" s="24">
        <v>15266032</v>
      </c>
      <c r="C75" s="24">
        <v>1297613</v>
      </c>
      <c r="D75" s="24">
        <v>0</v>
      </c>
      <c r="E75" s="24">
        <v>0</v>
      </c>
      <c r="F75" s="24">
        <v>140202</v>
      </c>
      <c r="G75" s="24">
        <v>1514673</v>
      </c>
      <c r="H75" s="24">
        <v>357263</v>
      </c>
      <c r="I75" s="76">
        <v>77</v>
      </c>
      <c r="J75" s="76">
        <v>9</v>
      </c>
    </row>
    <row r="76" spans="1:10" x14ac:dyDescent="0.35">
      <c r="A76" s="74" t="s">
        <v>1256</v>
      </c>
      <c r="B76" s="24">
        <v>2004360</v>
      </c>
      <c r="C76" s="24">
        <v>168767</v>
      </c>
      <c r="D76" s="24">
        <v>1996101.98</v>
      </c>
      <c r="E76" s="24">
        <v>168071.79</v>
      </c>
      <c r="F76" s="24">
        <v>71130</v>
      </c>
      <c r="G76" s="24">
        <v>347143</v>
      </c>
      <c r="H76" s="24">
        <v>249507</v>
      </c>
      <c r="I76" s="76">
        <v>19</v>
      </c>
      <c r="J76" s="76">
        <v>1</v>
      </c>
    </row>
    <row r="77" spans="1:10" x14ac:dyDescent="0.35">
      <c r="A77" s="75" t="s">
        <v>1255</v>
      </c>
      <c r="B77" s="24">
        <v>2004360</v>
      </c>
      <c r="C77" s="24">
        <v>168767</v>
      </c>
      <c r="D77" s="24">
        <v>1996101.98</v>
      </c>
      <c r="E77" s="24">
        <v>168071.79</v>
      </c>
      <c r="F77" s="24">
        <v>71130</v>
      </c>
      <c r="G77" s="24">
        <v>347143</v>
      </c>
      <c r="H77" s="24">
        <v>249507</v>
      </c>
      <c r="I77" s="76">
        <v>19</v>
      </c>
      <c r="J77" s="76">
        <v>1</v>
      </c>
    </row>
    <row r="78" spans="1:10" x14ac:dyDescent="0.35">
      <c r="A78" s="9">
        <v>11</v>
      </c>
      <c r="B78" s="24">
        <v>25967035</v>
      </c>
      <c r="C78" s="24">
        <v>2186424.3470000001</v>
      </c>
      <c r="D78" s="24">
        <v>0</v>
      </c>
      <c r="E78" s="24">
        <v>0</v>
      </c>
      <c r="F78" s="24">
        <v>271168</v>
      </c>
      <c r="G78" s="24">
        <v>2747503</v>
      </c>
      <c r="H78" s="24">
        <v>832247</v>
      </c>
      <c r="I78" s="76">
        <v>57</v>
      </c>
      <c r="J78" s="76">
        <v>8</v>
      </c>
    </row>
    <row r="79" spans="1:10" x14ac:dyDescent="0.35">
      <c r="A79" s="74" t="s">
        <v>966</v>
      </c>
      <c r="B79" s="24">
        <v>25967035</v>
      </c>
      <c r="C79" s="24">
        <v>2186424.3470000001</v>
      </c>
      <c r="D79" s="24">
        <v>0</v>
      </c>
      <c r="E79" s="24">
        <v>0</v>
      </c>
      <c r="F79" s="24">
        <v>271168</v>
      </c>
      <c r="G79" s="24">
        <v>2747503</v>
      </c>
      <c r="H79" s="24">
        <v>832247</v>
      </c>
      <c r="I79" s="76">
        <v>57</v>
      </c>
      <c r="J79" s="76">
        <v>8</v>
      </c>
    </row>
    <row r="80" spans="1:10" x14ac:dyDescent="0.35">
      <c r="A80" s="75" t="s">
        <v>965</v>
      </c>
      <c r="B80" s="24">
        <v>25967035</v>
      </c>
      <c r="C80" s="24">
        <v>2186424.3470000001</v>
      </c>
      <c r="D80" s="24">
        <v>0</v>
      </c>
      <c r="E80" s="24">
        <v>0</v>
      </c>
      <c r="F80" s="24">
        <v>271168</v>
      </c>
      <c r="G80" s="24">
        <v>2747503</v>
      </c>
      <c r="H80" s="24">
        <v>832247</v>
      </c>
      <c r="I80" s="76">
        <v>57</v>
      </c>
      <c r="J80" s="76">
        <v>8</v>
      </c>
    </row>
    <row r="81" spans="1:10" x14ac:dyDescent="0.35">
      <c r="A81" s="9">
        <v>12</v>
      </c>
      <c r="B81" s="24">
        <v>37331997</v>
      </c>
      <c r="C81" s="24">
        <v>3163069.1241000001</v>
      </c>
      <c r="D81" s="24">
        <v>34214627.120000005</v>
      </c>
      <c r="E81" s="24">
        <v>2890586.7694179998</v>
      </c>
      <c r="F81" s="24">
        <v>145600</v>
      </c>
      <c r="G81" s="24">
        <v>8684193</v>
      </c>
      <c r="H81" s="24">
        <v>5666726</v>
      </c>
      <c r="I81" s="76">
        <v>231.6</v>
      </c>
      <c r="J81" s="76">
        <v>19</v>
      </c>
    </row>
    <row r="82" spans="1:10" x14ac:dyDescent="0.35">
      <c r="A82" s="74" t="s">
        <v>165</v>
      </c>
      <c r="B82" s="24">
        <v>1723486</v>
      </c>
      <c r="C82" s="24">
        <v>156837.226</v>
      </c>
      <c r="D82" s="24">
        <v>1378738.49</v>
      </c>
      <c r="E82" s="24">
        <v>113649.46</v>
      </c>
      <c r="F82" s="24">
        <v>99894</v>
      </c>
      <c r="G82" s="24">
        <v>419234</v>
      </c>
      <c r="H82" s="24">
        <v>362292</v>
      </c>
      <c r="I82" s="76">
        <v>11.6</v>
      </c>
      <c r="J82" s="76">
        <v>1</v>
      </c>
    </row>
    <row r="83" spans="1:10" x14ac:dyDescent="0.35">
      <c r="A83" s="75" t="s">
        <v>164</v>
      </c>
      <c r="B83" s="24">
        <v>1723486</v>
      </c>
      <c r="C83" s="24">
        <v>156837.226</v>
      </c>
      <c r="D83" s="24">
        <v>1378738.49</v>
      </c>
      <c r="E83" s="24">
        <v>113649.46</v>
      </c>
      <c r="F83" s="24">
        <v>99894</v>
      </c>
      <c r="G83" s="24">
        <v>419234</v>
      </c>
      <c r="H83" s="24">
        <v>362292</v>
      </c>
      <c r="I83" s="76">
        <v>11.6</v>
      </c>
      <c r="J83" s="76">
        <v>1</v>
      </c>
    </row>
    <row r="84" spans="1:10" x14ac:dyDescent="0.35">
      <c r="A84" s="74" t="s">
        <v>433</v>
      </c>
      <c r="B84" s="24">
        <v>3481313</v>
      </c>
      <c r="C84" s="24">
        <v>291385.89809999999</v>
      </c>
      <c r="D84" s="24">
        <v>3480725.29</v>
      </c>
      <c r="E84" s="24">
        <v>293077.069418</v>
      </c>
      <c r="F84" s="24">
        <v>38218</v>
      </c>
      <c r="G84" s="24">
        <v>394801</v>
      </c>
      <c r="H84" s="24">
        <v>141634</v>
      </c>
      <c r="I84" s="76">
        <v>23</v>
      </c>
      <c r="J84" s="76">
        <v>2</v>
      </c>
    </row>
    <row r="85" spans="1:10" x14ac:dyDescent="0.35">
      <c r="A85" s="75" t="s">
        <v>432</v>
      </c>
      <c r="B85" s="24">
        <v>3481313</v>
      </c>
      <c r="C85" s="24">
        <v>291385.89809999999</v>
      </c>
      <c r="D85" s="24">
        <v>3480725.29</v>
      </c>
      <c r="E85" s="24">
        <v>293077.069418</v>
      </c>
      <c r="F85" s="24">
        <v>38218</v>
      </c>
      <c r="G85" s="24">
        <v>394801</v>
      </c>
      <c r="H85" s="24">
        <v>141634</v>
      </c>
      <c r="I85" s="76">
        <v>23</v>
      </c>
      <c r="J85" s="76">
        <v>2</v>
      </c>
    </row>
    <row r="86" spans="1:10" x14ac:dyDescent="0.35">
      <c r="A86" s="74" t="s">
        <v>464</v>
      </c>
      <c r="B86" s="24">
        <v>17747169</v>
      </c>
      <c r="C86" s="24">
        <v>1508509</v>
      </c>
      <c r="D86" s="24">
        <v>17534518</v>
      </c>
      <c r="E86" s="24">
        <v>1490434.03</v>
      </c>
      <c r="F86" s="24">
        <v>0</v>
      </c>
      <c r="G86" s="24">
        <v>3522497</v>
      </c>
      <c r="H86" s="24">
        <v>2013988</v>
      </c>
      <c r="I86" s="76">
        <v>53</v>
      </c>
      <c r="J86" s="76">
        <v>5</v>
      </c>
    </row>
    <row r="87" spans="1:10" x14ac:dyDescent="0.35">
      <c r="A87" s="75" t="s">
        <v>463</v>
      </c>
      <c r="B87" s="24">
        <v>17747169</v>
      </c>
      <c r="C87" s="24">
        <v>1508509</v>
      </c>
      <c r="D87" s="24">
        <v>17534518</v>
      </c>
      <c r="E87" s="24">
        <v>1490434.03</v>
      </c>
      <c r="F87" s="24">
        <v>0</v>
      </c>
      <c r="G87" s="24">
        <v>3522497</v>
      </c>
      <c r="H87" s="24">
        <v>2013988</v>
      </c>
      <c r="I87" s="76">
        <v>53</v>
      </c>
      <c r="J87" s="76">
        <v>5</v>
      </c>
    </row>
    <row r="88" spans="1:10" x14ac:dyDescent="0.35">
      <c r="A88" s="74" t="s">
        <v>509</v>
      </c>
      <c r="B88" s="24">
        <v>3636029</v>
      </c>
      <c r="C88" s="24">
        <v>303972</v>
      </c>
      <c r="D88" s="24">
        <v>1078061</v>
      </c>
      <c r="E88" s="24">
        <v>90125.9</v>
      </c>
      <c r="F88" s="24">
        <v>0</v>
      </c>
      <c r="G88" s="24">
        <v>1897358</v>
      </c>
      <c r="H88" s="24">
        <v>1593386</v>
      </c>
      <c r="I88" s="76">
        <v>62</v>
      </c>
      <c r="J88" s="76">
        <v>4</v>
      </c>
    </row>
    <row r="89" spans="1:10" x14ac:dyDescent="0.35">
      <c r="A89" s="75" t="s">
        <v>508</v>
      </c>
      <c r="B89" s="24">
        <v>3636029</v>
      </c>
      <c r="C89" s="24">
        <v>303972</v>
      </c>
      <c r="D89" s="24">
        <v>1078061</v>
      </c>
      <c r="E89" s="24">
        <v>90125.9</v>
      </c>
      <c r="F89" s="24">
        <v>0</v>
      </c>
      <c r="G89" s="24">
        <v>1897358</v>
      </c>
      <c r="H89" s="24">
        <v>1593386</v>
      </c>
      <c r="I89" s="76">
        <v>62</v>
      </c>
      <c r="J89" s="76">
        <v>4</v>
      </c>
    </row>
    <row r="90" spans="1:10" x14ac:dyDescent="0.35">
      <c r="A90" s="74" t="s">
        <v>527</v>
      </c>
      <c r="B90" s="24">
        <v>6944000</v>
      </c>
      <c r="C90" s="24">
        <v>584685</v>
      </c>
      <c r="D90" s="24">
        <v>6944000.6900000004</v>
      </c>
      <c r="E90" s="24">
        <v>585738.72</v>
      </c>
      <c r="F90" s="24">
        <v>0</v>
      </c>
      <c r="G90" s="24">
        <v>757657</v>
      </c>
      <c r="H90" s="24">
        <v>172972</v>
      </c>
      <c r="I90" s="76">
        <v>66</v>
      </c>
      <c r="J90" s="76">
        <v>5</v>
      </c>
    </row>
    <row r="91" spans="1:10" x14ac:dyDescent="0.35">
      <c r="A91" s="75" t="s">
        <v>526</v>
      </c>
      <c r="B91" s="24">
        <v>6944000</v>
      </c>
      <c r="C91" s="24">
        <v>584685</v>
      </c>
      <c r="D91" s="24">
        <v>6944000.6900000004</v>
      </c>
      <c r="E91" s="24">
        <v>585738.72</v>
      </c>
      <c r="F91" s="24">
        <v>0</v>
      </c>
      <c r="G91" s="24">
        <v>757657</v>
      </c>
      <c r="H91" s="24">
        <v>172972</v>
      </c>
      <c r="I91" s="76">
        <v>66</v>
      </c>
      <c r="J91" s="76">
        <v>5</v>
      </c>
    </row>
    <row r="92" spans="1:10" x14ac:dyDescent="0.35">
      <c r="A92" s="74" t="s">
        <v>922</v>
      </c>
      <c r="B92" s="24">
        <v>3800000</v>
      </c>
      <c r="C92" s="24">
        <v>317680</v>
      </c>
      <c r="D92" s="24">
        <v>3798583.65</v>
      </c>
      <c r="E92" s="24">
        <v>317561.59000000003</v>
      </c>
      <c r="F92" s="24">
        <v>7488</v>
      </c>
      <c r="G92" s="24">
        <v>1692646</v>
      </c>
      <c r="H92" s="24">
        <v>1382454</v>
      </c>
      <c r="I92" s="76">
        <v>16</v>
      </c>
      <c r="J92" s="76">
        <v>2</v>
      </c>
    </row>
    <row r="93" spans="1:10" x14ac:dyDescent="0.35">
      <c r="A93" s="75" t="s">
        <v>921</v>
      </c>
      <c r="B93" s="24">
        <v>3800000</v>
      </c>
      <c r="C93" s="24">
        <v>317680</v>
      </c>
      <c r="D93" s="24">
        <v>3798583.65</v>
      </c>
      <c r="E93" s="24">
        <v>317561.59000000003</v>
      </c>
      <c r="F93" s="24">
        <v>7488</v>
      </c>
      <c r="G93" s="24">
        <v>1692646</v>
      </c>
      <c r="H93" s="24">
        <v>1382454</v>
      </c>
      <c r="I93" s="76">
        <v>16</v>
      </c>
      <c r="J93" s="76">
        <v>2</v>
      </c>
    </row>
    <row r="94" spans="1:10" x14ac:dyDescent="0.35">
      <c r="A94" s="9">
        <v>13</v>
      </c>
      <c r="B94" s="24">
        <v>199487084</v>
      </c>
      <c r="C94" s="24">
        <v>16825387.253199998</v>
      </c>
      <c r="D94" s="24">
        <v>77778312.560000002</v>
      </c>
      <c r="E94" s="24">
        <v>6474377.2599999998</v>
      </c>
      <c r="F94" s="24">
        <v>7553034</v>
      </c>
      <c r="G94" s="24">
        <v>50025504</v>
      </c>
      <c r="H94" s="24">
        <v>40753150</v>
      </c>
      <c r="I94" s="76">
        <v>1150</v>
      </c>
      <c r="J94" s="76">
        <v>94</v>
      </c>
    </row>
    <row r="95" spans="1:10" x14ac:dyDescent="0.35">
      <c r="A95" s="74" t="s">
        <v>150</v>
      </c>
      <c r="B95" s="24">
        <v>2227596</v>
      </c>
      <c r="C95" s="24">
        <v>202711.236</v>
      </c>
      <c r="D95" s="24">
        <v>1447555.97</v>
      </c>
      <c r="E95" s="24">
        <v>119409.48</v>
      </c>
      <c r="F95" s="24">
        <v>37823</v>
      </c>
      <c r="G95" s="24">
        <v>277169</v>
      </c>
      <c r="H95" s="24">
        <v>112281</v>
      </c>
      <c r="I95" s="76">
        <v>11</v>
      </c>
      <c r="J95" s="76">
        <v>1</v>
      </c>
    </row>
    <row r="96" spans="1:10" x14ac:dyDescent="0.35">
      <c r="A96" s="75" t="s">
        <v>149</v>
      </c>
      <c r="B96" s="24">
        <v>2227596</v>
      </c>
      <c r="C96" s="24">
        <v>202711.236</v>
      </c>
      <c r="D96" s="24">
        <v>1447555.97</v>
      </c>
      <c r="E96" s="24">
        <v>119409.48</v>
      </c>
      <c r="F96" s="24">
        <v>37823</v>
      </c>
      <c r="G96" s="24">
        <v>277169</v>
      </c>
      <c r="H96" s="24">
        <v>112281</v>
      </c>
      <c r="I96" s="76">
        <v>11</v>
      </c>
      <c r="J96" s="76">
        <v>1</v>
      </c>
    </row>
    <row r="97" spans="1:10" x14ac:dyDescent="0.35">
      <c r="A97" s="74" t="s">
        <v>154</v>
      </c>
      <c r="B97" s="24">
        <v>26374850</v>
      </c>
      <c r="C97" s="24">
        <v>2241862</v>
      </c>
      <c r="D97" s="24">
        <v>0</v>
      </c>
      <c r="E97" s="24">
        <v>0</v>
      </c>
      <c r="F97" s="24">
        <v>3084347</v>
      </c>
      <c r="G97" s="24">
        <v>6041020</v>
      </c>
      <c r="H97" s="24">
        <v>6883505</v>
      </c>
      <c r="I97" s="76">
        <v>31</v>
      </c>
      <c r="J97" s="76">
        <v>3</v>
      </c>
    </row>
    <row r="98" spans="1:10" x14ac:dyDescent="0.35">
      <c r="A98" s="75" t="s">
        <v>153</v>
      </c>
      <c r="B98" s="24">
        <v>26374850</v>
      </c>
      <c r="C98" s="24">
        <v>2241862</v>
      </c>
      <c r="D98" s="24">
        <v>0</v>
      </c>
      <c r="E98" s="24">
        <v>0</v>
      </c>
      <c r="F98" s="24">
        <v>3084347</v>
      </c>
      <c r="G98" s="24">
        <v>6041020</v>
      </c>
      <c r="H98" s="24">
        <v>6883505</v>
      </c>
      <c r="I98" s="76">
        <v>31</v>
      </c>
      <c r="J98" s="76">
        <v>3</v>
      </c>
    </row>
    <row r="99" spans="1:10" x14ac:dyDescent="0.35">
      <c r="A99" s="74" t="s">
        <v>266</v>
      </c>
      <c r="B99" s="24">
        <v>9861622</v>
      </c>
      <c r="C99" s="24">
        <v>824431</v>
      </c>
      <c r="D99" s="24">
        <v>8247417</v>
      </c>
      <c r="E99" s="24">
        <v>692468.87</v>
      </c>
      <c r="F99" s="24">
        <v>0</v>
      </c>
      <c r="G99" s="24">
        <v>4477808</v>
      </c>
      <c r="H99" s="24">
        <v>3653377</v>
      </c>
      <c r="I99" s="76">
        <v>96</v>
      </c>
      <c r="J99" s="76">
        <v>6</v>
      </c>
    </row>
    <row r="100" spans="1:10" x14ac:dyDescent="0.35">
      <c r="A100" s="75" t="s">
        <v>268</v>
      </c>
      <c r="B100" s="24">
        <v>4293330</v>
      </c>
      <c r="C100" s="24">
        <v>358922</v>
      </c>
      <c r="D100" s="24">
        <v>4293106</v>
      </c>
      <c r="E100" s="24">
        <v>358903.67</v>
      </c>
      <c r="F100" s="24">
        <v>0</v>
      </c>
      <c r="G100" s="24">
        <v>1766397</v>
      </c>
      <c r="H100" s="24">
        <v>1407475</v>
      </c>
      <c r="I100" s="76">
        <v>35</v>
      </c>
      <c r="J100" s="76">
        <v>2</v>
      </c>
    </row>
    <row r="101" spans="1:10" x14ac:dyDescent="0.35">
      <c r="A101" s="75" t="s">
        <v>269</v>
      </c>
      <c r="B101" s="24">
        <v>5568292</v>
      </c>
      <c r="C101" s="24">
        <v>465509</v>
      </c>
      <c r="D101" s="24">
        <v>3954311</v>
      </c>
      <c r="E101" s="24">
        <v>333565.2</v>
      </c>
      <c r="F101" s="24">
        <v>0</v>
      </c>
      <c r="G101" s="24">
        <v>2711411</v>
      </c>
      <c r="H101" s="24">
        <v>2245902</v>
      </c>
      <c r="I101" s="76">
        <v>61</v>
      </c>
      <c r="J101" s="76">
        <v>4</v>
      </c>
    </row>
    <row r="102" spans="1:10" x14ac:dyDescent="0.35">
      <c r="A102" s="74" t="s">
        <v>513</v>
      </c>
      <c r="B102" s="24">
        <v>10120000</v>
      </c>
      <c r="C102" s="24">
        <v>920920</v>
      </c>
      <c r="D102" s="24">
        <v>10119999.91</v>
      </c>
      <c r="E102" s="24">
        <v>823637.85</v>
      </c>
      <c r="F102" s="24">
        <v>2221793</v>
      </c>
      <c r="G102" s="24">
        <v>4297636</v>
      </c>
      <c r="H102" s="24">
        <v>5598509</v>
      </c>
      <c r="I102" s="76">
        <v>62</v>
      </c>
      <c r="J102" s="76">
        <v>7</v>
      </c>
    </row>
    <row r="103" spans="1:10" x14ac:dyDescent="0.35">
      <c r="A103" s="75" t="s">
        <v>512</v>
      </c>
      <c r="B103" s="24">
        <v>10120000</v>
      </c>
      <c r="C103" s="24">
        <v>920920</v>
      </c>
      <c r="D103" s="24">
        <v>10119999.91</v>
      </c>
      <c r="E103" s="24">
        <v>823637.85</v>
      </c>
      <c r="F103" s="24">
        <v>2221793</v>
      </c>
      <c r="G103" s="24">
        <v>4297636</v>
      </c>
      <c r="H103" s="24">
        <v>5598509</v>
      </c>
      <c r="I103" s="76">
        <v>62</v>
      </c>
      <c r="J103" s="76">
        <v>7</v>
      </c>
    </row>
    <row r="104" spans="1:10" x14ac:dyDescent="0.35">
      <c r="A104" s="74" t="s">
        <v>550</v>
      </c>
      <c r="B104" s="24">
        <v>5744962</v>
      </c>
      <c r="C104" s="24">
        <v>465341.92200000002</v>
      </c>
      <c r="D104" s="24">
        <v>3170809</v>
      </c>
      <c r="E104" s="24">
        <v>256835.53</v>
      </c>
      <c r="F104" s="24">
        <v>83283</v>
      </c>
      <c r="G104" s="24">
        <v>906571</v>
      </c>
      <c r="H104" s="24">
        <v>524512</v>
      </c>
      <c r="I104" s="76">
        <v>114</v>
      </c>
      <c r="J104" s="76">
        <v>8</v>
      </c>
    </row>
    <row r="105" spans="1:10" x14ac:dyDescent="0.35">
      <c r="A105" s="75" t="s">
        <v>549</v>
      </c>
      <c r="B105" s="24">
        <v>5744962</v>
      </c>
      <c r="C105" s="24">
        <v>465341.92200000002</v>
      </c>
      <c r="D105" s="24">
        <v>3170809</v>
      </c>
      <c r="E105" s="24">
        <v>256835.53</v>
      </c>
      <c r="F105" s="24">
        <v>83283</v>
      </c>
      <c r="G105" s="24">
        <v>906571</v>
      </c>
      <c r="H105" s="24">
        <v>524512</v>
      </c>
      <c r="I105" s="76">
        <v>114</v>
      </c>
      <c r="J105" s="76">
        <v>8</v>
      </c>
    </row>
    <row r="106" spans="1:10" x14ac:dyDescent="0.35">
      <c r="A106" s="74" t="s">
        <v>749</v>
      </c>
      <c r="B106" s="24">
        <v>71608261</v>
      </c>
      <c r="C106" s="24">
        <v>5986451</v>
      </c>
      <c r="D106" s="24">
        <v>50611919.780000001</v>
      </c>
      <c r="E106" s="24">
        <v>4231673.5999999996</v>
      </c>
      <c r="F106" s="24">
        <v>0</v>
      </c>
      <c r="G106" s="24">
        <v>15745595</v>
      </c>
      <c r="H106" s="24">
        <v>9759144</v>
      </c>
      <c r="I106" s="76">
        <v>680</v>
      </c>
      <c r="J106" s="76">
        <v>50</v>
      </c>
    </row>
    <row r="107" spans="1:10" x14ac:dyDescent="0.35">
      <c r="A107" s="75" t="s">
        <v>748</v>
      </c>
      <c r="B107" s="24">
        <v>71608261</v>
      </c>
      <c r="C107" s="24">
        <v>5986451</v>
      </c>
      <c r="D107" s="24">
        <v>50611919.780000001</v>
      </c>
      <c r="E107" s="24">
        <v>4231673.5999999996</v>
      </c>
      <c r="F107" s="24">
        <v>0</v>
      </c>
      <c r="G107" s="24">
        <v>15745595</v>
      </c>
      <c r="H107" s="24">
        <v>9759144</v>
      </c>
      <c r="I107" s="76">
        <v>680</v>
      </c>
      <c r="J107" s="76">
        <v>50</v>
      </c>
    </row>
    <row r="108" spans="1:10" x14ac:dyDescent="0.35">
      <c r="A108" s="74" t="s">
        <v>915</v>
      </c>
      <c r="B108" s="24">
        <v>5932500</v>
      </c>
      <c r="C108" s="24">
        <v>499516.5</v>
      </c>
      <c r="D108" s="24">
        <v>0</v>
      </c>
      <c r="E108" s="24">
        <v>0</v>
      </c>
      <c r="F108" s="24">
        <v>273362</v>
      </c>
      <c r="G108" s="24">
        <v>693533</v>
      </c>
      <c r="H108" s="24">
        <v>467378</v>
      </c>
      <c r="I108" s="76">
        <v>31</v>
      </c>
      <c r="J108" s="76">
        <v>5</v>
      </c>
    </row>
    <row r="109" spans="1:10" x14ac:dyDescent="0.35">
      <c r="A109" s="75" t="s">
        <v>914</v>
      </c>
      <c r="B109" s="24">
        <v>5932500</v>
      </c>
      <c r="C109" s="24">
        <v>499516.5</v>
      </c>
      <c r="D109" s="24">
        <v>0</v>
      </c>
      <c r="E109" s="24">
        <v>0</v>
      </c>
      <c r="F109" s="24">
        <v>273362</v>
      </c>
      <c r="G109" s="24">
        <v>693533</v>
      </c>
      <c r="H109" s="24">
        <v>467378</v>
      </c>
      <c r="I109" s="76">
        <v>31</v>
      </c>
      <c r="J109" s="76">
        <v>5</v>
      </c>
    </row>
    <row r="110" spans="1:10" x14ac:dyDescent="0.35">
      <c r="A110" s="74" t="s">
        <v>1053</v>
      </c>
      <c r="B110" s="24">
        <v>15370837</v>
      </c>
      <c r="C110" s="24">
        <v>1285002</v>
      </c>
      <c r="D110" s="24">
        <v>4180610.9</v>
      </c>
      <c r="E110" s="24">
        <v>350351.93</v>
      </c>
      <c r="F110" s="24">
        <v>231501</v>
      </c>
      <c r="G110" s="24">
        <v>1672361</v>
      </c>
      <c r="H110" s="24">
        <v>618859</v>
      </c>
      <c r="I110" s="76">
        <v>28</v>
      </c>
      <c r="J110" s="76">
        <v>4</v>
      </c>
    </row>
    <row r="111" spans="1:10" x14ac:dyDescent="0.35">
      <c r="A111" s="75" t="s">
        <v>1052</v>
      </c>
      <c r="B111" s="24">
        <v>15370837</v>
      </c>
      <c r="C111" s="24">
        <v>1285002</v>
      </c>
      <c r="D111" s="24">
        <v>4180610.9</v>
      </c>
      <c r="E111" s="24">
        <v>350351.93</v>
      </c>
      <c r="F111" s="24">
        <v>231501</v>
      </c>
      <c r="G111" s="24">
        <v>1672361</v>
      </c>
      <c r="H111" s="24">
        <v>618859</v>
      </c>
      <c r="I111" s="76">
        <v>28</v>
      </c>
      <c r="J111" s="76">
        <v>4</v>
      </c>
    </row>
    <row r="112" spans="1:10" x14ac:dyDescent="0.35">
      <c r="A112" s="74" t="s">
        <v>1194</v>
      </c>
      <c r="B112" s="24">
        <v>52246456</v>
      </c>
      <c r="C112" s="24">
        <v>4399151.5951999994</v>
      </c>
      <c r="D112" s="24">
        <v>0</v>
      </c>
      <c r="E112" s="24">
        <v>0</v>
      </c>
      <c r="F112" s="24">
        <v>1620925</v>
      </c>
      <c r="G112" s="24">
        <v>15913811</v>
      </c>
      <c r="H112" s="24">
        <v>13135585</v>
      </c>
      <c r="I112" s="76">
        <v>97</v>
      </c>
      <c r="J112" s="76">
        <v>10</v>
      </c>
    </row>
    <row r="113" spans="1:10" x14ac:dyDescent="0.35">
      <c r="A113" s="75" t="s">
        <v>1193</v>
      </c>
      <c r="B113" s="24">
        <v>52246456</v>
      </c>
      <c r="C113" s="24">
        <v>4399151.5951999994</v>
      </c>
      <c r="D113" s="24">
        <v>0</v>
      </c>
      <c r="E113" s="24">
        <v>0</v>
      </c>
      <c r="F113" s="24">
        <v>1620925</v>
      </c>
      <c r="G113" s="24">
        <v>15913811</v>
      </c>
      <c r="H113" s="24">
        <v>13135585</v>
      </c>
      <c r="I113" s="76">
        <v>97</v>
      </c>
      <c r="J113" s="76">
        <v>10</v>
      </c>
    </row>
    <row r="114" spans="1:10" x14ac:dyDescent="0.35">
      <c r="A114" s="9">
        <v>14</v>
      </c>
      <c r="B114" s="24">
        <v>166546449</v>
      </c>
      <c r="C114" s="24">
        <v>14156448</v>
      </c>
      <c r="D114" s="24">
        <v>102594370.09999999</v>
      </c>
      <c r="E114" s="24">
        <v>8720521.4600000009</v>
      </c>
      <c r="F114" s="24">
        <v>25759899</v>
      </c>
      <c r="G114" s="24">
        <v>63237123</v>
      </c>
      <c r="H114" s="24">
        <v>74840574</v>
      </c>
      <c r="I114" s="76">
        <v>896</v>
      </c>
      <c r="J114" s="76">
        <v>29</v>
      </c>
    </row>
    <row r="115" spans="1:10" x14ac:dyDescent="0.35">
      <c r="A115" s="74" t="s">
        <v>160</v>
      </c>
      <c r="B115" s="24">
        <v>27722495</v>
      </c>
      <c r="C115" s="24">
        <v>2356412</v>
      </c>
      <c r="D115" s="24">
        <v>25696210</v>
      </c>
      <c r="E115" s="24">
        <v>2184177.85</v>
      </c>
      <c r="F115" s="24">
        <v>3231711</v>
      </c>
      <c r="G115" s="24">
        <v>6286445</v>
      </c>
      <c r="H115" s="24">
        <v>7161744</v>
      </c>
      <c r="I115" s="76">
        <v>31</v>
      </c>
      <c r="J115" s="76">
        <v>3</v>
      </c>
    </row>
    <row r="116" spans="1:10" x14ac:dyDescent="0.35">
      <c r="A116" s="75" t="s">
        <v>159</v>
      </c>
      <c r="B116" s="24">
        <v>27722495</v>
      </c>
      <c r="C116" s="24">
        <v>2356412</v>
      </c>
      <c r="D116" s="24">
        <v>25696210</v>
      </c>
      <c r="E116" s="24">
        <v>2184177.85</v>
      </c>
      <c r="F116" s="24">
        <v>3231711</v>
      </c>
      <c r="G116" s="24">
        <v>6286445</v>
      </c>
      <c r="H116" s="24">
        <v>7161744</v>
      </c>
      <c r="I116" s="76">
        <v>31</v>
      </c>
      <c r="J116" s="76">
        <v>3</v>
      </c>
    </row>
    <row r="117" spans="1:10" x14ac:dyDescent="0.35">
      <c r="A117" s="74" t="s">
        <v>627</v>
      </c>
      <c r="B117" s="24">
        <v>11600000</v>
      </c>
      <c r="C117" s="24">
        <v>986000</v>
      </c>
      <c r="D117" s="24">
        <v>8969800</v>
      </c>
      <c r="E117" s="24">
        <v>762433</v>
      </c>
      <c r="F117" s="24">
        <v>311144</v>
      </c>
      <c r="G117" s="24">
        <v>2304863</v>
      </c>
      <c r="H117" s="24">
        <v>1630007</v>
      </c>
      <c r="I117" s="76">
        <v>120</v>
      </c>
      <c r="J117" s="76">
        <v>10</v>
      </c>
    </row>
    <row r="118" spans="1:10" x14ac:dyDescent="0.35">
      <c r="A118" s="75" t="s">
        <v>626</v>
      </c>
      <c r="B118" s="24">
        <v>11600000</v>
      </c>
      <c r="C118" s="24">
        <v>986000</v>
      </c>
      <c r="D118" s="24">
        <v>8969800</v>
      </c>
      <c r="E118" s="24">
        <v>762433</v>
      </c>
      <c r="F118" s="24">
        <v>311144</v>
      </c>
      <c r="G118" s="24">
        <v>2304863</v>
      </c>
      <c r="H118" s="24">
        <v>1630007</v>
      </c>
      <c r="I118" s="76">
        <v>120</v>
      </c>
      <c r="J118" s="76">
        <v>10</v>
      </c>
    </row>
    <row r="119" spans="1:10" x14ac:dyDescent="0.35">
      <c r="A119" s="74" t="s">
        <v>1163</v>
      </c>
      <c r="B119" s="24">
        <v>127223954</v>
      </c>
      <c r="C119" s="24">
        <v>10814036</v>
      </c>
      <c r="D119" s="24">
        <v>67928360.099999994</v>
      </c>
      <c r="E119" s="24">
        <v>5773910.6100000003</v>
      </c>
      <c r="F119" s="24">
        <v>22217044</v>
      </c>
      <c r="G119" s="24">
        <v>54645815</v>
      </c>
      <c r="H119" s="24">
        <v>66048823</v>
      </c>
      <c r="I119" s="76">
        <v>745</v>
      </c>
      <c r="J119" s="76">
        <v>16</v>
      </c>
    </row>
    <row r="120" spans="1:10" x14ac:dyDescent="0.35">
      <c r="A120" s="75" t="s">
        <v>1162</v>
      </c>
      <c r="B120" s="24">
        <v>127223954</v>
      </c>
      <c r="C120" s="24">
        <v>10814036</v>
      </c>
      <c r="D120" s="24">
        <v>67928360.099999994</v>
      </c>
      <c r="E120" s="24">
        <v>5773910.6100000003</v>
      </c>
      <c r="F120" s="24">
        <v>22217044</v>
      </c>
      <c r="G120" s="24">
        <v>54645815</v>
      </c>
      <c r="H120" s="24">
        <v>66048823</v>
      </c>
      <c r="I120" s="76">
        <v>745</v>
      </c>
      <c r="J120" s="76">
        <v>16</v>
      </c>
    </row>
    <row r="121" spans="1:10" x14ac:dyDescent="0.35">
      <c r="A121" s="9">
        <v>15</v>
      </c>
      <c r="B121" s="24">
        <v>17754950</v>
      </c>
      <c r="C121" s="24">
        <v>1529284.45</v>
      </c>
      <c r="D121" s="24">
        <v>7760105</v>
      </c>
      <c r="E121" s="24">
        <v>637372.44999999995</v>
      </c>
      <c r="F121" s="24">
        <v>91544</v>
      </c>
      <c r="G121" s="24">
        <v>6799276</v>
      </c>
      <c r="H121" s="24">
        <v>5361535</v>
      </c>
      <c r="I121" s="76">
        <v>254</v>
      </c>
      <c r="J121" s="76">
        <v>17</v>
      </c>
    </row>
    <row r="122" spans="1:10" x14ac:dyDescent="0.35">
      <c r="A122" s="74" t="s">
        <v>110</v>
      </c>
      <c r="B122" s="24">
        <v>5387950</v>
      </c>
      <c r="C122" s="24">
        <v>490303.45</v>
      </c>
      <c r="D122" s="24">
        <v>4473087</v>
      </c>
      <c r="E122" s="24">
        <v>362320.05</v>
      </c>
      <c r="F122" s="24">
        <v>16040</v>
      </c>
      <c r="G122" s="24">
        <v>274173</v>
      </c>
      <c r="H122" s="24">
        <v>-200090</v>
      </c>
      <c r="I122" s="76">
        <v>6</v>
      </c>
      <c r="J122" s="76">
        <v>1</v>
      </c>
    </row>
    <row r="123" spans="1:10" x14ac:dyDescent="0.35">
      <c r="A123" s="75" t="s">
        <v>109</v>
      </c>
      <c r="B123" s="24">
        <v>5387950</v>
      </c>
      <c r="C123" s="24">
        <v>490303.45</v>
      </c>
      <c r="D123" s="24">
        <v>4473087</v>
      </c>
      <c r="E123" s="24">
        <v>362320.05</v>
      </c>
      <c r="F123" s="24">
        <v>16040</v>
      </c>
      <c r="G123" s="24">
        <v>274173</v>
      </c>
      <c r="H123" s="24">
        <v>-200090</v>
      </c>
      <c r="I123" s="76">
        <v>6</v>
      </c>
      <c r="J123" s="76">
        <v>1</v>
      </c>
    </row>
    <row r="124" spans="1:10" x14ac:dyDescent="0.35">
      <c r="A124" s="74" t="s">
        <v>304</v>
      </c>
      <c r="B124" s="24">
        <v>3867000</v>
      </c>
      <c r="C124" s="24">
        <v>323281</v>
      </c>
      <c r="D124" s="24">
        <v>3287018</v>
      </c>
      <c r="E124" s="24">
        <v>275052.40000000002</v>
      </c>
      <c r="F124" s="24">
        <v>75504</v>
      </c>
      <c r="G124" s="24">
        <v>359170</v>
      </c>
      <c r="H124" s="24">
        <v>111392</v>
      </c>
      <c r="I124" s="76">
        <v>8</v>
      </c>
      <c r="J124" s="76">
        <v>1</v>
      </c>
    </row>
    <row r="125" spans="1:10" x14ac:dyDescent="0.35">
      <c r="A125" s="75" t="s">
        <v>303</v>
      </c>
      <c r="B125" s="24">
        <v>3867000</v>
      </c>
      <c r="C125" s="24">
        <v>323281</v>
      </c>
      <c r="D125" s="24">
        <v>3287018</v>
      </c>
      <c r="E125" s="24">
        <v>275052.40000000002</v>
      </c>
      <c r="F125" s="24">
        <v>75504</v>
      </c>
      <c r="G125" s="24">
        <v>359170</v>
      </c>
      <c r="H125" s="24">
        <v>111392</v>
      </c>
      <c r="I125" s="76">
        <v>8</v>
      </c>
      <c r="J125" s="76">
        <v>1</v>
      </c>
    </row>
    <row r="126" spans="1:10" x14ac:dyDescent="0.35">
      <c r="A126" s="74" t="s">
        <v>610</v>
      </c>
      <c r="B126" s="24">
        <v>8500000</v>
      </c>
      <c r="C126" s="24">
        <v>715700</v>
      </c>
      <c r="D126" s="24">
        <v>0</v>
      </c>
      <c r="E126" s="24">
        <v>0</v>
      </c>
      <c r="F126" s="24">
        <v>0</v>
      </c>
      <c r="G126" s="24">
        <v>6165933</v>
      </c>
      <c r="H126" s="24">
        <v>5450233</v>
      </c>
      <c r="I126" s="76">
        <v>240</v>
      </c>
      <c r="J126" s="76">
        <v>15</v>
      </c>
    </row>
    <row r="127" spans="1:10" x14ac:dyDescent="0.35">
      <c r="A127" s="75" t="s">
        <v>609</v>
      </c>
      <c r="B127" s="24">
        <v>8500000</v>
      </c>
      <c r="C127" s="24">
        <v>715700</v>
      </c>
      <c r="D127" s="24">
        <v>0</v>
      </c>
      <c r="E127" s="24">
        <v>0</v>
      </c>
      <c r="F127" s="24">
        <v>0</v>
      </c>
      <c r="G127" s="24">
        <v>6165933</v>
      </c>
      <c r="H127" s="24">
        <v>5450233</v>
      </c>
      <c r="I127" s="76">
        <v>240</v>
      </c>
      <c r="J127" s="76">
        <v>15</v>
      </c>
    </row>
    <row r="128" spans="1:10" x14ac:dyDescent="0.35">
      <c r="A128" s="9">
        <v>16</v>
      </c>
      <c r="B128" s="24">
        <v>4111204</v>
      </c>
      <c r="C128" s="24">
        <v>358595.16399999999</v>
      </c>
      <c r="D128" s="24">
        <v>3641114.41</v>
      </c>
      <c r="E128" s="24">
        <v>302876.53999999998</v>
      </c>
      <c r="F128" s="24">
        <v>66258</v>
      </c>
      <c r="G128" s="24">
        <v>1217968</v>
      </c>
      <c r="H128" s="24">
        <v>925630</v>
      </c>
      <c r="I128" s="76">
        <v>109.45</v>
      </c>
      <c r="J128" s="76">
        <v>7</v>
      </c>
    </row>
    <row r="129" spans="1:10" x14ac:dyDescent="0.35">
      <c r="A129" s="74" t="s">
        <v>73</v>
      </c>
      <c r="B129" s="24">
        <v>2283000</v>
      </c>
      <c r="C129" s="24">
        <v>192228.6</v>
      </c>
      <c r="D129" s="24">
        <v>2282783.65</v>
      </c>
      <c r="E129" s="24">
        <v>190840.71</v>
      </c>
      <c r="F129" s="24">
        <v>0</v>
      </c>
      <c r="G129" s="24">
        <v>884553</v>
      </c>
      <c r="H129" s="24">
        <v>692324</v>
      </c>
      <c r="I129" s="76">
        <v>98</v>
      </c>
      <c r="J129" s="76">
        <v>6</v>
      </c>
    </row>
    <row r="130" spans="1:10" x14ac:dyDescent="0.35">
      <c r="A130" s="75" t="s">
        <v>72</v>
      </c>
      <c r="B130" s="24">
        <v>2283000</v>
      </c>
      <c r="C130" s="24">
        <v>192228.6</v>
      </c>
      <c r="D130" s="24">
        <v>2282783.65</v>
      </c>
      <c r="E130" s="24">
        <v>190840.71</v>
      </c>
      <c r="F130" s="24">
        <v>0</v>
      </c>
      <c r="G130" s="24">
        <v>884553</v>
      </c>
      <c r="H130" s="24">
        <v>692324</v>
      </c>
      <c r="I130" s="76">
        <v>98</v>
      </c>
      <c r="J130" s="76">
        <v>6</v>
      </c>
    </row>
    <row r="131" spans="1:10" x14ac:dyDescent="0.35">
      <c r="A131" s="74" t="s">
        <v>168</v>
      </c>
      <c r="B131" s="24">
        <v>1828204</v>
      </c>
      <c r="C131" s="24">
        <v>166366.56399999998</v>
      </c>
      <c r="D131" s="24">
        <v>1358330.76</v>
      </c>
      <c r="E131" s="24">
        <v>112035.83</v>
      </c>
      <c r="F131" s="24">
        <v>66258</v>
      </c>
      <c r="G131" s="24">
        <v>333415</v>
      </c>
      <c r="H131" s="24">
        <v>233306</v>
      </c>
      <c r="I131" s="76">
        <v>11.45</v>
      </c>
      <c r="J131" s="76">
        <v>1</v>
      </c>
    </row>
    <row r="132" spans="1:10" x14ac:dyDescent="0.35">
      <c r="A132" s="75" t="s">
        <v>167</v>
      </c>
      <c r="B132" s="24">
        <v>1828204</v>
      </c>
      <c r="C132" s="24">
        <v>166366.56399999998</v>
      </c>
      <c r="D132" s="24">
        <v>1358330.76</v>
      </c>
      <c r="E132" s="24">
        <v>112035.83</v>
      </c>
      <c r="F132" s="24">
        <v>66258</v>
      </c>
      <c r="G132" s="24">
        <v>333415</v>
      </c>
      <c r="H132" s="24">
        <v>233306</v>
      </c>
      <c r="I132" s="76">
        <v>11.45</v>
      </c>
      <c r="J132" s="76">
        <v>1</v>
      </c>
    </row>
    <row r="133" spans="1:10" x14ac:dyDescent="0.35">
      <c r="A133" s="9">
        <v>17</v>
      </c>
      <c r="B133" s="24">
        <v>7917170.2299999995</v>
      </c>
      <c r="C133" s="24">
        <v>666625.73336599988</v>
      </c>
      <c r="D133" s="24">
        <v>7775140</v>
      </c>
      <c r="E133" s="24">
        <v>654666.79</v>
      </c>
      <c r="F133" s="24">
        <v>16789.226220191576</v>
      </c>
      <c r="G133" s="24">
        <v>701901.93743300159</v>
      </c>
      <c r="H133" s="24">
        <v>52065.430287193274</v>
      </c>
      <c r="I133" s="76">
        <v>127</v>
      </c>
      <c r="J133" s="76">
        <v>8</v>
      </c>
    </row>
    <row r="134" spans="1:10" x14ac:dyDescent="0.35">
      <c r="A134" s="74" t="s">
        <v>971</v>
      </c>
      <c r="B134" s="24">
        <v>7917170.2299999995</v>
      </c>
      <c r="C134" s="24">
        <v>666625.73336599988</v>
      </c>
      <c r="D134" s="24">
        <v>7775140</v>
      </c>
      <c r="E134" s="24">
        <v>654666.79</v>
      </c>
      <c r="F134" s="24">
        <v>16789.226220191576</v>
      </c>
      <c r="G134" s="24">
        <v>701901.93743300159</v>
      </c>
      <c r="H134" s="24">
        <v>52065.430287193274</v>
      </c>
      <c r="I134" s="76">
        <v>127</v>
      </c>
      <c r="J134" s="76">
        <v>8</v>
      </c>
    </row>
    <row r="135" spans="1:10" x14ac:dyDescent="0.35">
      <c r="A135" s="75" t="s">
        <v>970</v>
      </c>
      <c r="B135" s="24">
        <v>7917170.2299999995</v>
      </c>
      <c r="C135" s="24">
        <v>666625.73336599988</v>
      </c>
      <c r="D135" s="24">
        <v>7775140</v>
      </c>
      <c r="E135" s="24">
        <v>654666.79</v>
      </c>
      <c r="F135" s="24">
        <v>16789.226220191576</v>
      </c>
      <c r="G135" s="24">
        <v>701901.93743300159</v>
      </c>
      <c r="H135" s="24">
        <v>52065.430287193274</v>
      </c>
      <c r="I135" s="76">
        <v>127</v>
      </c>
      <c r="J135" s="76">
        <v>8</v>
      </c>
    </row>
    <row r="136" spans="1:10" x14ac:dyDescent="0.35">
      <c r="A136" s="9">
        <v>18</v>
      </c>
      <c r="B136" s="24">
        <v>94044485</v>
      </c>
      <c r="C136" s="24">
        <v>7942496.9000000004</v>
      </c>
      <c r="D136" s="24">
        <v>50356543.460000001</v>
      </c>
      <c r="E136" s="24">
        <v>4225199.4400000004</v>
      </c>
      <c r="F136" s="24">
        <v>253141.195526639</v>
      </c>
      <c r="G136" s="24">
        <v>10234625.454318196</v>
      </c>
      <c r="H136" s="24">
        <v>2545268.9398448365</v>
      </c>
      <c r="I136" s="76">
        <v>336</v>
      </c>
      <c r="J136" s="76">
        <v>37</v>
      </c>
    </row>
    <row r="137" spans="1:10" x14ac:dyDescent="0.35">
      <c r="A137" s="74" t="s">
        <v>602</v>
      </c>
      <c r="B137" s="24">
        <v>2050000</v>
      </c>
      <c r="C137" s="24">
        <v>171380</v>
      </c>
      <c r="D137" s="24">
        <v>2050000</v>
      </c>
      <c r="E137" s="24">
        <v>171380</v>
      </c>
      <c r="F137" s="24">
        <v>0</v>
      </c>
      <c r="G137" s="24">
        <v>429910</v>
      </c>
      <c r="H137" s="24">
        <v>258530</v>
      </c>
      <c r="I137" s="76">
        <v>23</v>
      </c>
      <c r="J137" s="76">
        <v>2</v>
      </c>
    </row>
    <row r="138" spans="1:10" x14ac:dyDescent="0.35">
      <c r="A138" s="75" t="s">
        <v>601</v>
      </c>
      <c r="B138" s="24">
        <v>2050000</v>
      </c>
      <c r="C138" s="24">
        <v>171380</v>
      </c>
      <c r="D138" s="24">
        <v>2050000</v>
      </c>
      <c r="E138" s="24">
        <v>171380</v>
      </c>
      <c r="F138" s="24">
        <v>0</v>
      </c>
      <c r="G138" s="24">
        <v>429910</v>
      </c>
      <c r="H138" s="24">
        <v>258530</v>
      </c>
      <c r="I138" s="76">
        <v>23</v>
      </c>
      <c r="J138" s="76">
        <v>2</v>
      </c>
    </row>
    <row r="139" spans="1:10" x14ac:dyDescent="0.35">
      <c r="A139" s="74" t="s">
        <v>968</v>
      </c>
      <c r="B139" s="24">
        <v>3703090</v>
      </c>
      <c r="C139" s="24">
        <v>336981.19</v>
      </c>
      <c r="D139" s="24">
        <v>0</v>
      </c>
      <c r="E139" s="24">
        <v>0</v>
      </c>
      <c r="F139" s="24">
        <v>111243</v>
      </c>
      <c r="G139" s="24">
        <v>506852</v>
      </c>
      <c r="H139" s="24">
        <v>281113</v>
      </c>
      <c r="I139" s="76">
        <v>46</v>
      </c>
      <c r="J139" s="76">
        <v>5</v>
      </c>
    </row>
    <row r="140" spans="1:10" x14ac:dyDescent="0.35">
      <c r="A140" s="75" t="s">
        <v>967</v>
      </c>
      <c r="B140" s="24">
        <v>3703090</v>
      </c>
      <c r="C140" s="24">
        <v>336981.19</v>
      </c>
      <c r="D140" s="24">
        <v>0</v>
      </c>
      <c r="E140" s="24">
        <v>0</v>
      </c>
      <c r="F140" s="24">
        <v>111243</v>
      </c>
      <c r="G140" s="24">
        <v>506852</v>
      </c>
      <c r="H140" s="24">
        <v>281113</v>
      </c>
      <c r="I140" s="76">
        <v>46</v>
      </c>
      <c r="J140" s="76">
        <v>5</v>
      </c>
    </row>
    <row r="141" spans="1:10" x14ac:dyDescent="0.35">
      <c r="A141" s="74" t="s">
        <v>1044</v>
      </c>
      <c r="B141" s="24">
        <v>11018845</v>
      </c>
      <c r="C141" s="24">
        <v>927787</v>
      </c>
      <c r="D141" s="24">
        <v>10912131.6</v>
      </c>
      <c r="E141" s="24">
        <v>912254.2</v>
      </c>
      <c r="F141" s="24">
        <v>0</v>
      </c>
      <c r="G141" s="24">
        <v>916086</v>
      </c>
      <c r="H141" s="24">
        <v>-11701</v>
      </c>
      <c r="I141" s="76">
        <v>123</v>
      </c>
      <c r="J141" s="76">
        <v>10</v>
      </c>
    </row>
    <row r="142" spans="1:10" x14ac:dyDescent="0.35">
      <c r="A142" s="75" t="s">
        <v>1043</v>
      </c>
      <c r="B142" s="24">
        <v>11018845</v>
      </c>
      <c r="C142" s="24">
        <v>927787</v>
      </c>
      <c r="D142" s="24">
        <v>10912131.6</v>
      </c>
      <c r="E142" s="24">
        <v>912254.2</v>
      </c>
      <c r="F142" s="24">
        <v>0</v>
      </c>
      <c r="G142" s="24">
        <v>916086</v>
      </c>
      <c r="H142" s="24">
        <v>-11701</v>
      </c>
      <c r="I142" s="76">
        <v>123</v>
      </c>
      <c r="J142" s="76">
        <v>10</v>
      </c>
    </row>
    <row r="143" spans="1:10" x14ac:dyDescent="0.35">
      <c r="A143" s="74" t="s">
        <v>1236</v>
      </c>
      <c r="B143" s="24">
        <v>77272550</v>
      </c>
      <c r="C143" s="24">
        <v>6506348.71</v>
      </c>
      <c r="D143" s="24">
        <v>37394411.859999999</v>
      </c>
      <c r="E143" s="24">
        <v>3141565.24</v>
      </c>
      <c r="F143" s="24">
        <v>141898.195526639</v>
      </c>
      <c r="G143" s="24">
        <v>8381777.4543181965</v>
      </c>
      <c r="H143" s="24">
        <v>2017326.9398448365</v>
      </c>
      <c r="I143" s="76">
        <v>144</v>
      </c>
      <c r="J143" s="76">
        <v>20</v>
      </c>
    </row>
    <row r="144" spans="1:10" x14ac:dyDescent="0.35">
      <c r="A144" s="75" t="s">
        <v>1235</v>
      </c>
      <c r="B144" s="24">
        <v>77272550</v>
      </c>
      <c r="C144" s="24">
        <v>6506348.71</v>
      </c>
      <c r="D144" s="24">
        <v>37394411.859999999</v>
      </c>
      <c r="E144" s="24">
        <v>3141565.24</v>
      </c>
      <c r="F144" s="24">
        <v>141898.195526639</v>
      </c>
      <c r="G144" s="24">
        <v>8381777.4543181965</v>
      </c>
      <c r="H144" s="24">
        <v>2017326.9398448365</v>
      </c>
      <c r="I144" s="76">
        <v>144</v>
      </c>
      <c r="J144" s="76">
        <v>20</v>
      </c>
    </row>
    <row r="145" spans="1:10" x14ac:dyDescent="0.35">
      <c r="A145" s="9">
        <v>20</v>
      </c>
      <c r="B145" s="24">
        <v>278842941</v>
      </c>
      <c r="C145" s="24">
        <v>23349208.017000001</v>
      </c>
      <c r="D145" s="24">
        <v>220230178.91000003</v>
      </c>
      <c r="E145" s="24">
        <v>18492053.750000004</v>
      </c>
      <c r="F145" s="24">
        <v>31610371</v>
      </c>
      <c r="G145" s="24">
        <v>62720332</v>
      </c>
      <c r="H145" s="24">
        <v>70981497</v>
      </c>
      <c r="I145" s="76">
        <v>1107</v>
      </c>
      <c r="J145" s="76">
        <v>45</v>
      </c>
    </row>
    <row r="146" spans="1:10" x14ac:dyDescent="0.35">
      <c r="A146" s="74" t="s">
        <v>326</v>
      </c>
      <c r="B146" s="24">
        <v>214040484</v>
      </c>
      <c r="C146" s="24">
        <v>18022209</v>
      </c>
      <c r="D146" s="24">
        <v>195375660.87</v>
      </c>
      <c r="E146" s="24">
        <v>16407573.390000001</v>
      </c>
      <c r="F146" s="24">
        <v>0</v>
      </c>
      <c r="G146" s="24">
        <v>58787003</v>
      </c>
      <c r="H146" s="24">
        <v>40764795</v>
      </c>
      <c r="I146" s="76">
        <v>747</v>
      </c>
      <c r="J146" s="76">
        <v>14</v>
      </c>
    </row>
    <row r="147" spans="1:10" x14ac:dyDescent="0.35">
      <c r="A147" s="75" t="s">
        <v>325</v>
      </c>
      <c r="B147" s="24">
        <v>214040484</v>
      </c>
      <c r="C147" s="24">
        <v>18022209</v>
      </c>
      <c r="D147" s="24">
        <v>195375660.87</v>
      </c>
      <c r="E147" s="24">
        <v>16407573.390000001</v>
      </c>
      <c r="F147" s="24">
        <v>0</v>
      </c>
      <c r="G147" s="24">
        <v>58787003</v>
      </c>
      <c r="H147" s="24">
        <v>40764795</v>
      </c>
      <c r="I147" s="76">
        <v>747</v>
      </c>
      <c r="J147" s="76">
        <v>14</v>
      </c>
    </row>
    <row r="148" spans="1:10" x14ac:dyDescent="0.35">
      <c r="A148" s="74" t="s">
        <v>1070</v>
      </c>
      <c r="B148" s="24">
        <v>57002457</v>
      </c>
      <c r="C148" s="24">
        <v>4617199.017</v>
      </c>
      <c r="D148" s="24">
        <v>20380383.490000002</v>
      </c>
      <c r="E148" s="24">
        <v>1708595.6</v>
      </c>
      <c r="F148" s="24">
        <v>30775968</v>
      </c>
      <c r="G148" s="24">
        <v>2368664</v>
      </c>
      <c r="H148" s="24">
        <v>28527434</v>
      </c>
      <c r="I148" s="76">
        <v>180</v>
      </c>
      <c r="J148" s="76">
        <v>14</v>
      </c>
    </row>
    <row r="149" spans="1:10" x14ac:dyDescent="0.35">
      <c r="A149" s="75" t="s">
        <v>1069</v>
      </c>
      <c r="B149" s="24">
        <v>57002457</v>
      </c>
      <c r="C149" s="24">
        <v>4617199.017</v>
      </c>
      <c r="D149" s="24">
        <v>20380383.490000002</v>
      </c>
      <c r="E149" s="24">
        <v>1708595.6</v>
      </c>
      <c r="F149" s="24">
        <v>30775968</v>
      </c>
      <c r="G149" s="24">
        <v>2368664</v>
      </c>
      <c r="H149" s="24">
        <v>28527434</v>
      </c>
      <c r="I149" s="76">
        <v>180</v>
      </c>
      <c r="J149" s="76">
        <v>14</v>
      </c>
    </row>
    <row r="150" spans="1:10" x14ac:dyDescent="0.35">
      <c r="A150" s="74" t="s">
        <v>1177</v>
      </c>
      <c r="B150" s="24">
        <v>7800000</v>
      </c>
      <c r="C150" s="24">
        <v>709800</v>
      </c>
      <c r="D150" s="24">
        <v>4474134.55</v>
      </c>
      <c r="E150" s="24">
        <v>375884.76</v>
      </c>
      <c r="F150" s="24">
        <v>834403</v>
      </c>
      <c r="G150" s="24">
        <v>1564665</v>
      </c>
      <c r="H150" s="24">
        <v>1689268</v>
      </c>
      <c r="I150" s="76">
        <v>180</v>
      </c>
      <c r="J150" s="76">
        <v>17</v>
      </c>
    </row>
    <row r="151" spans="1:10" x14ac:dyDescent="0.35">
      <c r="A151" s="75" t="s">
        <v>1176</v>
      </c>
      <c r="B151" s="24">
        <v>7800000</v>
      </c>
      <c r="C151" s="24">
        <v>709800</v>
      </c>
      <c r="D151" s="24">
        <v>4474134.55</v>
      </c>
      <c r="E151" s="24">
        <v>375884.76</v>
      </c>
      <c r="F151" s="24">
        <v>834403</v>
      </c>
      <c r="G151" s="24">
        <v>1564665</v>
      </c>
      <c r="H151" s="24">
        <v>1689268</v>
      </c>
      <c r="I151" s="76">
        <v>180</v>
      </c>
      <c r="J151" s="76">
        <v>17</v>
      </c>
    </row>
    <row r="152" spans="1:10" x14ac:dyDescent="0.35">
      <c r="A152" s="9">
        <v>21</v>
      </c>
      <c r="B152" s="24">
        <v>105067203</v>
      </c>
      <c r="C152" s="24">
        <v>8822374.4802000001</v>
      </c>
      <c r="D152" s="24">
        <v>69201392.659999996</v>
      </c>
      <c r="E152" s="24">
        <v>5810307.7299999995</v>
      </c>
      <c r="F152" s="24">
        <v>2934310</v>
      </c>
      <c r="G152" s="24">
        <v>35052301</v>
      </c>
      <c r="H152" s="24">
        <v>29164239</v>
      </c>
      <c r="I152" s="76">
        <v>495</v>
      </c>
      <c r="J152" s="76">
        <v>37</v>
      </c>
    </row>
    <row r="153" spans="1:10" x14ac:dyDescent="0.35">
      <c r="A153" s="74" t="s">
        <v>95</v>
      </c>
      <c r="B153" s="24">
        <v>8772605</v>
      </c>
      <c r="C153" s="24">
        <v>733390</v>
      </c>
      <c r="D153" s="24">
        <v>8624153.5500000007</v>
      </c>
      <c r="E153" s="24">
        <v>724130.91</v>
      </c>
      <c r="F153" s="24">
        <v>86121</v>
      </c>
      <c r="G153" s="24">
        <v>2157797</v>
      </c>
      <c r="H153" s="24">
        <v>1510529</v>
      </c>
      <c r="I153" s="76">
        <v>29</v>
      </c>
      <c r="J153" s="76">
        <v>2</v>
      </c>
    </row>
    <row r="154" spans="1:10" x14ac:dyDescent="0.35">
      <c r="A154" s="75" t="s">
        <v>94</v>
      </c>
      <c r="B154" s="24">
        <v>8772605</v>
      </c>
      <c r="C154" s="24">
        <v>733390</v>
      </c>
      <c r="D154" s="24">
        <v>8624153.5500000007</v>
      </c>
      <c r="E154" s="24">
        <v>724130.91</v>
      </c>
      <c r="F154" s="24">
        <v>86121</v>
      </c>
      <c r="G154" s="24">
        <v>2157797</v>
      </c>
      <c r="H154" s="24">
        <v>1510529</v>
      </c>
      <c r="I154" s="76">
        <v>29</v>
      </c>
      <c r="J154" s="76">
        <v>2</v>
      </c>
    </row>
    <row r="155" spans="1:10" x14ac:dyDescent="0.35">
      <c r="A155" s="74" t="s">
        <v>98</v>
      </c>
      <c r="B155" s="24">
        <v>13561890</v>
      </c>
      <c r="C155" s="24">
        <v>1152761</v>
      </c>
      <c r="D155" s="24">
        <v>1002746.71</v>
      </c>
      <c r="E155" s="24">
        <v>85233.47</v>
      </c>
      <c r="F155" s="24">
        <v>1237725</v>
      </c>
      <c r="G155" s="24">
        <v>6228632</v>
      </c>
      <c r="H155" s="24">
        <v>6313597</v>
      </c>
      <c r="I155" s="76">
        <v>31</v>
      </c>
      <c r="J155" s="76">
        <v>2</v>
      </c>
    </row>
    <row r="156" spans="1:10" x14ac:dyDescent="0.35">
      <c r="A156" s="75" t="s">
        <v>97</v>
      </c>
      <c r="B156" s="24">
        <v>13561890</v>
      </c>
      <c r="C156" s="24">
        <v>1152761</v>
      </c>
      <c r="D156" s="24">
        <v>1002746.71</v>
      </c>
      <c r="E156" s="24">
        <v>85233.47</v>
      </c>
      <c r="F156" s="24">
        <v>1237725</v>
      </c>
      <c r="G156" s="24">
        <v>6228632</v>
      </c>
      <c r="H156" s="24">
        <v>6313597</v>
      </c>
      <c r="I156" s="76">
        <v>31</v>
      </c>
      <c r="J156" s="76">
        <v>2</v>
      </c>
    </row>
    <row r="157" spans="1:10" x14ac:dyDescent="0.35">
      <c r="A157" s="74" t="s">
        <v>516</v>
      </c>
      <c r="B157" s="24">
        <v>17592381</v>
      </c>
      <c r="C157" s="24">
        <v>1481278.4801999999</v>
      </c>
      <c r="D157" s="24">
        <v>14846238.99</v>
      </c>
      <c r="E157" s="24">
        <v>1249865.3799999999</v>
      </c>
      <c r="F157" s="24">
        <v>363691</v>
      </c>
      <c r="G157" s="24">
        <v>1142019</v>
      </c>
      <c r="H157" s="24">
        <v>24432</v>
      </c>
      <c r="I157" s="76">
        <v>45</v>
      </c>
      <c r="J157" s="76">
        <v>7</v>
      </c>
    </row>
    <row r="158" spans="1:10" x14ac:dyDescent="0.35">
      <c r="A158" s="75" t="s">
        <v>515</v>
      </c>
      <c r="B158" s="24">
        <v>17592381</v>
      </c>
      <c r="C158" s="24">
        <v>1481278.4801999999</v>
      </c>
      <c r="D158" s="24">
        <v>14846238.99</v>
      </c>
      <c r="E158" s="24">
        <v>1249865.3799999999</v>
      </c>
      <c r="F158" s="24">
        <v>363691</v>
      </c>
      <c r="G158" s="24">
        <v>1142019</v>
      </c>
      <c r="H158" s="24">
        <v>24432</v>
      </c>
      <c r="I158" s="76">
        <v>45</v>
      </c>
      <c r="J158" s="76">
        <v>7</v>
      </c>
    </row>
    <row r="159" spans="1:10" x14ac:dyDescent="0.35">
      <c r="A159" s="74" t="s">
        <v>563</v>
      </c>
      <c r="B159" s="24">
        <v>20750000</v>
      </c>
      <c r="C159" s="24">
        <v>1734700</v>
      </c>
      <c r="D159" s="24">
        <v>12747479.41</v>
      </c>
      <c r="E159" s="24">
        <v>1066113.21</v>
      </c>
      <c r="F159" s="24">
        <v>0</v>
      </c>
      <c r="G159" s="24">
        <v>13737134</v>
      </c>
      <c r="H159" s="24">
        <v>12002434</v>
      </c>
      <c r="I159" s="76">
        <v>268</v>
      </c>
      <c r="J159" s="76">
        <v>17</v>
      </c>
    </row>
    <row r="160" spans="1:10" x14ac:dyDescent="0.35">
      <c r="A160" s="75" t="s">
        <v>562</v>
      </c>
      <c r="B160" s="24">
        <v>20750000</v>
      </c>
      <c r="C160" s="24">
        <v>1734700</v>
      </c>
      <c r="D160" s="24">
        <v>12747479.41</v>
      </c>
      <c r="E160" s="24">
        <v>1066113.21</v>
      </c>
      <c r="F160" s="24">
        <v>0</v>
      </c>
      <c r="G160" s="24">
        <v>13737134</v>
      </c>
      <c r="H160" s="24">
        <v>12002434</v>
      </c>
      <c r="I160" s="76">
        <v>268</v>
      </c>
      <c r="J160" s="76">
        <v>17</v>
      </c>
    </row>
    <row r="161" spans="1:10" x14ac:dyDescent="0.35">
      <c r="A161" s="74" t="s">
        <v>624</v>
      </c>
      <c r="B161" s="24">
        <v>1245000</v>
      </c>
      <c r="C161" s="24">
        <v>113295</v>
      </c>
      <c r="D161" s="24">
        <v>0</v>
      </c>
      <c r="E161" s="24">
        <v>0</v>
      </c>
      <c r="F161" s="24">
        <v>791959</v>
      </c>
      <c r="G161" s="24">
        <v>130374</v>
      </c>
      <c r="H161" s="24">
        <v>809038</v>
      </c>
      <c r="I161" s="76">
        <v>30</v>
      </c>
      <c r="J161" s="76">
        <v>3</v>
      </c>
    </row>
    <row r="162" spans="1:10" x14ac:dyDescent="0.35">
      <c r="A162" s="75" t="s">
        <v>623</v>
      </c>
      <c r="B162" s="24">
        <v>1245000</v>
      </c>
      <c r="C162" s="24">
        <v>113295</v>
      </c>
      <c r="D162" s="24">
        <v>0</v>
      </c>
      <c r="E162" s="24">
        <v>0</v>
      </c>
      <c r="F162" s="24">
        <v>791959</v>
      </c>
      <c r="G162" s="24">
        <v>130374</v>
      </c>
      <c r="H162" s="24">
        <v>809038</v>
      </c>
      <c r="I162" s="76">
        <v>30</v>
      </c>
      <c r="J162" s="76">
        <v>3</v>
      </c>
    </row>
    <row r="163" spans="1:10" x14ac:dyDescent="0.35">
      <c r="A163" s="74" t="s">
        <v>644</v>
      </c>
      <c r="B163" s="24">
        <v>10347274</v>
      </c>
      <c r="C163" s="24">
        <v>865032</v>
      </c>
      <c r="D163" s="24">
        <v>10345966.550000001</v>
      </c>
      <c r="E163" s="24">
        <v>864922.8</v>
      </c>
      <c r="F163" s="24">
        <v>0</v>
      </c>
      <c r="G163" s="24">
        <v>3727188</v>
      </c>
      <c r="H163" s="24">
        <v>2862156</v>
      </c>
      <c r="I163" s="76">
        <v>17</v>
      </c>
      <c r="J163" s="76">
        <v>1</v>
      </c>
    </row>
    <row r="164" spans="1:10" x14ac:dyDescent="0.35">
      <c r="A164" s="75" t="s">
        <v>643</v>
      </c>
      <c r="B164" s="24">
        <v>10347274</v>
      </c>
      <c r="C164" s="24">
        <v>865032</v>
      </c>
      <c r="D164" s="24">
        <v>10345966.550000001</v>
      </c>
      <c r="E164" s="24">
        <v>864922.8</v>
      </c>
      <c r="F164" s="24">
        <v>0</v>
      </c>
      <c r="G164" s="24">
        <v>3727188</v>
      </c>
      <c r="H164" s="24">
        <v>2862156</v>
      </c>
      <c r="I164" s="76">
        <v>17</v>
      </c>
      <c r="J164" s="76">
        <v>1</v>
      </c>
    </row>
    <row r="165" spans="1:10" x14ac:dyDescent="0.35">
      <c r="A165" s="74" t="s">
        <v>802</v>
      </c>
      <c r="B165" s="24">
        <v>31922542</v>
      </c>
      <c r="C165" s="24">
        <v>2668725</v>
      </c>
      <c r="D165" s="24">
        <v>20766790.079999998</v>
      </c>
      <c r="E165" s="24">
        <v>1747475.71</v>
      </c>
      <c r="F165" s="24">
        <v>437234</v>
      </c>
      <c r="G165" s="24">
        <v>7835465</v>
      </c>
      <c r="H165" s="24">
        <v>5603974</v>
      </c>
      <c r="I165" s="76">
        <v>73</v>
      </c>
      <c r="J165" s="76">
        <v>5</v>
      </c>
    </row>
    <row r="166" spans="1:10" x14ac:dyDescent="0.35">
      <c r="A166" s="75" t="s">
        <v>801</v>
      </c>
      <c r="B166" s="24">
        <v>31922542</v>
      </c>
      <c r="C166" s="24">
        <v>2668725</v>
      </c>
      <c r="D166" s="24">
        <v>20766790.079999998</v>
      </c>
      <c r="E166" s="24">
        <v>1747475.71</v>
      </c>
      <c r="F166" s="24">
        <v>437234</v>
      </c>
      <c r="G166" s="24">
        <v>7835465</v>
      </c>
      <c r="H166" s="24">
        <v>5603974</v>
      </c>
      <c r="I166" s="76">
        <v>73</v>
      </c>
      <c r="J166" s="76">
        <v>5</v>
      </c>
    </row>
    <row r="167" spans="1:10" x14ac:dyDescent="0.35">
      <c r="A167" s="74" t="s">
        <v>944</v>
      </c>
      <c r="B167" s="24">
        <v>875511</v>
      </c>
      <c r="C167" s="24">
        <v>73193</v>
      </c>
      <c r="D167" s="24">
        <v>868017.37</v>
      </c>
      <c r="E167" s="24">
        <v>72566.25</v>
      </c>
      <c r="F167" s="24">
        <v>17580</v>
      </c>
      <c r="G167" s="24">
        <v>93692</v>
      </c>
      <c r="H167" s="24">
        <v>38079</v>
      </c>
      <c r="I167" s="76">
        <v>2</v>
      </c>
      <c r="J167" s="76">
        <v>0</v>
      </c>
    </row>
    <row r="168" spans="1:10" x14ac:dyDescent="0.35">
      <c r="A168" s="75" t="s">
        <v>943</v>
      </c>
      <c r="B168" s="24">
        <v>875511</v>
      </c>
      <c r="C168" s="24">
        <v>73193</v>
      </c>
      <c r="D168" s="24">
        <v>868017.37</v>
      </c>
      <c r="E168" s="24">
        <v>72566.25</v>
      </c>
      <c r="F168" s="24">
        <v>17580</v>
      </c>
      <c r="G168" s="24">
        <v>93692</v>
      </c>
      <c r="H168" s="24">
        <v>38079</v>
      </c>
      <c r="I168" s="76">
        <v>2</v>
      </c>
      <c r="J168" s="76">
        <v>0</v>
      </c>
    </row>
    <row r="169" spans="1:10" x14ac:dyDescent="0.35">
      <c r="A169" s="9">
        <v>22</v>
      </c>
      <c r="B169" s="24">
        <v>31922614</v>
      </c>
      <c r="C169" s="24">
        <v>2679763.5553000001</v>
      </c>
      <c r="D169" s="24">
        <v>16914215.91</v>
      </c>
      <c r="E169" s="24">
        <v>1425370.44</v>
      </c>
      <c r="F169" s="24">
        <v>181246</v>
      </c>
      <c r="G169" s="24">
        <v>5149482</v>
      </c>
      <c r="H169" s="24">
        <v>2650965</v>
      </c>
      <c r="I169" s="76">
        <v>209</v>
      </c>
      <c r="J169" s="76">
        <v>13</v>
      </c>
    </row>
    <row r="170" spans="1:10" x14ac:dyDescent="0.35">
      <c r="A170" s="74" t="s">
        <v>315</v>
      </c>
      <c r="B170" s="24">
        <v>10476469</v>
      </c>
      <c r="C170" s="24">
        <v>884030.45530000003</v>
      </c>
      <c r="D170" s="24">
        <v>7671775.4299999997</v>
      </c>
      <c r="E170" s="24">
        <v>648996.04</v>
      </c>
      <c r="F170" s="24">
        <v>105232</v>
      </c>
      <c r="G170" s="24">
        <v>2317876</v>
      </c>
      <c r="H170" s="24">
        <v>1539078</v>
      </c>
      <c r="I170" s="76">
        <v>56</v>
      </c>
      <c r="J170" s="76">
        <v>7</v>
      </c>
    </row>
    <row r="171" spans="1:10" x14ac:dyDescent="0.35">
      <c r="A171" s="75" t="s">
        <v>314</v>
      </c>
      <c r="B171" s="24">
        <v>4976469</v>
      </c>
      <c r="C171" s="24">
        <v>416530.45529999997</v>
      </c>
      <c r="D171" s="24">
        <v>3881088</v>
      </c>
      <c r="E171" s="24">
        <v>326787.61</v>
      </c>
      <c r="F171" s="24">
        <v>43980</v>
      </c>
      <c r="G171" s="24">
        <v>423841</v>
      </c>
      <c r="H171" s="24">
        <v>51291</v>
      </c>
      <c r="I171" s="76">
        <v>20</v>
      </c>
      <c r="J171" s="76">
        <v>3</v>
      </c>
    </row>
    <row r="172" spans="1:10" x14ac:dyDescent="0.35">
      <c r="A172" s="75" t="s">
        <v>318</v>
      </c>
      <c r="B172" s="24">
        <v>5500000</v>
      </c>
      <c r="C172" s="24">
        <v>467500</v>
      </c>
      <c r="D172" s="24">
        <v>3790687.43</v>
      </c>
      <c r="E172" s="24">
        <v>322208.43</v>
      </c>
      <c r="F172" s="24">
        <v>61252</v>
      </c>
      <c r="G172" s="24">
        <v>1894035</v>
      </c>
      <c r="H172" s="24">
        <v>1487787</v>
      </c>
      <c r="I172" s="76">
        <v>36</v>
      </c>
      <c r="J172" s="76">
        <v>4</v>
      </c>
    </row>
    <row r="173" spans="1:10" x14ac:dyDescent="0.35">
      <c r="A173" s="74" t="s">
        <v>335</v>
      </c>
      <c r="B173" s="24">
        <v>6553000</v>
      </c>
      <c r="C173" s="24">
        <v>548486.1</v>
      </c>
      <c r="D173" s="24">
        <v>5101878.25</v>
      </c>
      <c r="E173" s="24">
        <v>429578.15</v>
      </c>
      <c r="F173" s="24">
        <v>0</v>
      </c>
      <c r="G173" s="24">
        <v>539522</v>
      </c>
      <c r="H173" s="24">
        <v>-8964</v>
      </c>
      <c r="I173" s="76">
        <v>12</v>
      </c>
      <c r="J173" s="76">
        <v>1</v>
      </c>
    </row>
    <row r="174" spans="1:10" x14ac:dyDescent="0.35">
      <c r="A174" s="75" t="s">
        <v>334</v>
      </c>
      <c r="B174" s="24">
        <v>6553000</v>
      </c>
      <c r="C174" s="24">
        <v>548486.1</v>
      </c>
      <c r="D174" s="24">
        <v>5101878.25</v>
      </c>
      <c r="E174" s="24">
        <v>429578.15</v>
      </c>
      <c r="F174" s="24">
        <v>0</v>
      </c>
      <c r="G174" s="24">
        <v>539522</v>
      </c>
      <c r="H174" s="24">
        <v>-8964</v>
      </c>
      <c r="I174" s="76">
        <v>12</v>
      </c>
      <c r="J174" s="76">
        <v>1</v>
      </c>
    </row>
    <row r="175" spans="1:10" x14ac:dyDescent="0.35">
      <c r="A175" s="74" t="s">
        <v>971</v>
      </c>
      <c r="B175" s="24">
        <v>3633145</v>
      </c>
      <c r="C175" s="24">
        <v>305911</v>
      </c>
      <c r="D175" s="24">
        <v>3091815.34</v>
      </c>
      <c r="E175" s="24">
        <v>259121.01</v>
      </c>
      <c r="F175" s="24">
        <v>6194</v>
      </c>
      <c r="G175" s="24">
        <v>359894</v>
      </c>
      <c r="H175" s="24">
        <v>60177</v>
      </c>
      <c r="I175" s="76">
        <v>119</v>
      </c>
      <c r="J175" s="76">
        <v>3</v>
      </c>
    </row>
    <row r="176" spans="1:10" x14ac:dyDescent="0.35">
      <c r="A176" s="75" t="s">
        <v>973</v>
      </c>
      <c r="B176" s="24">
        <v>3633145</v>
      </c>
      <c r="C176" s="24">
        <v>305911</v>
      </c>
      <c r="D176" s="24">
        <v>3091815.34</v>
      </c>
      <c r="E176" s="24">
        <v>259121.01</v>
      </c>
      <c r="F176" s="24">
        <v>6194</v>
      </c>
      <c r="G176" s="24">
        <v>359894</v>
      </c>
      <c r="H176" s="24">
        <v>60177</v>
      </c>
      <c r="I176" s="76">
        <v>119</v>
      </c>
      <c r="J176" s="76">
        <v>3</v>
      </c>
    </row>
    <row r="177" spans="1:10" x14ac:dyDescent="0.35">
      <c r="A177" s="74" t="s">
        <v>1074</v>
      </c>
      <c r="B177" s="24">
        <v>11260000</v>
      </c>
      <c r="C177" s="24">
        <v>941336</v>
      </c>
      <c r="D177" s="24">
        <v>1048746.8899999999</v>
      </c>
      <c r="E177" s="24">
        <v>87675.24</v>
      </c>
      <c r="F177" s="24">
        <v>69820</v>
      </c>
      <c r="G177" s="24">
        <v>1932190</v>
      </c>
      <c r="H177" s="24">
        <v>1060674</v>
      </c>
      <c r="I177" s="76">
        <v>22</v>
      </c>
      <c r="J177" s="76">
        <v>2</v>
      </c>
    </row>
    <row r="178" spans="1:10" x14ac:dyDescent="0.35">
      <c r="A178" s="75" t="s">
        <v>1073</v>
      </c>
      <c r="B178" s="24">
        <v>11260000</v>
      </c>
      <c r="C178" s="24">
        <v>941336</v>
      </c>
      <c r="D178" s="24">
        <v>1048746.8899999999</v>
      </c>
      <c r="E178" s="24">
        <v>87675.24</v>
      </c>
      <c r="F178" s="24">
        <v>69820</v>
      </c>
      <c r="G178" s="24">
        <v>1932190</v>
      </c>
      <c r="H178" s="24">
        <v>1060674</v>
      </c>
      <c r="I178" s="76">
        <v>22</v>
      </c>
      <c r="J178" s="76">
        <v>2</v>
      </c>
    </row>
    <row r="179" spans="1:10" x14ac:dyDescent="0.35">
      <c r="A179" s="9">
        <v>24</v>
      </c>
      <c r="B179" s="24">
        <v>853510123</v>
      </c>
      <c r="C179" s="24">
        <v>72732943.062999994</v>
      </c>
      <c r="D179" s="24">
        <v>117608956.17</v>
      </c>
      <c r="E179" s="24">
        <v>9803716.459999999</v>
      </c>
      <c r="F179" s="24">
        <v>11935406</v>
      </c>
      <c r="G179" s="24">
        <v>190987393</v>
      </c>
      <c r="H179" s="24">
        <v>130189858</v>
      </c>
      <c r="I179" s="76">
        <v>6538</v>
      </c>
      <c r="J179" s="76">
        <v>323</v>
      </c>
    </row>
    <row r="180" spans="1:10" x14ac:dyDescent="0.35">
      <c r="A180" s="74" t="s">
        <v>124</v>
      </c>
      <c r="B180" s="24">
        <v>40845000</v>
      </c>
      <c r="C180" s="24">
        <v>3716895</v>
      </c>
      <c r="D180" s="24">
        <v>13653537.6</v>
      </c>
      <c r="E180" s="24">
        <v>1108615.8799999999</v>
      </c>
      <c r="F180" s="24">
        <v>561404</v>
      </c>
      <c r="G180" s="24">
        <v>5025666</v>
      </c>
      <c r="H180" s="24">
        <v>1870175</v>
      </c>
      <c r="I180" s="76">
        <v>322</v>
      </c>
      <c r="J180" s="76">
        <v>37</v>
      </c>
    </row>
    <row r="181" spans="1:10" x14ac:dyDescent="0.35">
      <c r="A181" s="75" t="s">
        <v>123</v>
      </c>
      <c r="B181" s="24">
        <v>40845000</v>
      </c>
      <c r="C181" s="24">
        <v>3716895</v>
      </c>
      <c r="D181" s="24">
        <v>13653537.6</v>
      </c>
      <c r="E181" s="24">
        <v>1108615.8799999999</v>
      </c>
      <c r="F181" s="24">
        <v>561404</v>
      </c>
      <c r="G181" s="24">
        <v>5025666</v>
      </c>
      <c r="H181" s="24">
        <v>1870175</v>
      </c>
      <c r="I181" s="76">
        <v>322</v>
      </c>
      <c r="J181" s="76">
        <v>37</v>
      </c>
    </row>
    <row r="182" spans="1:10" x14ac:dyDescent="0.35">
      <c r="A182" s="74" t="s">
        <v>1398</v>
      </c>
      <c r="B182" s="24">
        <v>530750000</v>
      </c>
      <c r="C182" s="24">
        <v>44689150</v>
      </c>
      <c r="D182" s="24">
        <v>0</v>
      </c>
      <c r="E182" s="24">
        <v>0</v>
      </c>
      <c r="F182" s="24">
        <v>5593675</v>
      </c>
      <c r="G182" s="24">
        <v>137469584</v>
      </c>
      <c r="H182" s="24">
        <v>98374109</v>
      </c>
      <c r="I182" s="76">
        <v>1547</v>
      </c>
      <c r="J182" s="76">
        <v>98</v>
      </c>
    </row>
    <row r="183" spans="1:10" x14ac:dyDescent="0.35">
      <c r="A183" s="75" t="s">
        <v>1296</v>
      </c>
      <c r="B183" s="24">
        <v>530750000</v>
      </c>
      <c r="C183" s="24">
        <v>44689150</v>
      </c>
      <c r="D183" s="24">
        <v>0</v>
      </c>
      <c r="E183" s="24">
        <v>0</v>
      </c>
      <c r="F183" s="24">
        <v>5593675</v>
      </c>
      <c r="G183" s="24">
        <v>137469584</v>
      </c>
      <c r="H183" s="24">
        <v>98374109</v>
      </c>
      <c r="I183" s="76">
        <v>1547</v>
      </c>
      <c r="J183" s="76">
        <v>98</v>
      </c>
    </row>
    <row r="184" spans="1:10" x14ac:dyDescent="0.35">
      <c r="A184" s="74" t="s">
        <v>312</v>
      </c>
      <c r="B184" s="24">
        <v>37447693</v>
      </c>
      <c r="C184" s="24">
        <v>3407740.0630000001</v>
      </c>
      <c r="D184" s="24">
        <v>35340432.800000004</v>
      </c>
      <c r="E184" s="24">
        <v>2978509.9499999997</v>
      </c>
      <c r="F184" s="24">
        <v>562054</v>
      </c>
      <c r="G184" s="24">
        <v>11144189</v>
      </c>
      <c r="H184" s="24">
        <v>8298503</v>
      </c>
      <c r="I184" s="76">
        <v>1004</v>
      </c>
      <c r="J184" s="76">
        <v>83</v>
      </c>
    </row>
    <row r="185" spans="1:10" x14ac:dyDescent="0.35">
      <c r="A185" s="75" t="s">
        <v>311</v>
      </c>
      <c r="B185" s="24">
        <v>37447693</v>
      </c>
      <c r="C185" s="24">
        <v>3407740.0630000001</v>
      </c>
      <c r="D185" s="24">
        <v>35340432.800000004</v>
      </c>
      <c r="E185" s="24">
        <v>2978509.9499999997</v>
      </c>
      <c r="F185" s="24">
        <v>562054</v>
      </c>
      <c r="G185" s="24">
        <v>11144189</v>
      </c>
      <c r="H185" s="24">
        <v>8298503</v>
      </c>
      <c r="I185" s="76">
        <v>1004</v>
      </c>
      <c r="J185" s="76">
        <v>83</v>
      </c>
    </row>
    <row r="186" spans="1:10" x14ac:dyDescent="0.35">
      <c r="A186" s="74" t="s">
        <v>418</v>
      </c>
      <c r="B186" s="24">
        <v>39000000</v>
      </c>
      <c r="C186" s="24">
        <v>3549000</v>
      </c>
      <c r="D186" s="24">
        <v>0</v>
      </c>
      <c r="E186" s="24">
        <v>0</v>
      </c>
      <c r="F186" s="24">
        <v>1971609</v>
      </c>
      <c r="G186" s="24">
        <v>1975797</v>
      </c>
      <c r="H186" s="24">
        <v>398407</v>
      </c>
      <c r="I186" s="76">
        <v>273</v>
      </c>
      <c r="J186" s="76">
        <v>13</v>
      </c>
    </row>
    <row r="187" spans="1:10" x14ac:dyDescent="0.35">
      <c r="A187" s="75" t="s">
        <v>417</v>
      </c>
      <c r="B187" s="24">
        <v>39000000</v>
      </c>
      <c r="C187" s="24">
        <v>3549000</v>
      </c>
      <c r="D187" s="24">
        <v>0</v>
      </c>
      <c r="E187" s="24">
        <v>0</v>
      </c>
      <c r="F187" s="24">
        <v>1971609</v>
      </c>
      <c r="G187" s="24">
        <v>1975797</v>
      </c>
      <c r="H187" s="24">
        <v>398407</v>
      </c>
      <c r="I187" s="76">
        <v>273</v>
      </c>
      <c r="J187" s="76">
        <v>13</v>
      </c>
    </row>
    <row r="188" spans="1:10" x14ac:dyDescent="0.35">
      <c r="A188" s="74" t="s">
        <v>722</v>
      </c>
      <c r="B188" s="24">
        <v>179375430</v>
      </c>
      <c r="C188" s="24">
        <v>14995786</v>
      </c>
      <c r="D188" s="24">
        <v>57731044.629999995</v>
      </c>
      <c r="E188" s="24">
        <v>4834991.4000000004</v>
      </c>
      <c r="F188" s="24">
        <v>0</v>
      </c>
      <c r="G188" s="24">
        <v>34008244</v>
      </c>
      <c r="H188" s="24">
        <v>19012458</v>
      </c>
      <c r="I188" s="76">
        <v>3336</v>
      </c>
      <c r="J188" s="76">
        <v>89</v>
      </c>
    </row>
    <row r="189" spans="1:10" x14ac:dyDescent="0.35">
      <c r="A189" s="75" t="s">
        <v>721</v>
      </c>
      <c r="B189" s="24">
        <v>96875430</v>
      </c>
      <c r="C189" s="24">
        <v>8098786</v>
      </c>
      <c r="D189" s="24">
        <v>44215874.909999996</v>
      </c>
      <c r="E189" s="24">
        <v>3703078.12</v>
      </c>
      <c r="F189" s="24">
        <v>0</v>
      </c>
      <c r="G189" s="24">
        <v>13591326</v>
      </c>
      <c r="H189" s="24">
        <v>5492540</v>
      </c>
      <c r="I189" s="76">
        <v>1272</v>
      </c>
      <c r="J189" s="76">
        <v>33</v>
      </c>
    </row>
    <row r="190" spans="1:10" x14ac:dyDescent="0.35">
      <c r="A190" s="75" t="s">
        <v>725</v>
      </c>
      <c r="B190" s="24">
        <v>82500000</v>
      </c>
      <c r="C190" s="24">
        <v>6897000</v>
      </c>
      <c r="D190" s="24">
        <v>13515169.720000001</v>
      </c>
      <c r="E190" s="24">
        <v>1131913.28</v>
      </c>
      <c r="F190" s="24">
        <v>0</v>
      </c>
      <c r="G190" s="24">
        <v>20416918</v>
      </c>
      <c r="H190" s="24">
        <v>13519918</v>
      </c>
      <c r="I190" s="76">
        <v>2064</v>
      </c>
      <c r="J190" s="76">
        <v>56</v>
      </c>
    </row>
    <row r="191" spans="1:10" x14ac:dyDescent="0.35">
      <c r="A191" s="74" t="s">
        <v>805</v>
      </c>
      <c r="B191" s="24">
        <v>26092000</v>
      </c>
      <c r="C191" s="24">
        <v>2374372</v>
      </c>
      <c r="D191" s="24">
        <v>10883941.140000001</v>
      </c>
      <c r="E191" s="24">
        <v>881599.23</v>
      </c>
      <c r="F191" s="24">
        <v>3246664</v>
      </c>
      <c r="G191" s="24">
        <v>1363913</v>
      </c>
      <c r="H191" s="24">
        <v>2236206</v>
      </c>
      <c r="I191" s="76">
        <v>56</v>
      </c>
      <c r="J191" s="76">
        <v>3</v>
      </c>
    </row>
    <row r="192" spans="1:10" x14ac:dyDescent="0.35">
      <c r="A192" s="75" t="s">
        <v>804</v>
      </c>
      <c r="B192" s="24">
        <v>26092000</v>
      </c>
      <c r="C192" s="24">
        <v>2374372</v>
      </c>
      <c r="D192" s="24">
        <v>10883941.140000001</v>
      </c>
      <c r="E192" s="24">
        <v>881599.23</v>
      </c>
      <c r="F192" s="24">
        <v>3246664</v>
      </c>
      <c r="G192" s="24">
        <v>1363913</v>
      </c>
      <c r="H192" s="24">
        <v>2236206</v>
      </c>
      <c r="I192" s="76">
        <v>56</v>
      </c>
      <c r="J192" s="76">
        <v>3</v>
      </c>
    </row>
    <row r="193" spans="1:10" x14ac:dyDescent="0.35">
      <c r="A193" s="9">
        <v>25</v>
      </c>
      <c r="B193" s="24">
        <v>3557022910</v>
      </c>
      <c r="C193" s="24">
        <v>300970309.5122</v>
      </c>
      <c r="D193" s="24">
        <v>3305556590.02</v>
      </c>
      <c r="E193" s="24">
        <v>280195238</v>
      </c>
      <c r="F193" s="24">
        <v>67006333.568660773</v>
      </c>
      <c r="G193" s="24">
        <v>424951499.37982762</v>
      </c>
      <c r="H193" s="24">
        <v>190988229.74515837</v>
      </c>
      <c r="I193" s="76">
        <v>28693.687729900965</v>
      </c>
      <c r="J193" s="76">
        <v>1120.0027602073105</v>
      </c>
    </row>
    <row r="194" spans="1:10" x14ac:dyDescent="0.35">
      <c r="A194" s="74" t="s">
        <v>120</v>
      </c>
      <c r="B194" s="24">
        <v>36351130</v>
      </c>
      <c r="C194" s="24">
        <v>3038954</v>
      </c>
      <c r="D194" s="24">
        <v>24965883.16</v>
      </c>
      <c r="E194" s="24">
        <v>2094960.48</v>
      </c>
      <c r="F194" s="24">
        <v>0</v>
      </c>
      <c r="G194" s="24">
        <v>6892248</v>
      </c>
      <c r="H194" s="24">
        <v>3853294</v>
      </c>
      <c r="I194" s="76">
        <v>206</v>
      </c>
      <c r="J194" s="76">
        <v>12</v>
      </c>
    </row>
    <row r="195" spans="1:10" x14ac:dyDescent="0.35">
      <c r="A195" s="75" t="s">
        <v>119</v>
      </c>
      <c r="B195" s="24">
        <v>36351130</v>
      </c>
      <c r="C195" s="24">
        <v>3038954</v>
      </c>
      <c r="D195" s="24">
        <v>24965883.16</v>
      </c>
      <c r="E195" s="24">
        <v>2094960.48</v>
      </c>
      <c r="F195" s="24">
        <v>0</v>
      </c>
      <c r="G195" s="24">
        <v>6892248</v>
      </c>
      <c r="H195" s="24">
        <v>3853294</v>
      </c>
      <c r="I195" s="76">
        <v>206</v>
      </c>
      <c r="J195" s="76">
        <v>12</v>
      </c>
    </row>
    <row r="196" spans="1:10" x14ac:dyDescent="0.35">
      <c r="A196" s="74" t="s">
        <v>211</v>
      </c>
      <c r="B196" s="24">
        <v>141917224</v>
      </c>
      <c r="C196" s="24">
        <v>11896795</v>
      </c>
      <c r="D196" s="24">
        <v>112269355.25</v>
      </c>
      <c r="E196" s="24">
        <v>9527710.6199999992</v>
      </c>
      <c r="F196" s="24">
        <v>0</v>
      </c>
      <c r="G196" s="24">
        <v>27554628</v>
      </c>
      <c r="H196" s="24">
        <v>15657833</v>
      </c>
      <c r="I196" s="76">
        <v>6798</v>
      </c>
      <c r="J196" s="76">
        <v>89</v>
      </c>
    </row>
    <row r="197" spans="1:10" x14ac:dyDescent="0.35">
      <c r="A197" s="75" t="s">
        <v>210</v>
      </c>
      <c r="B197" s="24">
        <v>118692224</v>
      </c>
      <c r="C197" s="24">
        <v>9922670</v>
      </c>
      <c r="D197" s="24">
        <v>105991355.25</v>
      </c>
      <c r="E197" s="24">
        <v>8994080.6199999992</v>
      </c>
      <c r="F197" s="24">
        <v>0</v>
      </c>
      <c r="G197" s="24">
        <v>20897003</v>
      </c>
      <c r="H197" s="24">
        <v>10974333</v>
      </c>
      <c r="I197" s="76">
        <v>3199</v>
      </c>
      <c r="J197" s="76">
        <v>67</v>
      </c>
    </row>
    <row r="198" spans="1:10" x14ac:dyDescent="0.35">
      <c r="A198" s="75" t="s">
        <v>214</v>
      </c>
      <c r="B198" s="24">
        <v>23225000</v>
      </c>
      <c r="C198" s="24">
        <v>1974125</v>
      </c>
      <c r="D198" s="24">
        <v>6278000</v>
      </c>
      <c r="E198" s="24">
        <v>533630</v>
      </c>
      <c r="F198" s="24">
        <v>0</v>
      </c>
      <c r="G198" s="24">
        <v>6657625</v>
      </c>
      <c r="H198" s="24">
        <v>4683500</v>
      </c>
      <c r="I198" s="76">
        <v>3599</v>
      </c>
      <c r="J198" s="76">
        <v>22</v>
      </c>
    </row>
    <row r="199" spans="1:10" x14ac:dyDescent="0.35">
      <c r="A199" s="74" t="s">
        <v>543</v>
      </c>
      <c r="B199" s="24">
        <v>5008800</v>
      </c>
      <c r="C199" s="24">
        <v>421741</v>
      </c>
      <c r="D199" s="24">
        <v>3768912.56</v>
      </c>
      <c r="E199" s="24">
        <v>315331.06</v>
      </c>
      <c r="F199" s="24">
        <v>1434548</v>
      </c>
      <c r="G199" s="24">
        <v>970990</v>
      </c>
      <c r="H199" s="24">
        <v>1983797</v>
      </c>
      <c r="I199" s="76">
        <v>57</v>
      </c>
      <c r="J199" s="76">
        <v>4</v>
      </c>
    </row>
    <row r="200" spans="1:10" x14ac:dyDescent="0.35">
      <c r="A200" s="75" t="s">
        <v>405</v>
      </c>
      <c r="B200" s="24">
        <v>5008800</v>
      </c>
      <c r="C200" s="24">
        <v>421741</v>
      </c>
      <c r="D200" s="24">
        <v>3768912.56</v>
      </c>
      <c r="E200" s="24">
        <v>315331.06</v>
      </c>
      <c r="F200" s="24">
        <v>1434548</v>
      </c>
      <c r="G200" s="24">
        <v>970990</v>
      </c>
      <c r="H200" s="24">
        <v>1983797</v>
      </c>
      <c r="I200" s="76">
        <v>57</v>
      </c>
      <c r="J200" s="76">
        <v>4</v>
      </c>
    </row>
    <row r="201" spans="1:10" x14ac:dyDescent="0.35">
      <c r="A201" s="74" t="s">
        <v>558</v>
      </c>
      <c r="B201" s="24">
        <v>65310103</v>
      </c>
      <c r="C201" s="24">
        <v>5530254</v>
      </c>
      <c r="D201" s="24">
        <v>37333286.339999996</v>
      </c>
      <c r="E201" s="24">
        <v>3152489.2</v>
      </c>
      <c r="F201" s="24">
        <v>0</v>
      </c>
      <c r="G201" s="24">
        <v>8670384</v>
      </c>
      <c r="H201" s="24">
        <v>3140129</v>
      </c>
      <c r="I201" s="76">
        <v>247</v>
      </c>
      <c r="J201" s="76">
        <v>19</v>
      </c>
    </row>
    <row r="202" spans="1:10" x14ac:dyDescent="0.35">
      <c r="A202" s="75" t="s">
        <v>557</v>
      </c>
      <c r="B202" s="24">
        <v>16234215</v>
      </c>
      <c r="C202" s="24">
        <v>1358804</v>
      </c>
      <c r="D202" s="24">
        <v>16234214.939999999</v>
      </c>
      <c r="E202" s="24">
        <v>1359068.13</v>
      </c>
      <c r="F202" s="24">
        <v>0</v>
      </c>
      <c r="G202" s="24">
        <v>1920567</v>
      </c>
      <c r="H202" s="24">
        <v>561763</v>
      </c>
      <c r="I202" s="76">
        <v>78</v>
      </c>
      <c r="J202" s="76">
        <v>6</v>
      </c>
    </row>
    <row r="203" spans="1:10" x14ac:dyDescent="0.35">
      <c r="A203" s="75" t="s">
        <v>560</v>
      </c>
      <c r="B203" s="24">
        <v>49075888</v>
      </c>
      <c r="C203" s="24">
        <v>4171450</v>
      </c>
      <c r="D203" s="24">
        <v>21099071.399999999</v>
      </c>
      <c r="E203" s="24">
        <v>1793421.07</v>
      </c>
      <c r="F203" s="24">
        <v>0</v>
      </c>
      <c r="G203" s="24">
        <v>6749817</v>
      </c>
      <c r="H203" s="24">
        <v>2578366</v>
      </c>
      <c r="I203" s="76">
        <v>169</v>
      </c>
      <c r="J203" s="76">
        <v>13</v>
      </c>
    </row>
    <row r="204" spans="1:10" x14ac:dyDescent="0.35">
      <c r="A204" s="74" t="s">
        <v>600</v>
      </c>
      <c r="B204" s="24">
        <v>37700000</v>
      </c>
      <c r="C204" s="24">
        <v>3430700</v>
      </c>
      <c r="D204" s="24">
        <v>37692991.149999999</v>
      </c>
      <c r="E204" s="24">
        <v>3409567.04</v>
      </c>
      <c r="F204" s="24">
        <v>1668971</v>
      </c>
      <c r="G204" s="24">
        <v>1971559</v>
      </c>
      <c r="H204" s="24">
        <v>209831</v>
      </c>
      <c r="I204" s="76">
        <v>174</v>
      </c>
      <c r="J204" s="76">
        <v>17</v>
      </c>
    </row>
    <row r="205" spans="1:10" x14ac:dyDescent="0.35">
      <c r="A205" s="75" t="s">
        <v>599</v>
      </c>
      <c r="B205" s="24">
        <v>37700000</v>
      </c>
      <c r="C205" s="24">
        <v>3430700</v>
      </c>
      <c r="D205" s="24">
        <v>37692991.149999999</v>
      </c>
      <c r="E205" s="24">
        <v>3409567.04</v>
      </c>
      <c r="F205" s="24">
        <v>1668971</v>
      </c>
      <c r="G205" s="24">
        <v>1971559</v>
      </c>
      <c r="H205" s="24">
        <v>209831</v>
      </c>
      <c r="I205" s="76">
        <v>174</v>
      </c>
      <c r="J205" s="76">
        <v>17</v>
      </c>
    </row>
    <row r="206" spans="1:10" x14ac:dyDescent="0.35">
      <c r="A206" s="74" t="s">
        <v>653</v>
      </c>
      <c r="B206" s="24">
        <v>16458231</v>
      </c>
      <c r="C206" s="24">
        <v>1378583.1085999999</v>
      </c>
      <c r="D206" s="24">
        <v>13866566.08</v>
      </c>
      <c r="E206" s="24">
        <v>1161920.1400000001</v>
      </c>
      <c r="F206" s="24">
        <v>55900</v>
      </c>
      <c r="G206" s="24">
        <v>3341193</v>
      </c>
      <c r="H206" s="24">
        <v>2018509</v>
      </c>
      <c r="I206" s="76">
        <v>112</v>
      </c>
      <c r="J206" s="76">
        <v>7</v>
      </c>
    </row>
    <row r="207" spans="1:10" x14ac:dyDescent="0.35">
      <c r="A207" s="75" t="s">
        <v>652</v>
      </c>
      <c r="B207" s="24">
        <v>4458683</v>
      </c>
      <c r="C207" s="24">
        <v>375421.10859999998</v>
      </c>
      <c r="D207" s="24">
        <v>4458683</v>
      </c>
      <c r="E207" s="24">
        <v>375421.11</v>
      </c>
      <c r="F207" s="24">
        <v>9786</v>
      </c>
      <c r="G207" s="24">
        <v>910539</v>
      </c>
      <c r="H207" s="24">
        <v>544904</v>
      </c>
      <c r="I207" s="76">
        <v>26</v>
      </c>
      <c r="J207" s="76">
        <v>2</v>
      </c>
    </row>
    <row r="208" spans="1:10" x14ac:dyDescent="0.35">
      <c r="A208" s="75" t="s">
        <v>655</v>
      </c>
      <c r="B208" s="24">
        <v>11999548</v>
      </c>
      <c r="C208" s="24">
        <v>1003162</v>
      </c>
      <c r="D208" s="24">
        <v>9407883.0800000001</v>
      </c>
      <c r="E208" s="24">
        <v>786499.03</v>
      </c>
      <c r="F208" s="24">
        <v>46114</v>
      </c>
      <c r="G208" s="24">
        <v>2430654</v>
      </c>
      <c r="H208" s="24">
        <v>1473605</v>
      </c>
      <c r="I208" s="76">
        <v>86</v>
      </c>
      <c r="J208" s="76">
        <v>5</v>
      </c>
    </row>
    <row r="209" spans="1:10" x14ac:dyDescent="0.35">
      <c r="A209" s="74" t="s">
        <v>766</v>
      </c>
      <c r="B209" s="24">
        <v>142517224</v>
      </c>
      <c r="C209" s="24">
        <v>11946500</v>
      </c>
      <c r="D209" s="24">
        <v>142517222.63</v>
      </c>
      <c r="E209" s="24">
        <v>12017637.970000001</v>
      </c>
      <c r="F209" s="24">
        <v>0</v>
      </c>
      <c r="G209" s="24">
        <v>30019722</v>
      </c>
      <c r="H209" s="24">
        <v>18073222</v>
      </c>
      <c r="I209" s="76">
        <v>5594</v>
      </c>
      <c r="J209" s="76">
        <v>92</v>
      </c>
    </row>
    <row r="210" spans="1:10" x14ac:dyDescent="0.35">
      <c r="A210" s="75" t="s">
        <v>765</v>
      </c>
      <c r="B210" s="24">
        <v>119617224</v>
      </c>
      <c r="C210" s="24">
        <v>10000000</v>
      </c>
      <c r="D210" s="24">
        <v>119617223.04000001</v>
      </c>
      <c r="E210" s="24">
        <v>10071138</v>
      </c>
      <c r="F210" s="24">
        <v>0</v>
      </c>
      <c r="G210" s="24">
        <v>23229619</v>
      </c>
      <c r="H210" s="24">
        <v>13229619</v>
      </c>
      <c r="I210" s="76">
        <v>2685</v>
      </c>
      <c r="J210" s="76">
        <v>68</v>
      </c>
    </row>
    <row r="211" spans="1:10" x14ac:dyDescent="0.35">
      <c r="A211" s="75" t="s">
        <v>769</v>
      </c>
      <c r="B211" s="24">
        <v>22900000</v>
      </c>
      <c r="C211" s="24">
        <v>1946500</v>
      </c>
      <c r="D211" s="24">
        <v>22899999.59</v>
      </c>
      <c r="E211" s="24">
        <v>1946499.97</v>
      </c>
      <c r="F211" s="24">
        <v>0</v>
      </c>
      <c r="G211" s="24">
        <v>6790103</v>
      </c>
      <c r="H211" s="24">
        <v>4843603</v>
      </c>
      <c r="I211" s="76">
        <v>2909</v>
      </c>
      <c r="J211" s="76">
        <v>24</v>
      </c>
    </row>
    <row r="212" spans="1:10" x14ac:dyDescent="0.35">
      <c r="A212" s="74" t="s">
        <v>777</v>
      </c>
      <c r="B212" s="24">
        <v>1306525</v>
      </c>
      <c r="C212" s="24">
        <v>118893.77499999999</v>
      </c>
      <c r="D212" s="24">
        <v>1213372.5899999999</v>
      </c>
      <c r="E212" s="24">
        <v>99646.59</v>
      </c>
      <c r="F212" s="24">
        <v>21400</v>
      </c>
      <c r="G212" s="24">
        <v>944754</v>
      </c>
      <c r="H212" s="24">
        <v>847260</v>
      </c>
      <c r="I212" s="76">
        <v>26</v>
      </c>
      <c r="J212" s="76">
        <v>2</v>
      </c>
    </row>
    <row r="213" spans="1:10" x14ac:dyDescent="0.35">
      <c r="A213" s="75" t="s">
        <v>776</v>
      </c>
      <c r="B213" s="24">
        <v>1306525</v>
      </c>
      <c r="C213" s="24">
        <v>118893.77499999999</v>
      </c>
      <c r="D213" s="24">
        <v>1213372.5899999999</v>
      </c>
      <c r="E213" s="24">
        <v>99646.59</v>
      </c>
      <c r="F213" s="24">
        <v>21400</v>
      </c>
      <c r="G213" s="24">
        <v>944754</v>
      </c>
      <c r="H213" s="24">
        <v>847260</v>
      </c>
      <c r="I213" s="76">
        <v>26</v>
      </c>
      <c r="J213" s="76">
        <v>2</v>
      </c>
    </row>
    <row r="214" spans="1:10" x14ac:dyDescent="0.35">
      <c r="A214" s="74" t="s">
        <v>890</v>
      </c>
      <c r="B214" s="24">
        <v>20000000</v>
      </c>
      <c r="C214" s="24">
        <v>1820000</v>
      </c>
      <c r="D214" s="24">
        <v>19996322.73</v>
      </c>
      <c r="E214" s="24">
        <v>1736127.77</v>
      </c>
      <c r="F214" s="24">
        <v>2137232</v>
      </c>
      <c r="G214" s="24">
        <v>2594509</v>
      </c>
      <c r="H214" s="24">
        <v>2911741</v>
      </c>
      <c r="I214" s="76">
        <v>160</v>
      </c>
      <c r="J214" s="76">
        <v>18</v>
      </c>
    </row>
    <row r="215" spans="1:10" x14ac:dyDescent="0.35">
      <c r="A215" s="75" t="s">
        <v>889</v>
      </c>
      <c r="B215" s="24">
        <v>20000000</v>
      </c>
      <c r="C215" s="24">
        <v>1820000</v>
      </c>
      <c r="D215" s="24">
        <v>19996322.73</v>
      </c>
      <c r="E215" s="24">
        <v>1736127.77</v>
      </c>
      <c r="F215" s="24">
        <v>2137232</v>
      </c>
      <c r="G215" s="24">
        <v>2594509</v>
      </c>
      <c r="H215" s="24">
        <v>2911741</v>
      </c>
      <c r="I215" s="76">
        <v>160</v>
      </c>
      <c r="J215" s="76">
        <v>18</v>
      </c>
    </row>
    <row r="216" spans="1:10" x14ac:dyDescent="0.35">
      <c r="A216" s="74" t="s">
        <v>953</v>
      </c>
      <c r="B216" s="24">
        <v>38242333</v>
      </c>
      <c r="C216" s="24">
        <v>3236003.6000000006</v>
      </c>
      <c r="D216" s="24">
        <v>38209336.780000001</v>
      </c>
      <c r="E216" s="24">
        <v>3222254.1399999997</v>
      </c>
      <c r="F216" s="24">
        <v>0</v>
      </c>
      <c r="G216" s="24">
        <v>3253869</v>
      </c>
      <c r="H216" s="24">
        <v>17866</v>
      </c>
      <c r="I216" s="76">
        <v>609</v>
      </c>
      <c r="J216" s="76">
        <v>51</v>
      </c>
    </row>
    <row r="217" spans="1:10" x14ac:dyDescent="0.35">
      <c r="A217" s="75" t="s">
        <v>952</v>
      </c>
      <c r="B217" s="24">
        <v>18243000.000000004</v>
      </c>
      <c r="C217" s="24">
        <v>1536060.6000000003</v>
      </c>
      <c r="D217" s="24">
        <v>18242488.199999999</v>
      </c>
      <c r="E217" s="24">
        <v>1525072.01</v>
      </c>
      <c r="F217" s="24">
        <v>0</v>
      </c>
      <c r="G217" s="24">
        <v>1213783</v>
      </c>
      <c r="H217" s="24">
        <v>-322277</v>
      </c>
      <c r="I217" s="76">
        <v>135</v>
      </c>
      <c r="J217" s="76">
        <v>12</v>
      </c>
    </row>
    <row r="218" spans="1:10" x14ac:dyDescent="0.35">
      <c r="A218" s="75" t="s">
        <v>955</v>
      </c>
      <c r="B218" s="24">
        <v>19999333</v>
      </c>
      <c r="C218" s="24">
        <v>1699943</v>
      </c>
      <c r="D218" s="24">
        <v>19966848.579999998</v>
      </c>
      <c r="E218" s="24">
        <v>1697182.13</v>
      </c>
      <c r="F218" s="24">
        <v>0</v>
      </c>
      <c r="G218" s="24">
        <v>2040086</v>
      </c>
      <c r="H218" s="24">
        <v>340143</v>
      </c>
      <c r="I218" s="76">
        <v>474</v>
      </c>
      <c r="J218" s="76">
        <v>39</v>
      </c>
    </row>
    <row r="219" spans="1:10" x14ac:dyDescent="0.35">
      <c r="A219" s="74" t="s">
        <v>1047</v>
      </c>
      <c r="B219" s="24">
        <v>106551184</v>
      </c>
      <c r="C219" s="24">
        <v>8971610</v>
      </c>
      <c r="D219" s="24">
        <v>75381593.840000004</v>
      </c>
      <c r="E219" s="24">
        <v>6347130.2000000002</v>
      </c>
      <c r="F219" s="24">
        <v>3402597</v>
      </c>
      <c r="G219" s="24">
        <v>9175513</v>
      </c>
      <c r="H219" s="24">
        <v>3606500</v>
      </c>
      <c r="I219" s="76">
        <v>319</v>
      </c>
      <c r="J219" s="76">
        <v>33</v>
      </c>
    </row>
    <row r="220" spans="1:10" x14ac:dyDescent="0.35">
      <c r="A220" s="75" t="s">
        <v>1421</v>
      </c>
      <c r="B220" s="24">
        <v>106551184</v>
      </c>
      <c r="C220" s="24">
        <v>8971610</v>
      </c>
      <c r="D220" s="24">
        <v>75381593.840000004</v>
      </c>
      <c r="E220" s="24">
        <v>6347130.2000000002</v>
      </c>
      <c r="F220" s="24">
        <v>3402597</v>
      </c>
      <c r="G220" s="24">
        <v>9175513</v>
      </c>
      <c r="H220" s="24">
        <v>3606500</v>
      </c>
      <c r="I220" s="76">
        <v>319</v>
      </c>
      <c r="J220" s="76">
        <v>33</v>
      </c>
    </row>
    <row r="221" spans="1:10" x14ac:dyDescent="0.35">
      <c r="A221" s="74" t="s">
        <v>1056</v>
      </c>
      <c r="B221" s="24">
        <v>6746508</v>
      </c>
      <c r="C221" s="24">
        <v>564008</v>
      </c>
      <c r="D221" s="24">
        <v>6746466.0800000001</v>
      </c>
      <c r="E221" s="24">
        <v>564004.56000000006</v>
      </c>
      <c r="F221" s="24">
        <v>339550</v>
      </c>
      <c r="G221" s="24">
        <v>729070</v>
      </c>
      <c r="H221" s="24">
        <v>504612</v>
      </c>
      <c r="I221" s="76">
        <v>62</v>
      </c>
      <c r="J221" s="76">
        <v>6</v>
      </c>
    </row>
    <row r="222" spans="1:10" x14ac:dyDescent="0.35">
      <c r="A222" s="75" t="s">
        <v>1055</v>
      </c>
      <c r="B222" s="24">
        <v>6746508</v>
      </c>
      <c r="C222" s="24">
        <v>564008</v>
      </c>
      <c r="D222" s="24">
        <v>6746466.0800000001</v>
      </c>
      <c r="E222" s="24">
        <v>564004.56000000006</v>
      </c>
      <c r="F222" s="24">
        <v>339550</v>
      </c>
      <c r="G222" s="24">
        <v>729070</v>
      </c>
      <c r="H222" s="24">
        <v>504612</v>
      </c>
      <c r="I222" s="76">
        <v>62</v>
      </c>
      <c r="J222" s="76">
        <v>6</v>
      </c>
    </row>
    <row r="223" spans="1:10" x14ac:dyDescent="0.35">
      <c r="A223" s="74" t="s">
        <v>1062</v>
      </c>
      <c r="B223" s="24">
        <v>20500000</v>
      </c>
      <c r="C223" s="24">
        <v>1726100</v>
      </c>
      <c r="D223" s="24">
        <v>20500000</v>
      </c>
      <c r="E223" s="24">
        <v>1726100</v>
      </c>
      <c r="F223" s="24">
        <v>475809</v>
      </c>
      <c r="G223" s="24">
        <v>1261678</v>
      </c>
      <c r="H223" s="24">
        <v>11387</v>
      </c>
      <c r="I223" s="76">
        <v>128</v>
      </c>
      <c r="J223" s="76">
        <v>12</v>
      </c>
    </row>
    <row r="224" spans="1:10" x14ac:dyDescent="0.35">
      <c r="A224" s="75" t="s">
        <v>1061</v>
      </c>
      <c r="B224" s="24">
        <v>20500000</v>
      </c>
      <c r="C224" s="24">
        <v>1726100</v>
      </c>
      <c r="D224" s="24">
        <v>20500000</v>
      </c>
      <c r="E224" s="24">
        <v>1726100</v>
      </c>
      <c r="F224" s="24">
        <v>475809</v>
      </c>
      <c r="G224" s="24">
        <v>1261678</v>
      </c>
      <c r="H224" s="24">
        <v>11387</v>
      </c>
      <c r="I224" s="76">
        <v>128</v>
      </c>
      <c r="J224" s="76">
        <v>12</v>
      </c>
    </row>
    <row r="225" spans="1:10" x14ac:dyDescent="0.35">
      <c r="A225" s="74" t="s">
        <v>1067</v>
      </c>
      <c r="B225" s="24">
        <v>381776000</v>
      </c>
      <c r="C225" s="24">
        <v>34741616</v>
      </c>
      <c r="D225" s="24">
        <v>277309757</v>
      </c>
      <c r="E225" s="24">
        <v>25127322.309999999</v>
      </c>
      <c r="F225" s="24">
        <v>22202363</v>
      </c>
      <c r="G225" s="24">
        <v>20765274</v>
      </c>
      <c r="H225" s="24">
        <v>8226021</v>
      </c>
      <c r="I225" s="76">
        <v>2084</v>
      </c>
      <c r="J225" s="76">
        <v>225</v>
      </c>
    </row>
    <row r="226" spans="1:10" x14ac:dyDescent="0.35">
      <c r="A226" s="75" t="s">
        <v>1066</v>
      </c>
      <c r="B226" s="24">
        <v>381776000</v>
      </c>
      <c r="C226" s="24">
        <v>34741616</v>
      </c>
      <c r="D226" s="24">
        <v>277309757</v>
      </c>
      <c r="E226" s="24">
        <v>25127322.309999999</v>
      </c>
      <c r="F226" s="24">
        <v>22202363</v>
      </c>
      <c r="G226" s="24">
        <v>20765274</v>
      </c>
      <c r="H226" s="24">
        <v>8226021</v>
      </c>
      <c r="I226" s="76">
        <v>2084</v>
      </c>
      <c r="J226" s="76">
        <v>225</v>
      </c>
    </row>
    <row r="227" spans="1:10" x14ac:dyDescent="0.35">
      <c r="A227" s="74" t="s">
        <v>1116</v>
      </c>
      <c r="B227" s="24">
        <v>8000000</v>
      </c>
      <c r="C227" s="24">
        <v>728000</v>
      </c>
      <c r="D227" s="24">
        <v>7745227</v>
      </c>
      <c r="E227" s="24">
        <v>704815.66</v>
      </c>
      <c r="F227" s="24">
        <v>903595</v>
      </c>
      <c r="G227" s="24">
        <v>1877730</v>
      </c>
      <c r="H227" s="24">
        <v>2053325</v>
      </c>
      <c r="I227" s="76">
        <v>94</v>
      </c>
      <c r="J227" s="76">
        <v>11</v>
      </c>
    </row>
    <row r="228" spans="1:10" x14ac:dyDescent="0.35">
      <c r="A228" s="75" t="s">
        <v>1115</v>
      </c>
      <c r="B228" s="24">
        <v>8000000</v>
      </c>
      <c r="C228" s="24">
        <v>728000</v>
      </c>
      <c r="D228" s="24">
        <v>7745227</v>
      </c>
      <c r="E228" s="24">
        <v>704815.66</v>
      </c>
      <c r="F228" s="24">
        <v>903595</v>
      </c>
      <c r="G228" s="24">
        <v>1877730</v>
      </c>
      <c r="H228" s="24">
        <v>2053325</v>
      </c>
      <c r="I228" s="76">
        <v>94</v>
      </c>
      <c r="J228" s="76">
        <v>11</v>
      </c>
    </row>
    <row r="229" spans="1:10" x14ac:dyDescent="0.35">
      <c r="A229" s="74" t="s">
        <v>1143</v>
      </c>
      <c r="B229" s="24">
        <v>2459622734</v>
      </c>
      <c r="C229" s="24">
        <v>205693879.15360001</v>
      </c>
      <c r="D229" s="24">
        <v>2459340231.5299997</v>
      </c>
      <c r="E229" s="24">
        <v>206753750.14000002</v>
      </c>
      <c r="F229" s="24">
        <v>31533880.568660773</v>
      </c>
      <c r="G229" s="24">
        <v>293236396.37982762</v>
      </c>
      <c r="H229" s="24">
        <v>119077103.74515836</v>
      </c>
      <c r="I229" s="76">
        <v>11675.687729900963</v>
      </c>
      <c r="J229" s="76">
        <v>490.00276020731059</v>
      </c>
    </row>
    <row r="230" spans="1:10" x14ac:dyDescent="0.35">
      <c r="A230" s="75" t="s">
        <v>1142</v>
      </c>
      <c r="B230" s="24">
        <v>292000000</v>
      </c>
      <c r="C230" s="24">
        <v>23652000</v>
      </c>
      <c r="D230" s="24">
        <v>291889530.08999997</v>
      </c>
      <c r="E230" s="24">
        <v>24546044.829999998</v>
      </c>
      <c r="F230" s="24">
        <v>2386636</v>
      </c>
      <c r="G230" s="24">
        <v>35023610</v>
      </c>
      <c r="H230" s="24">
        <v>13758246</v>
      </c>
      <c r="I230" s="76">
        <v>1237</v>
      </c>
      <c r="J230" s="76">
        <v>108</v>
      </c>
    </row>
    <row r="231" spans="1:10" x14ac:dyDescent="0.35">
      <c r="A231" s="75" t="s">
        <v>1150</v>
      </c>
      <c r="B231" s="24">
        <v>415000000</v>
      </c>
      <c r="C231" s="24">
        <v>34735500</v>
      </c>
      <c r="D231" s="24">
        <v>414840044.17000002</v>
      </c>
      <c r="E231" s="24">
        <v>34929531.719999999</v>
      </c>
      <c r="F231" s="24">
        <v>4847406</v>
      </c>
      <c r="G231" s="24">
        <v>54306869</v>
      </c>
      <c r="H231" s="24">
        <v>24418775</v>
      </c>
      <c r="I231" s="76">
        <v>2050</v>
      </c>
      <c r="J231" s="76">
        <v>115</v>
      </c>
    </row>
    <row r="232" spans="1:10" x14ac:dyDescent="0.35">
      <c r="A232" s="75" t="s">
        <v>1153</v>
      </c>
      <c r="B232" s="24">
        <v>463625000</v>
      </c>
      <c r="C232" s="24">
        <v>39037225</v>
      </c>
      <c r="D232" s="24">
        <v>463622419.75</v>
      </c>
      <c r="E232" s="24">
        <v>39037007.740000002</v>
      </c>
      <c r="F232" s="24">
        <v>4766289</v>
      </c>
      <c r="G232" s="24">
        <v>61843129</v>
      </c>
      <c r="H232" s="24">
        <v>27572193</v>
      </c>
      <c r="I232" s="76">
        <v>1439</v>
      </c>
      <c r="J232" s="76">
        <v>41</v>
      </c>
    </row>
    <row r="233" spans="1:10" x14ac:dyDescent="0.35">
      <c r="A233" s="75" t="s">
        <v>1156</v>
      </c>
      <c r="B233" s="24">
        <v>560917080</v>
      </c>
      <c r="C233" s="24">
        <v>47229218.136</v>
      </c>
      <c r="D233" s="24">
        <v>560917080</v>
      </c>
      <c r="E233" s="24">
        <v>47229218.140000001</v>
      </c>
      <c r="F233" s="24">
        <v>7883861</v>
      </c>
      <c r="G233" s="24">
        <v>46343056</v>
      </c>
      <c r="H233" s="24">
        <v>6997699</v>
      </c>
      <c r="I233" s="76">
        <v>1585</v>
      </c>
      <c r="J233" s="76">
        <v>80</v>
      </c>
    </row>
    <row r="234" spans="1:10" x14ac:dyDescent="0.35">
      <c r="A234" s="75" t="s">
        <v>1158</v>
      </c>
      <c r="B234" s="24">
        <v>287322328</v>
      </c>
      <c r="C234" s="24">
        <v>24192540.0176</v>
      </c>
      <c r="D234" s="24">
        <v>287322316.11000001</v>
      </c>
      <c r="E234" s="24">
        <v>24113805.219999999</v>
      </c>
      <c r="F234" s="24">
        <v>2796551.0786607736</v>
      </c>
      <c r="G234" s="24">
        <v>20997522.659827646</v>
      </c>
      <c r="H234" s="24">
        <v>-398466.52484164003</v>
      </c>
      <c r="I234" s="76">
        <v>1010.6877299009629</v>
      </c>
      <c r="J234" s="76">
        <v>43.002760207310608</v>
      </c>
    </row>
    <row r="235" spans="1:10" x14ac:dyDescent="0.35">
      <c r="A235" s="75" t="s">
        <v>1159</v>
      </c>
      <c r="B235" s="24">
        <v>239234449</v>
      </c>
      <c r="C235" s="24">
        <v>20000000</v>
      </c>
      <c r="D235" s="24">
        <v>239234448.40000001</v>
      </c>
      <c r="E235" s="24">
        <v>19999999.93</v>
      </c>
      <c r="F235" s="24">
        <v>2581524.4900000002</v>
      </c>
      <c r="G235" s="24">
        <v>19018168.719999999</v>
      </c>
      <c r="H235" s="24">
        <v>1599693.27</v>
      </c>
      <c r="I235" s="76">
        <v>842</v>
      </c>
      <c r="J235" s="76">
        <v>36</v>
      </c>
    </row>
    <row r="236" spans="1:10" x14ac:dyDescent="0.35">
      <c r="A236" s="75" t="s">
        <v>1160</v>
      </c>
      <c r="B236" s="24">
        <v>81906653</v>
      </c>
      <c r="C236" s="24">
        <v>6847396</v>
      </c>
      <c r="D236" s="24">
        <v>81906553.640000001</v>
      </c>
      <c r="E236" s="24">
        <v>6847387.8799999999</v>
      </c>
      <c r="F236" s="24">
        <v>924621</v>
      </c>
      <c r="G236" s="24">
        <v>6382653</v>
      </c>
      <c r="H236" s="24">
        <v>460584</v>
      </c>
      <c r="I236" s="76">
        <v>288</v>
      </c>
      <c r="J236" s="76">
        <v>10</v>
      </c>
    </row>
    <row r="237" spans="1:10" x14ac:dyDescent="0.35">
      <c r="A237" s="75" t="s">
        <v>1161</v>
      </c>
      <c r="B237" s="24">
        <v>119617224</v>
      </c>
      <c r="C237" s="24">
        <v>10000000</v>
      </c>
      <c r="D237" s="24">
        <v>119607839.37</v>
      </c>
      <c r="E237" s="24">
        <v>10050754.68</v>
      </c>
      <c r="F237" s="24">
        <v>5346992</v>
      </c>
      <c r="G237" s="24">
        <v>49321388</v>
      </c>
      <c r="H237" s="24">
        <v>44668380</v>
      </c>
      <c r="I237" s="76">
        <v>3224</v>
      </c>
      <c r="J237" s="76">
        <v>57</v>
      </c>
    </row>
    <row r="238" spans="1:10" x14ac:dyDescent="0.35">
      <c r="A238" s="74" t="s">
        <v>1229</v>
      </c>
      <c r="B238" s="24">
        <v>16330000</v>
      </c>
      <c r="C238" s="24">
        <v>1366821</v>
      </c>
      <c r="D238" s="24">
        <v>4422852.6900000004</v>
      </c>
      <c r="E238" s="24">
        <v>372404.2</v>
      </c>
      <c r="F238" s="24">
        <v>1256397</v>
      </c>
      <c r="G238" s="24">
        <v>886066</v>
      </c>
      <c r="H238" s="24">
        <v>775642</v>
      </c>
      <c r="I238" s="76">
        <v>47</v>
      </c>
      <c r="J238" s="76">
        <v>4</v>
      </c>
    </row>
    <row r="239" spans="1:10" x14ac:dyDescent="0.35">
      <c r="A239" s="75" t="s">
        <v>1228</v>
      </c>
      <c r="B239" s="24">
        <v>16330000</v>
      </c>
      <c r="C239" s="24">
        <v>1366821</v>
      </c>
      <c r="D239" s="24">
        <v>4422852.6900000004</v>
      </c>
      <c r="E239" s="24">
        <v>372404.2</v>
      </c>
      <c r="F239" s="24">
        <v>1256397</v>
      </c>
      <c r="G239" s="24">
        <v>886066</v>
      </c>
      <c r="H239" s="24">
        <v>775642</v>
      </c>
      <c r="I239" s="76">
        <v>47</v>
      </c>
      <c r="J239" s="76">
        <v>4</v>
      </c>
    </row>
    <row r="240" spans="1:10" x14ac:dyDescent="0.35">
      <c r="A240" s="74" t="s">
        <v>1271</v>
      </c>
      <c r="B240" s="24">
        <v>35528039</v>
      </c>
      <c r="C240" s="24">
        <v>2970144</v>
      </c>
      <c r="D240" s="24">
        <v>11003428.57</v>
      </c>
      <c r="E240" s="24">
        <v>919886.63</v>
      </c>
      <c r="F240" s="24">
        <v>218668</v>
      </c>
      <c r="G240" s="24">
        <v>8572341</v>
      </c>
      <c r="H240" s="24">
        <v>5820866</v>
      </c>
      <c r="I240" s="76">
        <v>127</v>
      </c>
      <c r="J240" s="76">
        <v>11</v>
      </c>
    </row>
    <row r="241" spans="1:10" x14ac:dyDescent="0.35">
      <c r="A241" s="75" t="s">
        <v>1270</v>
      </c>
      <c r="B241" s="24">
        <v>11132857</v>
      </c>
      <c r="C241" s="24">
        <v>930707</v>
      </c>
      <c r="D241" s="24">
        <v>11003428.57</v>
      </c>
      <c r="E241" s="24">
        <v>919886.63</v>
      </c>
      <c r="F241" s="24">
        <v>154295</v>
      </c>
      <c r="G241" s="24">
        <v>1438809</v>
      </c>
      <c r="H241" s="24">
        <v>662398</v>
      </c>
      <c r="I241" s="76">
        <v>57</v>
      </c>
      <c r="J241" s="76">
        <v>5</v>
      </c>
    </row>
    <row r="242" spans="1:10" x14ac:dyDescent="0.35">
      <c r="A242" s="75" t="s">
        <v>1266</v>
      </c>
      <c r="B242" s="24">
        <v>24395182</v>
      </c>
      <c r="C242" s="24">
        <v>2039437</v>
      </c>
      <c r="D242" s="24">
        <v>0</v>
      </c>
      <c r="E242" s="24">
        <v>0</v>
      </c>
      <c r="F242" s="24">
        <v>64373</v>
      </c>
      <c r="G242" s="24">
        <v>7133532</v>
      </c>
      <c r="H242" s="24">
        <v>5158468</v>
      </c>
      <c r="I242" s="76">
        <v>70</v>
      </c>
      <c r="J242" s="76">
        <v>6</v>
      </c>
    </row>
    <row r="243" spans="1:10" x14ac:dyDescent="0.35">
      <c r="A243" s="74" t="s">
        <v>1273</v>
      </c>
      <c r="B243" s="24">
        <v>17156875</v>
      </c>
      <c r="C243" s="24">
        <v>1389706.875</v>
      </c>
      <c r="D243" s="24">
        <v>11273784.040000001</v>
      </c>
      <c r="E243" s="24">
        <v>942179.29</v>
      </c>
      <c r="F243" s="24">
        <v>1355423</v>
      </c>
      <c r="G243" s="24">
        <v>2233575</v>
      </c>
      <c r="H243" s="24">
        <v>2199291</v>
      </c>
      <c r="I243" s="76">
        <v>174</v>
      </c>
      <c r="J243" s="76">
        <v>17</v>
      </c>
    </row>
    <row r="244" spans="1:10" x14ac:dyDescent="0.35">
      <c r="A244" s="75" t="s">
        <v>1272</v>
      </c>
      <c r="B244" s="24">
        <v>17156875</v>
      </c>
      <c r="C244" s="24">
        <v>1389706.875</v>
      </c>
      <c r="D244" s="24">
        <v>11273784.040000001</v>
      </c>
      <c r="E244" s="24">
        <v>942179.29</v>
      </c>
      <c r="F244" s="24">
        <v>1355423</v>
      </c>
      <c r="G244" s="24">
        <v>2233575</v>
      </c>
      <c r="H244" s="24">
        <v>2199291</v>
      </c>
      <c r="I244" s="76">
        <v>174</v>
      </c>
      <c r="J244" s="76">
        <v>17</v>
      </c>
    </row>
    <row r="245" spans="1:10" x14ac:dyDescent="0.35">
      <c r="A245" s="9">
        <v>26</v>
      </c>
      <c r="B245" s="24">
        <v>233230542</v>
      </c>
      <c r="C245" s="24">
        <v>19678537.159600001</v>
      </c>
      <c r="D245" s="24">
        <v>134770460.65000001</v>
      </c>
      <c r="E245" s="24">
        <v>11286072.700000001</v>
      </c>
      <c r="F245" s="24">
        <v>5343424</v>
      </c>
      <c r="G245" s="24">
        <v>43904176</v>
      </c>
      <c r="H245" s="24">
        <v>29569062</v>
      </c>
      <c r="I245" s="76">
        <v>882</v>
      </c>
      <c r="J245" s="76">
        <v>89</v>
      </c>
    </row>
    <row r="246" spans="1:10" x14ac:dyDescent="0.35">
      <c r="A246" s="74" t="s">
        <v>266</v>
      </c>
      <c r="B246" s="24">
        <v>3502976</v>
      </c>
      <c r="C246" s="24">
        <v>294951</v>
      </c>
      <c r="D246" s="24">
        <v>3502753</v>
      </c>
      <c r="E246" s="24">
        <v>293996.81</v>
      </c>
      <c r="F246" s="24">
        <v>0</v>
      </c>
      <c r="G246" s="24">
        <v>1185647</v>
      </c>
      <c r="H246" s="24">
        <v>890697</v>
      </c>
      <c r="I246" s="76">
        <v>78</v>
      </c>
      <c r="J246" s="76">
        <v>4</v>
      </c>
    </row>
    <row r="247" spans="1:10" x14ac:dyDescent="0.35">
      <c r="A247" s="75" t="s">
        <v>265</v>
      </c>
      <c r="B247" s="24">
        <v>3502976</v>
      </c>
      <c r="C247" s="24">
        <v>294951</v>
      </c>
      <c r="D247" s="24">
        <v>3502753</v>
      </c>
      <c r="E247" s="24">
        <v>293996.81</v>
      </c>
      <c r="F247" s="24">
        <v>0</v>
      </c>
      <c r="G247" s="24">
        <v>1185647</v>
      </c>
      <c r="H247" s="24">
        <v>890697</v>
      </c>
      <c r="I247" s="76">
        <v>78</v>
      </c>
      <c r="J247" s="76">
        <v>4</v>
      </c>
    </row>
    <row r="248" spans="1:10" x14ac:dyDescent="0.35">
      <c r="A248" s="74" t="s">
        <v>381</v>
      </c>
      <c r="B248" s="24">
        <v>37529013</v>
      </c>
      <c r="C248" s="24">
        <v>3137425</v>
      </c>
      <c r="D248" s="24">
        <v>16377846.15</v>
      </c>
      <c r="E248" s="24">
        <v>1374311</v>
      </c>
      <c r="F248" s="24">
        <v>340070</v>
      </c>
      <c r="G248" s="24">
        <v>8030185</v>
      </c>
      <c r="H248" s="24">
        <v>5232829</v>
      </c>
      <c r="I248" s="76">
        <v>184</v>
      </c>
      <c r="J248" s="76">
        <v>16</v>
      </c>
    </row>
    <row r="249" spans="1:10" x14ac:dyDescent="0.35">
      <c r="A249" s="75" t="s">
        <v>380</v>
      </c>
      <c r="B249" s="24">
        <v>37529013</v>
      </c>
      <c r="C249" s="24">
        <v>3137425</v>
      </c>
      <c r="D249" s="24">
        <v>16377846.15</v>
      </c>
      <c r="E249" s="24">
        <v>1374311</v>
      </c>
      <c r="F249" s="24">
        <v>340070</v>
      </c>
      <c r="G249" s="24">
        <v>8030185</v>
      </c>
      <c r="H249" s="24">
        <v>5232829</v>
      </c>
      <c r="I249" s="76">
        <v>184</v>
      </c>
      <c r="J249" s="76">
        <v>16</v>
      </c>
    </row>
    <row r="250" spans="1:10" x14ac:dyDescent="0.35">
      <c r="A250" s="74" t="s">
        <v>388</v>
      </c>
      <c r="B250" s="24">
        <v>52471257</v>
      </c>
      <c r="C250" s="24">
        <v>4386597</v>
      </c>
      <c r="D250" s="24">
        <v>26091623.390000001</v>
      </c>
      <c r="E250" s="24">
        <v>2188398.35</v>
      </c>
      <c r="F250" s="24">
        <v>585588</v>
      </c>
      <c r="G250" s="24">
        <v>13489899</v>
      </c>
      <c r="H250" s="24">
        <v>9688890</v>
      </c>
      <c r="I250" s="76">
        <v>243</v>
      </c>
      <c r="J250" s="76">
        <v>20</v>
      </c>
    </row>
    <row r="251" spans="1:10" x14ac:dyDescent="0.35">
      <c r="A251" s="75" t="s">
        <v>387</v>
      </c>
      <c r="B251" s="24">
        <v>52471257</v>
      </c>
      <c r="C251" s="24">
        <v>4386597</v>
      </c>
      <c r="D251" s="24">
        <v>26091623.390000001</v>
      </c>
      <c r="E251" s="24">
        <v>2188398.35</v>
      </c>
      <c r="F251" s="24">
        <v>585588</v>
      </c>
      <c r="G251" s="24">
        <v>13489899</v>
      </c>
      <c r="H251" s="24">
        <v>9688890</v>
      </c>
      <c r="I251" s="76">
        <v>243</v>
      </c>
      <c r="J251" s="76">
        <v>20</v>
      </c>
    </row>
    <row r="252" spans="1:10" x14ac:dyDescent="0.35">
      <c r="A252" s="74" t="s">
        <v>396</v>
      </c>
      <c r="B252" s="24">
        <v>20373200</v>
      </c>
      <c r="C252" s="24">
        <v>1715423</v>
      </c>
      <c r="D252" s="24">
        <v>20227132.550000001</v>
      </c>
      <c r="E252" s="24">
        <v>1690988.28</v>
      </c>
      <c r="F252" s="24">
        <v>1627153</v>
      </c>
      <c r="G252" s="24">
        <v>2424238</v>
      </c>
      <c r="H252" s="24">
        <v>2335968</v>
      </c>
      <c r="I252" s="76">
        <v>68</v>
      </c>
      <c r="J252" s="76">
        <v>12</v>
      </c>
    </row>
    <row r="253" spans="1:10" x14ac:dyDescent="0.35">
      <c r="A253" s="75" t="s">
        <v>395</v>
      </c>
      <c r="B253" s="24">
        <v>20373200</v>
      </c>
      <c r="C253" s="24">
        <v>1715423</v>
      </c>
      <c r="D253" s="24">
        <v>20227132.550000001</v>
      </c>
      <c r="E253" s="24">
        <v>1690988.28</v>
      </c>
      <c r="F253" s="24">
        <v>1627153</v>
      </c>
      <c r="G253" s="24">
        <v>2424238</v>
      </c>
      <c r="H253" s="24">
        <v>2335968</v>
      </c>
      <c r="I253" s="76">
        <v>68</v>
      </c>
      <c r="J253" s="76">
        <v>12</v>
      </c>
    </row>
    <row r="254" spans="1:10" x14ac:dyDescent="0.35">
      <c r="A254" s="74" t="s">
        <v>480</v>
      </c>
      <c r="B254" s="24">
        <v>20800000</v>
      </c>
      <c r="C254" s="24">
        <v>1751360</v>
      </c>
      <c r="D254" s="24">
        <v>0</v>
      </c>
      <c r="E254" s="24">
        <v>0</v>
      </c>
      <c r="F254" s="24">
        <v>581721</v>
      </c>
      <c r="G254" s="24">
        <v>2675765</v>
      </c>
      <c r="H254" s="24">
        <v>1506126</v>
      </c>
      <c r="I254" s="76">
        <v>49</v>
      </c>
      <c r="J254" s="76">
        <v>7</v>
      </c>
    </row>
    <row r="255" spans="1:10" x14ac:dyDescent="0.35">
      <c r="A255" s="75" t="s">
        <v>479</v>
      </c>
      <c r="B255" s="24">
        <v>20800000</v>
      </c>
      <c r="C255" s="24">
        <v>1751360</v>
      </c>
      <c r="D255" s="24">
        <v>0</v>
      </c>
      <c r="E255" s="24">
        <v>0</v>
      </c>
      <c r="F255" s="24">
        <v>581721</v>
      </c>
      <c r="G255" s="24">
        <v>2675765</v>
      </c>
      <c r="H255" s="24">
        <v>1506126</v>
      </c>
      <c r="I255" s="76">
        <v>49</v>
      </c>
      <c r="J255" s="76">
        <v>7</v>
      </c>
    </row>
    <row r="256" spans="1:10" x14ac:dyDescent="0.35">
      <c r="A256" s="74" t="s">
        <v>825</v>
      </c>
      <c r="B256" s="24">
        <v>44661209</v>
      </c>
      <c r="C256" s="24">
        <v>3733677</v>
      </c>
      <c r="D256" s="24">
        <v>16996604</v>
      </c>
      <c r="E256" s="24">
        <v>1422296.26</v>
      </c>
      <c r="F256" s="24">
        <v>115040</v>
      </c>
      <c r="G256" s="24">
        <v>3630121</v>
      </c>
      <c r="H256" s="24">
        <v>11484</v>
      </c>
      <c r="I256" s="76">
        <v>74</v>
      </c>
      <c r="J256" s="76">
        <v>10</v>
      </c>
    </row>
    <row r="257" spans="1:10" x14ac:dyDescent="0.35">
      <c r="A257" s="75" t="s">
        <v>828</v>
      </c>
      <c r="B257" s="24">
        <v>44661209</v>
      </c>
      <c r="C257" s="24">
        <v>3733677</v>
      </c>
      <c r="D257" s="24">
        <v>16996604</v>
      </c>
      <c r="E257" s="24">
        <v>1422296.26</v>
      </c>
      <c r="F257" s="24">
        <v>115040</v>
      </c>
      <c r="G257" s="24">
        <v>3630121</v>
      </c>
      <c r="H257" s="24">
        <v>11484</v>
      </c>
      <c r="I257" s="76">
        <v>74</v>
      </c>
      <c r="J257" s="76">
        <v>10</v>
      </c>
    </row>
    <row r="258" spans="1:10" x14ac:dyDescent="0.35">
      <c r="A258" s="74" t="s">
        <v>835</v>
      </c>
      <c r="B258" s="24">
        <v>14374000</v>
      </c>
      <c r="C258" s="24">
        <v>1308034</v>
      </c>
      <c r="D258" s="24">
        <v>14373999.93</v>
      </c>
      <c r="E258" s="24">
        <v>1164293.99</v>
      </c>
      <c r="F258" s="24">
        <v>197027</v>
      </c>
      <c r="G258" s="24">
        <v>3470273</v>
      </c>
      <c r="H258" s="24">
        <v>2359266</v>
      </c>
      <c r="I258" s="76">
        <v>97</v>
      </c>
      <c r="J258" s="76">
        <v>11</v>
      </c>
    </row>
    <row r="259" spans="1:10" x14ac:dyDescent="0.35">
      <c r="A259" s="75" t="s">
        <v>834</v>
      </c>
      <c r="B259" s="24">
        <v>14374000</v>
      </c>
      <c r="C259" s="24">
        <v>1308034</v>
      </c>
      <c r="D259" s="24">
        <v>14373999.93</v>
      </c>
      <c r="E259" s="24">
        <v>1164293.99</v>
      </c>
      <c r="F259" s="24">
        <v>197027</v>
      </c>
      <c r="G259" s="24">
        <v>3470273</v>
      </c>
      <c r="H259" s="24">
        <v>2359266</v>
      </c>
      <c r="I259" s="76">
        <v>97</v>
      </c>
      <c r="J259" s="76">
        <v>11</v>
      </c>
    </row>
    <row r="260" spans="1:10" x14ac:dyDescent="0.35">
      <c r="A260" s="74" t="s">
        <v>929</v>
      </c>
      <c r="B260" s="24">
        <v>3363238</v>
      </c>
      <c r="C260" s="24">
        <v>283184.63959999999</v>
      </c>
      <c r="D260" s="24">
        <v>3362323.25</v>
      </c>
      <c r="E260" s="24">
        <v>283107.62</v>
      </c>
      <c r="F260" s="24">
        <v>287308</v>
      </c>
      <c r="G260" s="24">
        <v>321007</v>
      </c>
      <c r="H260" s="24">
        <v>325130</v>
      </c>
      <c r="I260" s="76">
        <v>9</v>
      </c>
      <c r="J260" s="76">
        <v>2</v>
      </c>
    </row>
    <row r="261" spans="1:10" x14ac:dyDescent="0.35">
      <c r="A261" s="75" t="s">
        <v>928</v>
      </c>
      <c r="B261" s="24">
        <v>3363238</v>
      </c>
      <c r="C261" s="24">
        <v>283184.63959999999</v>
      </c>
      <c r="D261" s="24">
        <v>3362323.25</v>
      </c>
      <c r="E261" s="24">
        <v>283107.62</v>
      </c>
      <c r="F261" s="24">
        <v>287308</v>
      </c>
      <c r="G261" s="24">
        <v>321007</v>
      </c>
      <c r="H261" s="24">
        <v>325130</v>
      </c>
      <c r="I261" s="76">
        <v>9</v>
      </c>
      <c r="J261" s="76">
        <v>2</v>
      </c>
    </row>
    <row r="262" spans="1:10" x14ac:dyDescent="0.35">
      <c r="A262" s="74" t="s">
        <v>994</v>
      </c>
      <c r="B262" s="24">
        <v>29475049</v>
      </c>
      <c r="C262" s="24">
        <v>2505379</v>
      </c>
      <c r="D262" s="24">
        <v>27158106</v>
      </c>
      <c r="E262" s="24">
        <v>2308439.0099999998</v>
      </c>
      <c r="F262" s="24">
        <v>1322255</v>
      </c>
      <c r="G262" s="24">
        <v>5965660</v>
      </c>
      <c r="H262" s="24">
        <v>4782536</v>
      </c>
      <c r="I262" s="76">
        <v>60</v>
      </c>
      <c r="J262" s="76">
        <v>5</v>
      </c>
    </row>
    <row r="263" spans="1:10" x14ac:dyDescent="0.35">
      <c r="A263" s="75" t="s">
        <v>993</v>
      </c>
      <c r="B263" s="24">
        <v>29475049</v>
      </c>
      <c r="C263" s="24">
        <v>2505379</v>
      </c>
      <c r="D263" s="24">
        <v>27158106</v>
      </c>
      <c r="E263" s="24">
        <v>2308439.0099999998</v>
      </c>
      <c r="F263" s="24">
        <v>1322255</v>
      </c>
      <c r="G263" s="24">
        <v>5965660</v>
      </c>
      <c r="H263" s="24">
        <v>4782536</v>
      </c>
      <c r="I263" s="76">
        <v>60</v>
      </c>
      <c r="J263" s="76">
        <v>5</v>
      </c>
    </row>
    <row r="264" spans="1:10" x14ac:dyDescent="0.35">
      <c r="A264" s="74" t="s">
        <v>1058</v>
      </c>
      <c r="B264" s="24">
        <v>6680600</v>
      </c>
      <c r="C264" s="24">
        <v>562506.52</v>
      </c>
      <c r="D264" s="24">
        <v>6680072.3799999999</v>
      </c>
      <c r="E264" s="24">
        <v>560241.38</v>
      </c>
      <c r="F264" s="24">
        <v>287262</v>
      </c>
      <c r="G264" s="24">
        <v>2711381</v>
      </c>
      <c r="H264" s="24">
        <v>2436136</v>
      </c>
      <c r="I264" s="76">
        <v>20</v>
      </c>
      <c r="J264" s="76">
        <v>2</v>
      </c>
    </row>
    <row r="265" spans="1:10" x14ac:dyDescent="0.35">
      <c r="A265" s="75" t="s">
        <v>1057</v>
      </c>
      <c r="B265" s="24">
        <v>6680600</v>
      </c>
      <c r="C265" s="24">
        <v>562506.52</v>
      </c>
      <c r="D265" s="24">
        <v>6680072.3799999999</v>
      </c>
      <c r="E265" s="24">
        <v>560241.38</v>
      </c>
      <c r="F265" s="24">
        <v>287262</v>
      </c>
      <c r="G265" s="24">
        <v>2711381</v>
      </c>
      <c r="H265" s="24">
        <v>2436136</v>
      </c>
      <c r="I265" s="76">
        <v>20</v>
      </c>
      <c r="J265" s="76">
        <v>2</v>
      </c>
    </row>
    <row r="266" spans="1:10" x14ac:dyDescent="0.35">
      <c r="A266" s="9">
        <v>27</v>
      </c>
      <c r="B266" s="24">
        <v>154185140</v>
      </c>
      <c r="C266" s="24">
        <v>13908750.34</v>
      </c>
      <c r="D266" s="24">
        <v>61559128.010000005</v>
      </c>
      <c r="E266" s="24">
        <v>5004602.66</v>
      </c>
      <c r="F266" s="24">
        <v>10946439</v>
      </c>
      <c r="G266" s="24">
        <v>8380999</v>
      </c>
      <c r="H266" s="24">
        <v>5418688</v>
      </c>
      <c r="I266" s="76">
        <v>804</v>
      </c>
      <c r="J266" s="76">
        <v>40</v>
      </c>
    </row>
    <row r="267" spans="1:10" x14ac:dyDescent="0.35">
      <c r="A267" s="74" t="s">
        <v>843</v>
      </c>
      <c r="B267" s="24">
        <v>140187900</v>
      </c>
      <c r="C267" s="24">
        <v>12757098.9</v>
      </c>
      <c r="D267" s="24">
        <v>53035063.310000002</v>
      </c>
      <c r="E267" s="24">
        <v>4306411.5599999996</v>
      </c>
      <c r="F267" s="24">
        <v>10527415</v>
      </c>
      <c r="G267" s="24">
        <v>6992728</v>
      </c>
      <c r="H267" s="24">
        <v>4763045</v>
      </c>
      <c r="I267" s="76">
        <v>410</v>
      </c>
      <c r="J267" s="76">
        <v>36</v>
      </c>
    </row>
    <row r="268" spans="1:10" x14ac:dyDescent="0.35">
      <c r="A268" s="75" t="s">
        <v>842</v>
      </c>
      <c r="B268" s="24">
        <v>140187900</v>
      </c>
      <c r="C268" s="24">
        <v>12757098.9</v>
      </c>
      <c r="D268" s="24">
        <v>53035063.310000002</v>
      </c>
      <c r="E268" s="24">
        <v>4306411.5599999996</v>
      </c>
      <c r="F268" s="24">
        <v>10527415</v>
      </c>
      <c r="G268" s="24">
        <v>6992728</v>
      </c>
      <c r="H268" s="24">
        <v>4763045</v>
      </c>
      <c r="I268" s="76">
        <v>410</v>
      </c>
      <c r="J268" s="76">
        <v>36</v>
      </c>
    </row>
    <row r="269" spans="1:10" x14ac:dyDescent="0.35">
      <c r="A269" s="74" t="s">
        <v>1064</v>
      </c>
      <c r="B269" s="24">
        <v>8411240</v>
      </c>
      <c r="C269" s="24">
        <v>681310.44000000006</v>
      </c>
      <c r="D269" s="24">
        <v>6104736</v>
      </c>
      <c r="E269" s="24">
        <v>494483.62</v>
      </c>
      <c r="F269" s="24">
        <v>419024</v>
      </c>
      <c r="G269" s="24">
        <v>575484</v>
      </c>
      <c r="H269" s="24">
        <v>313197</v>
      </c>
      <c r="I269" s="76">
        <v>40</v>
      </c>
      <c r="J269" s="76">
        <v>1</v>
      </c>
    </row>
    <row r="270" spans="1:10" x14ac:dyDescent="0.35">
      <c r="A270" s="75" t="s">
        <v>1063</v>
      </c>
      <c r="B270" s="24">
        <v>8411240</v>
      </c>
      <c r="C270" s="24">
        <v>681310.44000000006</v>
      </c>
      <c r="D270" s="24">
        <v>6104736</v>
      </c>
      <c r="E270" s="24">
        <v>494483.62</v>
      </c>
      <c r="F270" s="24">
        <v>419024</v>
      </c>
      <c r="G270" s="24">
        <v>575484</v>
      </c>
      <c r="H270" s="24">
        <v>313197</v>
      </c>
      <c r="I270" s="76">
        <v>40</v>
      </c>
      <c r="J270" s="76">
        <v>1</v>
      </c>
    </row>
    <row r="271" spans="1:10" x14ac:dyDescent="0.35">
      <c r="A271" s="74" t="s">
        <v>1091</v>
      </c>
      <c r="B271" s="24">
        <v>5586000</v>
      </c>
      <c r="C271" s="24">
        <v>470341</v>
      </c>
      <c r="D271" s="24">
        <v>2419328.7000000002</v>
      </c>
      <c r="E271" s="24">
        <v>203707.48</v>
      </c>
      <c r="F271" s="24">
        <v>0</v>
      </c>
      <c r="G271" s="24">
        <v>812787</v>
      </c>
      <c r="H271" s="24">
        <v>342446</v>
      </c>
      <c r="I271" s="76">
        <v>354</v>
      </c>
      <c r="J271" s="76">
        <v>3</v>
      </c>
    </row>
    <row r="272" spans="1:10" x14ac:dyDescent="0.35">
      <c r="A272" s="75" t="s">
        <v>1090</v>
      </c>
      <c r="B272" s="24">
        <v>5586000</v>
      </c>
      <c r="C272" s="24">
        <v>470341</v>
      </c>
      <c r="D272" s="24">
        <v>2419328.7000000002</v>
      </c>
      <c r="E272" s="24">
        <v>203707.48</v>
      </c>
      <c r="F272" s="24">
        <v>0</v>
      </c>
      <c r="G272" s="24">
        <v>812787</v>
      </c>
      <c r="H272" s="24">
        <v>342446</v>
      </c>
      <c r="I272" s="76">
        <v>354</v>
      </c>
      <c r="J272" s="76">
        <v>3</v>
      </c>
    </row>
    <row r="273" spans="1:10" x14ac:dyDescent="0.35">
      <c r="A273" s="9">
        <v>28</v>
      </c>
      <c r="B273" s="24">
        <v>1660000</v>
      </c>
      <c r="C273" s="24">
        <v>139772</v>
      </c>
      <c r="D273" s="24">
        <v>1638600.14</v>
      </c>
      <c r="E273" s="24">
        <v>137073.47</v>
      </c>
      <c r="F273" s="24">
        <v>0</v>
      </c>
      <c r="G273" s="24">
        <v>341105</v>
      </c>
      <c r="H273" s="24">
        <v>201333</v>
      </c>
      <c r="I273" s="76">
        <v>35</v>
      </c>
      <c r="J273" s="76">
        <v>3</v>
      </c>
    </row>
    <row r="274" spans="1:10" x14ac:dyDescent="0.35">
      <c r="A274" s="74" t="s">
        <v>452</v>
      </c>
      <c r="B274" s="24">
        <v>1660000</v>
      </c>
      <c r="C274" s="24">
        <v>139772</v>
      </c>
      <c r="D274" s="24">
        <v>1638600.14</v>
      </c>
      <c r="E274" s="24">
        <v>137073.47</v>
      </c>
      <c r="F274" s="24">
        <v>0</v>
      </c>
      <c r="G274" s="24">
        <v>341105</v>
      </c>
      <c r="H274" s="24">
        <v>201333</v>
      </c>
      <c r="I274" s="76">
        <v>35</v>
      </c>
      <c r="J274" s="76">
        <v>3</v>
      </c>
    </row>
    <row r="275" spans="1:10" x14ac:dyDescent="0.35">
      <c r="A275" s="75" t="s">
        <v>451</v>
      </c>
      <c r="B275" s="24">
        <v>1660000</v>
      </c>
      <c r="C275" s="24">
        <v>139772</v>
      </c>
      <c r="D275" s="24">
        <v>1638600.14</v>
      </c>
      <c r="E275" s="24">
        <v>137073.47</v>
      </c>
      <c r="F275" s="24">
        <v>0</v>
      </c>
      <c r="G275" s="24">
        <v>341105</v>
      </c>
      <c r="H275" s="24">
        <v>201333</v>
      </c>
      <c r="I275" s="76">
        <v>35</v>
      </c>
      <c r="J275" s="76">
        <v>3</v>
      </c>
    </row>
    <row r="276" spans="1:10" x14ac:dyDescent="0.35">
      <c r="A276" s="9">
        <v>29</v>
      </c>
      <c r="B276" s="24">
        <v>199512024</v>
      </c>
      <c r="C276" s="24">
        <v>17458309.255400002</v>
      </c>
      <c r="D276" s="24">
        <v>52488051.160000004</v>
      </c>
      <c r="E276" s="24">
        <v>4379208.96</v>
      </c>
      <c r="F276" s="24">
        <v>4107199.661538092</v>
      </c>
      <c r="G276" s="24">
        <v>39595714.152395964</v>
      </c>
      <c r="H276" s="24">
        <v>26244604.610534057</v>
      </c>
      <c r="I276" s="76">
        <v>2030</v>
      </c>
      <c r="J276" s="76">
        <v>141</v>
      </c>
    </row>
    <row r="277" spans="1:10" x14ac:dyDescent="0.35">
      <c r="A277" s="74" t="s">
        <v>146</v>
      </c>
      <c r="B277" s="24">
        <v>1558460</v>
      </c>
      <c r="C277" s="24">
        <v>141819.85999999999</v>
      </c>
      <c r="D277" s="24">
        <v>0</v>
      </c>
      <c r="E277" s="24">
        <v>0</v>
      </c>
      <c r="F277" s="24">
        <v>103093</v>
      </c>
      <c r="G277" s="24">
        <v>432228</v>
      </c>
      <c r="H277" s="24">
        <v>393501</v>
      </c>
      <c r="I277" s="76">
        <v>12</v>
      </c>
      <c r="J277" s="76">
        <v>1</v>
      </c>
    </row>
    <row r="278" spans="1:10" x14ac:dyDescent="0.35">
      <c r="A278" s="75" t="s">
        <v>145</v>
      </c>
      <c r="B278" s="24">
        <v>1558460</v>
      </c>
      <c r="C278" s="24">
        <v>141819.85999999999</v>
      </c>
      <c r="D278" s="24">
        <v>0</v>
      </c>
      <c r="E278" s="24">
        <v>0</v>
      </c>
      <c r="F278" s="24">
        <v>103093</v>
      </c>
      <c r="G278" s="24">
        <v>432228</v>
      </c>
      <c r="H278" s="24">
        <v>393501</v>
      </c>
      <c r="I278" s="76">
        <v>12</v>
      </c>
      <c r="J278" s="76">
        <v>1</v>
      </c>
    </row>
    <row r="279" spans="1:10" x14ac:dyDescent="0.35">
      <c r="A279" s="74" t="s">
        <v>735</v>
      </c>
      <c r="B279" s="24">
        <v>73473675</v>
      </c>
      <c r="C279" s="24">
        <v>6142399</v>
      </c>
      <c r="D279" s="24">
        <v>33903718.630000003</v>
      </c>
      <c r="E279" s="24">
        <v>2834350.88</v>
      </c>
      <c r="F279" s="24">
        <v>151181</v>
      </c>
      <c r="G279" s="24">
        <v>31297045</v>
      </c>
      <c r="H279" s="24">
        <v>25305827</v>
      </c>
      <c r="I279" s="76">
        <v>1457</v>
      </c>
      <c r="J279" s="76">
        <v>85</v>
      </c>
    </row>
    <row r="280" spans="1:10" x14ac:dyDescent="0.35">
      <c r="A280" s="75" t="s">
        <v>734</v>
      </c>
      <c r="B280" s="24">
        <v>73473675</v>
      </c>
      <c r="C280" s="24">
        <v>6142399</v>
      </c>
      <c r="D280" s="24">
        <v>33903718.630000003</v>
      </c>
      <c r="E280" s="24">
        <v>2834350.88</v>
      </c>
      <c r="F280" s="24">
        <v>151181</v>
      </c>
      <c r="G280" s="24">
        <v>31297045</v>
      </c>
      <c r="H280" s="24">
        <v>25305827</v>
      </c>
      <c r="I280" s="76">
        <v>1457</v>
      </c>
      <c r="J280" s="76">
        <v>85</v>
      </c>
    </row>
    <row r="281" spans="1:10" x14ac:dyDescent="0.35">
      <c r="A281" s="74" t="s">
        <v>819</v>
      </c>
      <c r="B281" s="24">
        <v>11401677</v>
      </c>
      <c r="C281" s="24">
        <v>960021.2034</v>
      </c>
      <c r="D281" s="24">
        <v>11401677</v>
      </c>
      <c r="E281" s="24">
        <v>960021.2</v>
      </c>
      <c r="F281" s="24">
        <v>44566.661538092005</v>
      </c>
      <c r="G281" s="24">
        <v>1310429.1523959634</v>
      </c>
      <c r="H281" s="24">
        <v>394974.61053405539</v>
      </c>
      <c r="I281" s="76">
        <v>35</v>
      </c>
      <c r="J281" s="76">
        <v>4</v>
      </c>
    </row>
    <row r="282" spans="1:10" x14ac:dyDescent="0.35">
      <c r="A282" s="75" t="s">
        <v>818</v>
      </c>
      <c r="B282" s="24">
        <v>11401677</v>
      </c>
      <c r="C282" s="24">
        <v>960021.2034</v>
      </c>
      <c r="D282" s="24">
        <v>11401677</v>
      </c>
      <c r="E282" s="24">
        <v>960021.2</v>
      </c>
      <c r="F282" s="24">
        <v>44566.661538092005</v>
      </c>
      <c r="G282" s="24">
        <v>1310429.1523959634</v>
      </c>
      <c r="H282" s="24">
        <v>394974.61053405539</v>
      </c>
      <c r="I282" s="76">
        <v>35</v>
      </c>
      <c r="J282" s="76">
        <v>4</v>
      </c>
    </row>
    <row r="283" spans="1:10" x14ac:dyDescent="0.35">
      <c r="A283" s="74" t="s">
        <v>1101</v>
      </c>
      <c r="B283" s="24">
        <v>111891212</v>
      </c>
      <c r="C283" s="24">
        <v>10117922.192</v>
      </c>
      <c r="D283" s="24">
        <v>6056069</v>
      </c>
      <c r="E283" s="24">
        <v>490541.59</v>
      </c>
      <c r="F283" s="24">
        <v>3790220</v>
      </c>
      <c r="G283" s="24">
        <v>6460950</v>
      </c>
      <c r="H283" s="24">
        <v>133248</v>
      </c>
      <c r="I283" s="76">
        <v>521</v>
      </c>
      <c r="J283" s="76">
        <v>50</v>
      </c>
    </row>
    <row r="284" spans="1:10" x14ac:dyDescent="0.35">
      <c r="A284" s="75" t="s">
        <v>1103</v>
      </c>
      <c r="B284" s="24">
        <v>105473402</v>
      </c>
      <c r="C284" s="24">
        <v>9598079.5820000004</v>
      </c>
      <c r="D284" s="24">
        <v>0</v>
      </c>
      <c r="E284" s="24">
        <v>0</v>
      </c>
      <c r="F284" s="24">
        <v>3512324</v>
      </c>
      <c r="G284" s="24">
        <v>6207404</v>
      </c>
      <c r="H284" s="24">
        <v>121648</v>
      </c>
      <c r="I284" s="76">
        <v>493</v>
      </c>
      <c r="J284" s="76">
        <v>47</v>
      </c>
    </row>
    <row r="285" spans="1:10" x14ac:dyDescent="0.35">
      <c r="A285" s="75" t="s">
        <v>1100</v>
      </c>
      <c r="B285" s="24">
        <v>6417810</v>
      </c>
      <c r="C285" s="24">
        <v>519842.61000000004</v>
      </c>
      <c r="D285" s="24">
        <v>6056069</v>
      </c>
      <c r="E285" s="24">
        <v>490541.59</v>
      </c>
      <c r="F285" s="24">
        <v>277896</v>
      </c>
      <c r="G285" s="24">
        <v>253546</v>
      </c>
      <c r="H285" s="24">
        <v>11600</v>
      </c>
      <c r="I285" s="76">
        <v>28</v>
      </c>
      <c r="J285" s="76">
        <v>3</v>
      </c>
    </row>
    <row r="286" spans="1:10" x14ac:dyDescent="0.35">
      <c r="A286" s="74" t="s">
        <v>1276</v>
      </c>
      <c r="B286" s="24">
        <v>1187000</v>
      </c>
      <c r="C286" s="24">
        <v>96147</v>
      </c>
      <c r="D286" s="24">
        <v>1126586.53</v>
      </c>
      <c r="E286" s="24">
        <v>94295.29</v>
      </c>
      <c r="F286" s="24">
        <v>18139</v>
      </c>
      <c r="G286" s="24">
        <v>95062</v>
      </c>
      <c r="H286" s="24">
        <v>17054</v>
      </c>
      <c r="I286" s="76">
        <v>5</v>
      </c>
      <c r="J286" s="76">
        <v>1</v>
      </c>
    </row>
    <row r="287" spans="1:10" x14ac:dyDescent="0.35">
      <c r="A287" s="75" t="s">
        <v>1275</v>
      </c>
      <c r="B287" s="24">
        <v>1187000</v>
      </c>
      <c r="C287" s="24">
        <v>96147</v>
      </c>
      <c r="D287" s="24">
        <v>1126586.53</v>
      </c>
      <c r="E287" s="24">
        <v>94295.29</v>
      </c>
      <c r="F287" s="24">
        <v>18139</v>
      </c>
      <c r="G287" s="24">
        <v>95062</v>
      </c>
      <c r="H287" s="24">
        <v>17054</v>
      </c>
      <c r="I287" s="76">
        <v>5</v>
      </c>
      <c r="J287" s="76">
        <v>1</v>
      </c>
    </row>
    <row r="288" spans="1:10" x14ac:dyDescent="0.35">
      <c r="A288" s="9">
        <v>30</v>
      </c>
      <c r="B288" s="24">
        <v>19774843</v>
      </c>
      <c r="C288" s="24">
        <v>1677687.213</v>
      </c>
      <c r="D288" s="24">
        <v>6821465.79</v>
      </c>
      <c r="E288" s="24">
        <v>567721.75</v>
      </c>
      <c r="F288" s="24">
        <v>373772</v>
      </c>
      <c r="G288" s="24">
        <v>7930230</v>
      </c>
      <c r="H288" s="24">
        <v>6626313</v>
      </c>
      <c r="I288" s="76">
        <v>230.6</v>
      </c>
      <c r="J288" s="76">
        <v>24</v>
      </c>
    </row>
    <row r="289" spans="1:10" x14ac:dyDescent="0.35">
      <c r="A289" s="74" t="s">
        <v>157</v>
      </c>
      <c r="B289" s="24">
        <v>766293</v>
      </c>
      <c r="C289" s="24">
        <v>69732.663</v>
      </c>
      <c r="D289" s="24">
        <v>658910.17999999993</v>
      </c>
      <c r="E289" s="24">
        <v>53371.72</v>
      </c>
      <c r="F289" s="24">
        <v>33124</v>
      </c>
      <c r="G289" s="24">
        <v>168912</v>
      </c>
      <c r="H289" s="24">
        <v>132303</v>
      </c>
      <c r="I289" s="76">
        <v>11.6</v>
      </c>
      <c r="J289" s="76">
        <v>1</v>
      </c>
    </row>
    <row r="290" spans="1:10" x14ac:dyDescent="0.35">
      <c r="A290" s="75" t="s">
        <v>156</v>
      </c>
      <c r="B290" s="24">
        <v>766293</v>
      </c>
      <c r="C290" s="24">
        <v>69732.663</v>
      </c>
      <c r="D290" s="24">
        <v>658910.17999999993</v>
      </c>
      <c r="E290" s="24">
        <v>53371.72</v>
      </c>
      <c r="F290" s="24">
        <v>33124</v>
      </c>
      <c r="G290" s="24">
        <v>168912</v>
      </c>
      <c r="H290" s="24">
        <v>132303</v>
      </c>
      <c r="I290" s="76">
        <v>11.6</v>
      </c>
      <c r="J290" s="76">
        <v>1</v>
      </c>
    </row>
    <row r="291" spans="1:10" x14ac:dyDescent="0.35">
      <c r="A291" s="74" t="s">
        <v>1375</v>
      </c>
      <c r="B291" s="24">
        <v>3708050</v>
      </c>
      <c r="C291" s="24">
        <v>337432.55</v>
      </c>
      <c r="D291" s="24">
        <v>0</v>
      </c>
      <c r="E291" s="24">
        <v>0</v>
      </c>
      <c r="F291" s="24">
        <v>65608</v>
      </c>
      <c r="G291" s="24">
        <v>3018494</v>
      </c>
      <c r="H291" s="24">
        <v>2746669</v>
      </c>
      <c r="I291" s="76">
        <v>126</v>
      </c>
      <c r="J291" s="76">
        <v>14</v>
      </c>
    </row>
    <row r="292" spans="1:10" x14ac:dyDescent="0.35">
      <c r="A292" s="75" t="s">
        <v>1303</v>
      </c>
      <c r="B292" s="24">
        <v>3708050</v>
      </c>
      <c r="C292" s="24">
        <v>337432.55</v>
      </c>
      <c r="D292" s="24">
        <v>0</v>
      </c>
      <c r="E292" s="24">
        <v>0</v>
      </c>
      <c r="F292" s="24">
        <v>65608</v>
      </c>
      <c r="G292" s="24">
        <v>3018494</v>
      </c>
      <c r="H292" s="24">
        <v>2746669</v>
      </c>
      <c r="I292" s="76">
        <v>126</v>
      </c>
      <c r="J292" s="76">
        <v>14</v>
      </c>
    </row>
    <row r="293" spans="1:10" x14ac:dyDescent="0.35">
      <c r="A293" s="74" t="s">
        <v>877</v>
      </c>
      <c r="B293" s="24">
        <v>4115500</v>
      </c>
      <c r="C293" s="24">
        <v>333356</v>
      </c>
      <c r="D293" s="24">
        <v>4115500</v>
      </c>
      <c r="E293" s="24">
        <v>343220.36</v>
      </c>
      <c r="F293" s="24">
        <v>84522</v>
      </c>
      <c r="G293" s="24">
        <v>2616810</v>
      </c>
      <c r="H293" s="24">
        <v>2367976</v>
      </c>
      <c r="I293" s="76">
        <v>30</v>
      </c>
      <c r="J293" s="76">
        <v>1</v>
      </c>
    </row>
    <row r="294" spans="1:10" x14ac:dyDescent="0.35">
      <c r="A294" s="75" t="s">
        <v>876</v>
      </c>
      <c r="B294" s="24">
        <v>4115500</v>
      </c>
      <c r="C294" s="24">
        <v>333356</v>
      </c>
      <c r="D294" s="24">
        <v>4115500</v>
      </c>
      <c r="E294" s="24">
        <v>343220.36</v>
      </c>
      <c r="F294" s="24">
        <v>84522</v>
      </c>
      <c r="G294" s="24">
        <v>2616810</v>
      </c>
      <c r="H294" s="24">
        <v>2367976</v>
      </c>
      <c r="I294" s="76">
        <v>30</v>
      </c>
      <c r="J294" s="76">
        <v>1</v>
      </c>
    </row>
    <row r="295" spans="1:10" x14ac:dyDescent="0.35">
      <c r="A295" s="74" t="s">
        <v>1252</v>
      </c>
      <c r="B295" s="24">
        <v>11185000</v>
      </c>
      <c r="C295" s="24">
        <v>937166</v>
      </c>
      <c r="D295" s="24">
        <v>2047055.61</v>
      </c>
      <c r="E295" s="24">
        <v>171129.67</v>
      </c>
      <c r="F295" s="24">
        <v>190518</v>
      </c>
      <c r="G295" s="24">
        <v>2126014</v>
      </c>
      <c r="H295" s="24">
        <v>1379365</v>
      </c>
      <c r="I295" s="76">
        <v>63</v>
      </c>
      <c r="J295" s="76">
        <v>8</v>
      </c>
    </row>
    <row r="296" spans="1:10" x14ac:dyDescent="0.35">
      <c r="A296" s="75" t="s">
        <v>1251</v>
      </c>
      <c r="B296" s="24">
        <v>3500000</v>
      </c>
      <c r="C296" s="24">
        <v>294700</v>
      </c>
      <c r="D296" s="24">
        <v>2047055.61</v>
      </c>
      <c r="E296" s="24">
        <v>171129.67</v>
      </c>
      <c r="F296" s="24">
        <v>116974</v>
      </c>
      <c r="G296" s="24">
        <v>909611</v>
      </c>
      <c r="H296" s="24">
        <v>731885</v>
      </c>
      <c r="I296" s="76">
        <v>18</v>
      </c>
      <c r="J296" s="76">
        <v>1</v>
      </c>
    </row>
    <row r="297" spans="1:10" x14ac:dyDescent="0.35">
      <c r="A297" s="75" t="s">
        <v>1254</v>
      </c>
      <c r="B297" s="24">
        <v>7685000</v>
      </c>
      <c r="C297" s="24">
        <v>642466</v>
      </c>
      <c r="D297" s="24">
        <v>0</v>
      </c>
      <c r="E297" s="24">
        <v>0</v>
      </c>
      <c r="F297" s="24">
        <v>73544</v>
      </c>
      <c r="G297" s="24">
        <v>1216403</v>
      </c>
      <c r="H297" s="24">
        <v>647480</v>
      </c>
      <c r="I297" s="76">
        <v>45</v>
      </c>
      <c r="J297" s="76">
        <v>7</v>
      </c>
    </row>
    <row r="298" spans="1:10" x14ac:dyDescent="0.35">
      <c r="A298" s="9">
        <v>31</v>
      </c>
      <c r="B298" s="24">
        <v>174905661</v>
      </c>
      <c r="C298" s="24">
        <v>14665414.775400002</v>
      </c>
      <c r="D298" s="24">
        <v>120122592.25999999</v>
      </c>
      <c r="E298" s="24">
        <v>10064307.82</v>
      </c>
      <c r="F298" s="24">
        <v>4251738</v>
      </c>
      <c r="G298" s="24">
        <v>34485701</v>
      </c>
      <c r="H298" s="24">
        <v>24072026</v>
      </c>
      <c r="I298" s="76">
        <v>600</v>
      </c>
      <c r="J298" s="76">
        <v>53</v>
      </c>
    </row>
    <row r="299" spans="1:10" x14ac:dyDescent="0.35">
      <c r="A299" s="74" t="s">
        <v>141</v>
      </c>
      <c r="B299" s="24">
        <v>27722495</v>
      </c>
      <c r="C299" s="24">
        <v>2356412</v>
      </c>
      <c r="D299" s="24">
        <v>0</v>
      </c>
      <c r="E299" s="24">
        <v>0</v>
      </c>
      <c r="F299" s="24">
        <v>3244711</v>
      </c>
      <c r="G299" s="24">
        <v>6300673</v>
      </c>
      <c r="H299" s="24">
        <v>7188972</v>
      </c>
      <c r="I299" s="76">
        <v>31</v>
      </c>
      <c r="J299" s="76">
        <v>3</v>
      </c>
    </row>
    <row r="300" spans="1:10" x14ac:dyDescent="0.35">
      <c r="A300" s="75" t="s">
        <v>140</v>
      </c>
      <c r="B300" s="24">
        <v>27722495</v>
      </c>
      <c r="C300" s="24">
        <v>2356412</v>
      </c>
      <c r="D300" s="24">
        <v>0</v>
      </c>
      <c r="E300" s="24">
        <v>0</v>
      </c>
      <c r="F300" s="24">
        <v>3244711</v>
      </c>
      <c r="G300" s="24">
        <v>6300673</v>
      </c>
      <c r="H300" s="24">
        <v>7188972</v>
      </c>
      <c r="I300" s="76">
        <v>31</v>
      </c>
      <c r="J300" s="76">
        <v>3</v>
      </c>
    </row>
    <row r="301" spans="1:10" x14ac:dyDescent="0.35">
      <c r="A301" s="74" t="s">
        <v>261</v>
      </c>
      <c r="B301" s="24">
        <v>9573170</v>
      </c>
      <c r="C301" s="24">
        <v>800317</v>
      </c>
      <c r="D301" s="24">
        <v>6252497.5599999996</v>
      </c>
      <c r="E301" s="24">
        <v>527889.76</v>
      </c>
      <c r="F301" s="24">
        <v>94401</v>
      </c>
      <c r="G301" s="24">
        <v>1358931</v>
      </c>
      <c r="H301" s="24">
        <v>653015</v>
      </c>
      <c r="I301" s="76">
        <v>70</v>
      </c>
      <c r="J301" s="76">
        <v>7</v>
      </c>
    </row>
    <row r="302" spans="1:10" x14ac:dyDescent="0.35">
      <c r="A302" s="75" t="s">
        <v>260</v>
      </c>
      <c r="B302" s="24">
        <v>9573170</v>
      </c>
      <c r="C302" s="24">
        <v>800317</v>
      </c>
      <c r="D302" s="24">
        <v>6252497.5599999996</v>
      </c>
      <c r="E302" s="24">
        <v>527889.76</v>
      </c>
      <c r="F302" s="24">
        <v>94401</v>
      </c>
      <c r="G302" s="24">
        <v>1358931</v>
      </c>
      <c r="H302" s="24">
        <v>653015</v>
      </c>
      <c r="I302" s="76">
        <v>70</v>
      </c>
      <c r="J302" s="76">
        <v>7</v>
      </c>
    </row>
    <row r="303" spans="1:10" x14ac:dyDescent="0.35">
      <c r="A303" s="74" t="s">
        <v>578</v>
      </c>
      <c r="B303" s="24">
        <v>8394385</v>
      </c>
      <c r="C303" s="24">
        <v>706807.21699999995</v>
      </c>
      <c r="D303" s="24">
        <v>8394385</v>
      </c>
      <c r="E303" s="24">
        <v>706273.5</v>
      </c>
      <c r="F303" s="24">
        <v>570932</v>
      </c>
      <c r="G303" s="24">
        <v>2291152</v>
      </c>
      <c r="H303" s="24">
        <v>2155277</v>
      </c>
      <c r="I303" s="76">
        <v>34</v>
      </c>
      <c r="J303" s="76">
        <v>2</v>
      </c>
    </row>
    <row r="304" spans="1:10" x14ac:dyDescent="0.35">
      <c r="A304" s="75" t="s">
        <v>577</v>
      </c>
      <c r="B304" s="24">
        <v>8394385</v>
      </c>
      <c r="C304" s="24">
        <v>706807.21699999995</v>
      </c>
      <c r="D304" s="24">
        <v>8394385</v>
      </c>
      <c r="E304" s="24">
        <v>706273.5</v>
      </c>
      <c r="F304" s="24">
        <v>570932</v>
      </c>
      <c r="G304" s="24">
        <v>2291152</v>
      </c>
      <c r="H304" s="24">
        <v>2155277</v>
      </c>
      <c r="I304" s="76">
        <v>34</v>
      </c>
      <c r="J304" s="76">
        <v>2</v>
      </c>
    </row>
    <row r="305" spans="1:10" x14ac:dyDescent="0.35">
      <c r="A305" s="74" t="s">
        <v>607</v>
      </c>
      <c r="B305" s="24">
        <v>15017114</v>
      </c>
      <c r="C305" s="24">
        <v>1255431</v>
      </c>
      <c r="D305" s="24">
        <v>10189648.07</v>
      </c>
      <c r="E305" s="24">
        <v>856516.52</v>
      </c>
      <c r="F305" s="24">
        <v>213374</v>
      </c>
      <c r="G305" s="24">
        <v>3816474</v>
      </c>
      <c r="H305" s="24">
        <v>2774417</v>
      </c>
      <c r="I305" s="76">
        <v>33</v>
      </c>
      <c r="J305" s="76">
        <v>2</v>
      </c>
    </row>
    <row r="306" spans="1:10" x14ac:dyDescent="0.35">
      <c r="A306" s="75" t="s">
        <v>606</v>
      </c>
      <c r="B306" s="24">
        <v>15017114</v>
      </c>
      <c r="C306" s="24">
        <v>1255431</v>
      </c>
      <c r="D306" s="24">
        <v>10189648.07</v>
      </c>
      <c r="E306" s="24">
        <v>856516.52</v>
      </c>
      <c r="F306" s="24">
        <v>213374</v>
      </c>
      <c r="G306" s="24">
        <v>3816474</v>
      </c>
      <c r="H306" s="24">
        <v>2774417</v>
      </c>
      <c r="I306" s="76">
        <v>33</v>
      </c>
      <c r="J306" s="76">
        <v>2</v>
      </c>
    </row>
    <row r="307" spans="1:10" x14ac:dyDescent="0.35">
      <c r="A307" s="74" t="s">
        <v>1401</v>
      </c>
      <c r="B307" s="24">
        <v>17115645</v>
      </c>
      <c r="C307" s="24">
        <v>1430868</v>
      </c>
      <c r="D307" s="24">
        <v>8490516.0299999993</v>
      </c>
      <c r="E307" s="24">
        <v>709905.9</v>
      </c>
      <c r="F307" s="24">
        <v>0</v>
      </c>
      <c r="G307" s="24">
        <v>3266279</v>
      </c>
      <c r="H307" s="24">
        <v>1835411</v>
      </c>
      <c r="I307" s="76">
        <v>113</v>
      </c>
      <c r="J307" s="76">
        <v>11</v>
      </c>
    </row>
    <row r="308" spans="1:10" x14ac:dyDescent="0.35">
      <c r="A308" s="75" t="s">
        <v>705</v>
      </c>
      <c r="B308" s="24">
        <v>17115645</v>
      </c>
      <c r="C308" s="24">
        <v>1430868</v>
      </c>
      <c r="D308" s="24">
        <v>8490516.0299999993</v>
      </c>
      <c r="E308" s="24">
        <v>709905.9</v>
      </c>
      <c r="F308" s="24">
        <v>0</v>
      </c>
      <c r="G308" s="24">
        <v>3266279</v>
      </c>
      <c r="H308" s="24">
        <v>1835411</v>
      </c>
      <c r="I308" s="76">
        <v>113</v>
      </c>
      <c r="J308" s="76">
        <v>11</v>
      </c>
    </row>
    <row r="309" spans="1:10" x14ac:dyDescent="0.35">
      <c r="A309" s="74" t="s">
        <v>799</v>
      </c>
      <c r="B309" s="24">
        <v>2200000</v>
      </c>
      <c r="C309" s="24">
        <v>185240</v>
      </c>
      <c r="D309" s="24">
        <v>119300</v>
      </c>
      <c r="E309" s="24">
        <v>10045.06</v>
      </c>
      <c r="F309" s="24">
        <v>28671</v>
      </c>
      <c r="G309" s="24">
        <v>596885</v>
      </c>
      <c r="H309" s="24">
        <v>440316</v>
      </c>
      <c r="I309" s="76">
        <v>28</v>
      </c>
      <c r="J309" s="76">
        <v>3</v>
      </c>
    </row>
    <row r="310" spans="1:10" x14ac:dyDescent="0.35">
      <c r="A310" s="75" t="s">
        <v>798</v>
      </c>
      <c r="B310" s="24">
        <v>2200000</v>
      </c>
      <c r="C310" s="24">
        <v>185240</v>
      </c>
      <c r="D310" s="24">
        <v>119300</v>
      </c>
      <c r="E310" s="24">
        <v>10045.06</v>
      </c>
      <c r="F310" s="24">
        <v>28671</v>
      </c>
      <c r="G310" s="24">
        <v>596885</v>
      </c>
      <c r="H310" s="24">
        <v>440316</v>
      </c>
      <c r="I310" s="76">
        <v>28</v>
      </c>
      <c r="J310" s="76">
        <v>3</v>
      </c>
    </row>
    <row r="311" spans="1:10" x14ac:dyDescent="0.35">
      <c r="A311" s="74" t="s">
        <v>807</v>
      </c>
      <c r="B311" s="24">
        <v>10561452</v>
      </c>
      <c r="C311" s="24">
        <v>889274.25839999993</v>
      </c>
      <c r="D311" s="24">
        <v>9855718.6999999993</v>
      </c>
      <c r="E311" s="24">
        <v>824359.74</v>
      </c>
      <c r="F311" s="24">
        <v>42912</v>
      </c>
      <c r="G311" s="24">
        <v>868078</v>
      </c>
      <c r="H311" s="24">
        <v>21717</v>
      </c>
      <c r="I311" s="76">
        <v>78</v>
      </c>
      <c r="J311" s="76">
        <v>8</v>
      </c>
    </row>
    <row r="312" spans="1:10" x14ac:dyDescent="0.35">
      <c r="A312" s="75" t="s">
        <v>806</v>
      </c>
      <c r="B312" s="24">
        <v>6821909</v>
      </c>
      <c r="C312" s="24">
        <v>574404.7378</v>
      </c>
      <c r="D312" s="24">
        <v>6116175.7000000002</v>
      </c>
      <c r="E312" s="24">
        <v>511312.29</v>
      </c>
      <c r="F312" s="24">
        <v>29922</v>
      </c>
      <c r="G312" s="24">
        <v>592293</v>
      </c>
      <c r="H312" s="24">
        <v>47811</v>
      </c>
      <c r="I312" s="76">
        <v>54</v>
      </c>
      <c r="J312" s="76">
        <v>5</v>
      </c>
    </row>
    <row r="313" spans="1:10" x14ac:dyDescent="0.35">
      <c r="A313" s="75" t="s">
        <v>808</v>
      </c>
      <c r="B313" s="24">
        <v>3739543</v>
      </c>
      <c r="C313" s="24">
        <v>314869.52059999999</v>
      </c>
      <c r="D313" s="24">
        <v>3739543</v>
      </c>
      <c r="E313" s="24">
        <v>313047.45</v>
      </c>
      <c r="F313" s="24">
        <v>12990</v>
      </c>
      <c r="G313" s="24">
        <v>275785</v>
      </c>
      <c r="H313" s="24">
        <v>-26094</v>
      </c>
      <c r="I313" s="76">
        <v>24</v>
      </c>
      <c r="J313" s="76">
        <v>3</v>
      </c>
    </row>
    <row r="314" spans="1:10" x14ac:dyDescent="0.35">
      <c r="A314" s="74" t="s">
        <v>810</v>
      </c>
      <c r="B314" s="24">
        <v>1970000</v>
      </c>
      <c r="C314" s="24">
        <v>164692</v>
      </c>
      <c r="D314" s="24">
        <v>1970000</v>
      </c>
      <c r="E314" s="24">
        <v>165721.24</v>
      </c>
      <c r="F314" s="24">
        <v>16507</v>
      </c>
      <c r="G314" s="24">
        <v>144811</v>
      </c>
      <c r="H314" s="24">
        <v>-3374</v>
      </c>
      <c r="I314" s="76">
        <v>12</v>
      </c>
      <c r="J314" s="76">
        <v>2</v>
      </c>
    </row>
    <row r="315" spans="1:10" x14ac:dyDescent="0.35">
      <c r="A315" s="75" t="s">
        <v>809</v>
      </c>
      <c r="B315" s="24">
        <v>1970000</v>
      </c>
      <c r="C315" s="24">
        <v>164692</v>
      </c>
      <c r="D315" s="24">
        <v>1970000</v>
      </c>
      <c r="E315" s="24">
        <v>165721.24</v>
      </c>
      <c r="F315" s="24">
        <v>16507</v>
      </c>
      <c r="G315" s="24">
        <v>144811</v>
      </c>
      <c r="H315" s="24">
        <v>-3374</v>
      </c>
      <c r="I315" s="76">
        <v>12</v>
      </c>
      <c r="J315" s="76">
        <v>2</v>
      </c>
    </row>
    <row r="316" spans="1:10" x14ac:dyDescent="0.35">
      <c r="A316" s="74" t="s">
        <v>1031</v>
      </c>
      <c r="B316" s="24">
        <v>3155300</v>
      </c>
      <c r="C316" s="24">
        <v>255579.30000000002</v>
      </c>
      <c r="D316" s="24">
        <v>3049631.77</v>
      </c>
      <c r="E316" s="24">
        <v>247020.17</v>
      </c>
      <c r="F316" s="24">
        <v>40230</v>
      </c>
      <c r="G316" s="24">
        <v>271233</v>
      </c>
      <c r="H316" s="24">
        <v>55884</v>
      </c>
      <c r="I316" s="76">
        <v>9</v>
      </c>
      <c r="J316" s="76">
        <v>1</v>
      </c>
    </row>
    <row r="317" spans="1:10" x14ac:dyDescent="0.35">
      <c r="A317" s="75" t="s">
        <v>1030</v>
      </c>
      <c r="B317" s="24">
        <v>3155300</v>
      </c>
      <c r="C317" s="24">
        <v>255579.30000000002</v>
      </c>
      <c r="D317" s="24">
        <v>3049631.77</v>
      </c>
      <c r="E317" s="24">
        <v>247020.17</v>
      </c>
      <c r="F317" s="24">
        <v>40230</v>
      </c>
      <c r="G317" s="24">
        <v>271233</v>
      </c>
      <c r="H317" s="24">
        <v>55884</v>
      </c>
      <c r="I317" s="76">
        <v>9</v>
      </c>
      <c r="J317" s="76">
        <v>1</v>
      </c>
    </row>
    <row r="318" spans="1:10" x14ac:dyDescent="0.35">
      <c r="A318" s="74" t="s">
        <v>1184</v>
      </c>
      <c r="B318" s="24">
        <v>79196100</v>
      </c>
      <c r="C318" s="24">
        <v>6620794</v>
      </c>
      <c r="D318" s="24">
        <v>71800895.129999995</v>
      </c>
      <c r="E318" s="24">
        <v>6016575.9299999997</v>
      </c>
      <c r="F318" s="24">
        <v>0</v>
      </c>
      <c r="G318" s="24">
        <v>15571185</v>
      </c>
      <c r="H318" s="24">
        <v>8950391</v>
      </c>
      <c r="I318" s="76">
        <v>192</v>
      </c>
      <c r="J318" s="76">
        <v>14</v>
      </c>
    </row>
    <row r="319" spans="1:10" x14ac:dyDescent="0.35">
      <c r="A319" s="75" t="s">
        <v>1183</v>
      </c>
      <c r="B319" s="24">
        <v>79196100</v>
      </c>
      <c r="C319" s="24">
        <v>6620794</v>
      </c>
      <c r="D319" s="24">
        <v>71800895.129999995</v>
      </c>
      <c r="E319" s="24">
        <v>6016575.9299999997</v>
      </c>
      <c r="F319" s="24">
        <v>0</v>
      </c>
      <c r="G319" s="24">
        <v>15571185</v>
      </c>
      <c r="H319" s="24">
        <v>8950391</v>
      </c>
      <c r="I319" s="76">
        <v>192</v>
      </c>
      <c r="J319" s="76">
        <v>14</v>
      </c>
    </row>
    <row r="320" spans="1:10" x14ac:dyDescent="0.35">
      <c r="A320" s="9">
        <v>32</v>
      </c>
      <c r="B320" s="24">
        <v>524487712</v>
      </c>
      <c r="C320" s="24">
        <v>43935116.043300003</v>
      </c>
      <c r="D320" s="24">
        <v>234594207.73999995</v>
      </c>
      <c r="E320" s="24">
        <v>19635909.950000003</v>
      </c>
      <c r="F320" s="24">
        <v>8816198</v>
      </c>
      <c r="G320" s="24">
        <v>80722818</v>
      </c>
      <c r="H320" s="24">
        <v>45603896</v>
      </c>
      <c r="I320" s="76">
        <v>2462</v>
      </c>
      <c r="J320" s="76">
        <v>215</v>
      </c>
    </row>
    <row r="321" spans="1:10" x14ac:dyDescent="0.35">
      <c r="A321" s="74" t="s">
        <v>45</v>
      </c>
      <c r="B321" s="24">
        <v>5990614</v>
      </c>
      <c r="C321" s="24">
        <v>504409.7</v>
      </c>
      <c r="D321" s="24">
        <v>4976743.13</v>
      </c>
      <c r="E321" s="24">
        <v>419041.77</v>
      </c>
      <c r="F321" s="24">
        <v>180513</v>
      </c>
      <c r="G321" s="24">
        <v>618883</v>
      </c>
      <c r="H321" s="24">
        <v>294986</v>
      </c>
      <c r="I321" s="76">
        <v>14</v>
      </c>
      <c r="J321" s="76">
        <v>0</v>
      </c>
    </row>
    <row r="322" spans="1:10" x14ac:dyDescent="0.35">
      <c r="A322" s="75" t="s">
        <v>44</v>
      </c>
      <c r="B322" s="24">
        <v>5990614</v>
      </c>
      <c r="C322" s="24">
        <v>504409.7</v>
      </c>
      <c r="D322" s="24">
        <v>4976743.13</v>
      </c>
      <c r="E322" s="24">
        <v>419041.77</v>
      </c>
      <c r="F322" s="24">
        <v>180513</v>
      </c>
      <c r="G322" s="24">
        <v>618883</v>
      </c>
      <c r="H322" s="24">
        <v>294986</v>
      </c>
      <c r="I322" s="76">
        <v>14</v>
      </c>
      <c r="J322" s="76">
        <v>0</v>
      </c>
    </row>
    <row r="323" spans="1:10" x14ac:dyDescent="0.35">
      <c r="A323" s="74" t="s">
        <v>52</v>
      </c>
      <c r="B323" s="24">
        <v>2401884</v>
      </c>
      <c r="C323" s="24">
        <v>202238.63279999999</v>
      </c>
      <c r="D323" s="24">
        <v>2401884</v>
      </c>
      <c r="E323" s="24">
        <v>202238.63</v>
      </c>
      <c r="F323" s="24">
        <v>33640</v>
      </c>
      <c r="G323" s="24">
        <v>311256</v>
      </c>
      <c r="H323" s="24">
        <v>142657</v>
      </c>
      <c r="I323" s="76">
        <v>25</v>
      </c>
      <c r="J323" s="76">
        <v>3</v>
      </c>
    </row>
    <row r="324" spans="1:10" x14ac:dyDescent="0.35">
      <c r="A324" s="75" t="s">
        <v>51</v>
      </c>
      <c r="B324" s="24">
        <v>2401884</v>
      </c>
      <c r="C324" s="24">
        <v>202238.63279999999</v>
      </c>
      <c r="D324" s="24">
        <v>2401884</v>
      </c>
      <c r="E324" s="24">
        <v>202238.63</v>
      </c>
      <c r="F324" s="24">
        <v>33640</v>
      </c>
      <c r="G324" s="24">
        <v>311256</v>
      </c>
      <c r="H324" s="24">
        <v>142657</v>
      </c>
      <c r="I324" s="76">
        <v>25</v>
      </c>
      <c r="J324" s="76">
        <v>3</v>
      </c>
    </row>
    <row r="325" spans="1:10" x14ac:dyDescent="0.35">
      <c r="A325" s="74" t="s">
        <v>55</v>
      </c>
      <c r="B325" s="24">
        <v>2701502</v>
      </c>
      <c r="C325" s="24">
        <v>227467</v>
      </c>
      <c r="D325" s="24">
        <v>2701502</v>
      </c>
      <c r="E325" s="24">
        <v>227466.47</v>
      </c>
      <c r="F325" s="24">
        <v>57815</v>
      </c>
      <c r="G325" s="24">
        <v>506804</v>
      </c>
      <c r="H325" s="24">
        <v>337152</v>
      </c>
      <c r="I325" s="76">
        <v>24</v>
      </c>
      <c r="J325" s="76">
        <v>4</v>
      </c>
    </row>
    <row r="326" spans="1:10" x14ac:dyDescent="0.35">
      <c r="A326" s="75" t="s">
        <v>54</v>
      </c>
      <c r="B326" s="24">
        <v>2701502</v>
      </c>
      <c r="C326" s="24">
        <v>227467</v>
      </c>
      <c r="D326" s="24">
        <v>2701502</v>
      </c>
      <c r="E326" s="24">
        <v>227466.47</v>
      </c>
      <c r="F326" s="24">
        <v>57815</v>
      </c>
      <c r="G326" s="24">
        <v>506804</v>
      </c>
      <c r="H326" s="24">
        <v>337152</v>
      </c>
      <c r="I326" s="76">
        <v>24</v>
      </c>
      <c r="J326" s="76">
        <v>4</v>
      </c>
    </row>
    <row r="327" spans="1:10" x14ac:dyDescent="0.35">
      <c r="A327" s="74" t="s">
        <v>1395</v>
      </c>
      <c r="B327" s="24">
        <v>4738000</v>
      </c>
      <c r="C327" s="24">
        <v>431158</v>
      </c>
      <c r="D327" s="24">
        <v>0</v>
      </c>
      <c r="E327" s="24">
        <v>0</v>
      </c>
      <c r="F327" s="24">
        <v>3080806</v>
      </c>
      <c r="G327" s="24">
        <v>438844</v>
      </c>
      <c r="H327" s="24">
        <v>3088491</v>
      </c>
      <c r="I327" s="76">
        <v>50</v>
      </c>
      <c r="J327" s="76">
        <v>6</v>
      </c>
    </row>
    <row r="328" spans="1:10" x14ac:dyDescent="0.35">
      <c r="A328" s="75" t="s">
        <v>1292</v>
      </c>
      <c r="B328" s="24">
        <v>4738000</v>
      </c>
      <c r="C328" s="24">
        <v>431158</v>
      </c>
      <c r="D328" s="24">
        <v>0</v>
      </c>
      <c r="E328" s="24">
        <v>0</v>
      </c>
      <c r="F328" s="24">
        <v>3080806</v>
      </c>
      <c r="G328" s="24">
        <v>438844</v>
      </c>
      <c r="H328" s="24">
        <v>3088491</v>
      </c>
      <c r="I328" s="76">
        <v>50</v>
      </c>
      <c r="J328" s="76">
        <v>6</v>
      </c>
    </row>
    <row r="329" spans="1:10" x14ac:dyDescent="0.35">
      <c r="A329" s="74" t="s">
        <v>57</v>
      </c>
      <c r="B329" s="24">
        <v>1131584</v>
      </c>
      <c r="C329" s="24">
        <v>102974.144</v>
      </c>
      <c r="D329" s="24">
        <v>1118793.6499999999</v>
      </c>
      <c r="E329" s="24">
        <v>90622.29</v>
      </c>
      <c r="F329" s="24">
        <v>228808</v>
      </c>
      <c r="G329" s="24">
        <v>73809</v>
      </c>
      <c r="H329" s="24">
        <v>199643</v>
      </c>
      <c r="I329" s="76">
        <v>26</v>
      </c>
      <c r="J329" s="76">
        <v>3</v>
      </c>
    </row>
    <row r="330" spans="1:10" x14ac:dyDescent="0.35">
      <c r="A330" s="75" t="s">
        <v>56</v>
      </c>
      <c r="B330" s="24">
        <v>1131584</v>
      </c>
      <c r="C330" s="24">
        <v>102974.144</v>
      </c>
      <c r="D330" s="24">
        <v>1118793.6499999999</v>
      </c>
      <c r="E330" s="24">
        <v>90622.29</v>
      </c>
      <c r="F330" s="24">
        <v>228808</v>
      </c>
      <c r="G330" s="24">
        <v>73809</v>
      </c>
      <c r="H330" s="24">
        <v>199643</v>
      </c>
      <c r="I330" s="76">
        <v>26</v>
      </c>
      <c r="J330" s="76">
        <v>3</v>
      </c>
    </row>
    <row r="331" spans="1:10" x14ac:dyDescent="0.35">
      <c r="A331" s="74" t="s">
        <v>60</v>
      </c>
      <c r="B331" s="24">
        <v>6254045</v>
      </c>
      <c r="C331" s="24">
        <v>523463.56649999996</v>
      </c>
      <c r="D331" s="24">
        <v>3926731.88</v>
      </c>
      <c r="E331" s="24">
        <v>328667.46000000002</v>
      </c>
      <c r="F331" s="24">
        <v>351613</v>
      </c>
      <c r="G331" s="24">
        <v>523038</v>
      </c>
      <c r="H331" s="24">
        <v>351188</v>
      </c>
      <c r="I331" s="76">
        <v>28</v>
      </c>
      <c r="J331" s="76">
        <v>2</v>
      </c>
    </row>
    <row r="332" spans="1:10" x14ac:dyDescent="0.35">
      <c r="A332" s="75" t="s">
        <v>59</v>
      </c>
      <c r="B332" s="24">
        <v>6254045</v>
      </c>
      <c r="C332" s="24">
        <v>523463.56649999996</v>
      </c>
      <c r="D332" s="24">
        <v>3926731.88</v>
      </c>
      <c r="E332" s="24">
        <v>328667.46000000002</v>
      </c>
      <c r="F332" s="24">
        <v>351613</v>
      </c>
      <c r="G332" s="24">
        <v>523038</v>
      </c>
      <c r="H332" s="24">
        <v>351188</v>
      </c>
      <c r="I332" s="76">
        <v>28</v>
      </c>
      <c r="J332" s="76">
        <v>2</v>
      </c>
    </row>
    <row r="333" spans="1:10" x14ac:dyDescent="0.35">
      <c r="A333" s="74" t="s">
        <v>92</v>
      </c>
      <c r="B333" s="24">
        <v>153076838</v>
      </c>
      <c r="C333" s="24">
        <v>12797224</v>
      </c>
      <c r="D333" s="24">
        <v>2480000</v>
      </c>
      <c r="E333" s="24">
        <v>207328</v>
      </c>
      <c r="F333" s="24">
        <v>1371022</v>
      </c>
      <c r="G333" s="24">
        <v>17565901</v>
      </c>
      <c r="H333" s="24">
        <v>6139699</v>
      </c>
      <c r="I333" s="76">
        <v>622</v>
      </c>
      <c r="J333" s="76">
        <v>72</v>
      </c>
    </row>
    <row r="334" spans="1:10" x14ac:dyDescent="0.35">
      <c r="A334" s="75" t="s">
        <v>91</v>
      </c>
      <c r="B334" s="24">
        <v>153076838</v>
      </c>
      <c r="C334" s="24">
        <v>12797224</v>
      </c>
      <c r="D334" s="24">
        <v>2480000</v>
      </c>
      <c r="E334" s="24">
        <v>207328</v>
      </c>
      <c r="F334" s="24">
        <v>1371022</v>
      </c>
      <c r="G334" s="24">
        <v>17565901</v>
      </c>
      <c r="H334" s="24">
        <v>6139699</v>
      </c>
      <c r="I334" s="76">
        <v>622</v>
      </c>
      <c r="J334" s="76">
        <v>72</v>
      </c>
    </row>
    <row r="335" spans="1:10" x14ac:dyDescent="0.35">
      <c r="A335" s="74" t="s">
        <v>354</v>
      </c>
      <c r="B335" s="24">
        <v>21123032</v>
      </c>
      <c r="C335" s="24">
        <v>1765885</v>
      </c>
      <c r="D335" s="24">
        <v>9469815.1300000008</v>
      </c>
      <c r="E335" s="24">
        <v>802609.54</v>
      </c>
      <c r="F335" s="24">
        <v>191126</v>
      </c>
      <c r="G335" s="24">
        <v>4508054</v>
      </c>
      <c r="H335" s="24">
        <v>2933294</v>
      </c>
      <c r="I335" s="76">
        <v>110</v>
      </c>
      <c r="J335" s="76">
        <v>9</v>
      </c>
    </row>
    <row r="336" spans="1:10" x14ac:dyDescent="0.35">
      <c r="A336" s="75" t="s">
        <v>353</v>
      </c>
      <c r="B336" s="24">
        <v>21123032</v>
      </c>
      <c r="C336" s="24">
        <v>1765885</v>
      </c>
      <c r="D336" s="24">
        <v>9469815.1300000008</v>
      </c>
      <c r="E336" s="24">
        <v>802609.54</v>
      </c>
      <c r="F336" s="24">
        <v>191126</v>
      </c>
      <c r="G336" s="24">
        <v>4508054</v>
      </c>
      <c r="H336" s="24">
        <v>2933294</v>
      </c>
      <c r="I336" s="76">
        <v>110</v>
      </c>
      <c r="J336" s="76">
        <v>9</v>
      </c>
    </row>
    <row r="337" spans="1:10" x14ac:dyDescent="0.35">
      <c r="A337" s="74" t="s">
        <v>363</v>
      </c>
      <c r="B337" s="24">
        <v>20422826</v>
      </c>
      <c r="C337" s="24">
        <v>1707348</v>
      </c>
      <c r="D337" s="24">
        <v>18855334.48</v>
      </c>
      <c r="E337" s="24">
        <v>1578269.37</v>
      </c>
      <c r="F337" s="24">
        <v>208263</v>
      </c>
      <c r="G337" s="24">
        <v>3690904</v>
      </c>
      <c r="H337" s="24">
        <v>2191818</v>
      </c>
      <c r="I337" s="76">
        <v>67</v>
      </c>
      <c r="J337" s="76">
        <v>6</v>
      </c>
    </row>
    <row r="338" spans="1:10" x14ac:dyDescent="0.35">
      <c r="A338" s="75" t="s">
        <v>362</v>
      </c>
      <c r="B338" s="24">
        <v>20422826</v>
      </c>
      <c r="C338" s="24">
        <v>1707348</v>
      </c>
      <c r="D338" s="24">
        <v>18855334.48</v>
      </c>
      <c r="E338" s="24">
        <v>1578269.37</v>
      </c>
      <c r="F338" s="24">
        <v>208263</v>
      </c>
      <c r="G338" s="24">
        <v>3690904</v>
      </c>
      <c r="H338" s="24">
        <v>2191818</v>
      </c>
      <c r="I338" s="76">
        <v>67</v>
      </c>
      <c r="J338" s="76">
        <v>6</v>
      </c>
    </row>
    <row r="339" spans="1:10" x14ac:dyDescent="0.35">
      <c r="A339" s="74" t="s">
        <v>393</v>
      </c>
      <c r="B339" s="24">
        <v>22172277</v>
      </c>
      <c r="C339" s="24">
        <v>1853602</v>
      </c>
      <c r="D339" s="24">
        <v>11271964.939999999</v>
      </c>
      <c r="E339" s="24">
        <v>942362.21</v>
      </c>
      <c r="F339" s="24">
        <v>202638</v>
      </c>
      <c r="G339" s="24">
        <v>3655350</v>
      </c>
      <c r="H339" s="24">
        <v>2004386</v>
      </c>
      <c r="I339" s="76">
        <v>71</v>
      </c>
      <c r="J339" s="76">
        <v>6</v>
      </c>
    </row>
    <row r="340" spans="1:10" x14ac:dyDescent="0.35">
      <c r="A340" s="75" t="s">
        <v>392</v>
      </c>
      <c r="B340" s="24">
        <v>22172277</v>
      </c>
      <c r="C340" s="24">
        <v>1853602</v>
      </c>
      <c r="D340" s="24">
        <v>11271964.939999999</v>
      </c>
      <c r="E340" s="24">
        <v>942362.21</v>
      </c>
      <c r="F340" s="24">
        <v>202638</v>
      </c>
      <c r="G340" s="24">
        <v>3655350</v>
      </c>
      <c r="H340" s="24">
        <v>2004386</v>
      </c>
      <c r="I340" s="76">
        <v>71</v>
      </c>
      <c r="J340" s="76">
        <v>6</v>
      </c>
    </row>
    <row r="341" spans="1:10" x14ac:dyDescent="0.35">
      <c r="A341" s="74" t="s">
        <v>567</v>
      </c>
      <c r="B341" s="24">
        <v>8216553</v>
      </c>
      <c r="C341" s="24">
        <v>698407</v>
      </c>
      <c r="D341" s="24">
        <v>0</v>
      </c>
      <c r="E341" s="24">
        <v>0</v>
      </c>
      <c r="F341" s="24">
        <v>163244</v>
      </c>
      <c r="G341" s="24">
        <v>849582</v>
      </c>
      <c r="H341" s="24">
        <v>314419</v>
      </c>
      <c r="I341" s="76">
        <v>47</v>
      </c>
      <c r="J341" s="76">
        <v>5</v>
      </c>
    </row>
    <row r="342" spans="1:10" x14ac:dyDescent="0.35">
      <c r="A342" s="75" t="s">
        <v>566</v>
      </c>
      <c r="B342" s="24">
        <v>8216553</v>
      </c>
      <c r="C342" s="24">
        <v>698407</v>
      </c>
      <c r="D342" s="24">
        <v>0</v>
      </c>
      <c r="E342" s="24">
        <v>0</v>
      </c>
      <c r="F342" s="24">
        <v>163244</v>
      </c>
      <c r="G342" s="24">
        <v>849582</v>
      </c>
      <c r="H342" s="24">
        <v>314419</v>
      </c>
      <c r="I342" s="76">
        <v>47</v>
      </c>
      <c r="J342" s="76">
        <v>5</v>
      </c>
    </row>
    <row r="343" spans="1:10" x14ac:dyDescent="0.35">
      <c r="A343" s="74" t="s">
        <v>570</v>
      </c>
      <c r="B343" s="24">
        <v>8784628</v>
      </c>
      <c r="C343" s="24">
        <v>746693</v>
      </c>
      <c r="D343" s="24">
        <v>0</v>
      </c>
      <c r="E343" s="24">
        <v>0</v>
      </c>
      <c r="F343" s="24">
        <v>169593</v>
      </c>
      <c r="G343" s="24">
        <v>887199</v>
      </c>
      <c r="H343" s="24">
        <v>310098</v>
      </c>
      <c r="I343" s="76">
        <v>47</v>
      </c>
      <c r="J343" s="76">
        <v>6</v>
      </c>
    </row>
    <row r="344" spans="1:10" x14ac:dyDescent="0.35">
      <c r="A344" s="75" t="s">
        <v>569</v>
      </c>
      <c r="B344" s="24">
        <v>8784628</v>
      </c>
      <c r="C344" s="24">
        <v>746693</v>
      </c>
      <c r="D344" s="24">
        <v>0</v>
      </c>
      <c r="E344" s="24">
        <v>0</v>
      </c>
      <c r="F344" s="24">
        <v>169593</v>
      </c>
      <c r="G344" s="24">
        <v>887199</v>
      </c>
      <c r="H344" s="24">
        <v>310098</v>
      </c>
      <c r="I344" s="76">
        <v>47</v>
      </c>
      <c r="J344" s="76">
        <v>6</v>
      </c>
    </row>
    <row r="345" spans="1:10" x14ac:dyDescent="0.35">
      <c r="A345" s="74" t="s">
        <v>573</v>
      </c>
      <c r="B345" s="24">
        <v>7983153</v>
      </c>
      <c r="C345" s="24">
        <v>678568</v>
      </c>
      <c r="D345" s="24">
        <v>0</v>
      </c>
      <c r="E345" s="24">
        <v>0</v>
      </c>
      <c r="F345" s="24">
        <v>143388</v>
      </c>
      <c r="G345" s="24">
        <v>761158</v>
      </c>
      <c r="H345" s="24">
        <v>225978</v>
      </c>
      <c r="I345" s="76">
        <v>47</v>
      </c>
      <c r="J345" s="76">
        <v>5</v>
      </c>
    </row>
    <row r="346" spans="1:10" x14ac:dyDescent="0.35">
      <c r="A346" s="75" t="s">
        <v>572</v>
      </c>
      <c r="B346" s="24">
        <v>7983153</v>
      </c>
      <c r="C346" s="24">
        <v>678568</v>
      </c>
      <c r="D346" s="24">
        <v>0</v>
      </c>
      <c r="E346" s="24">
        <v>0</v>
      </c>
      <c r="F346" s="24">
        <v>143388</v>
      </c>
      <c r="G346" s="24">
        <v>761158</v>
      </c>
      <c r="H346" s="24">
        <v>225978</v>
      </c>
      <c r="I346" s="76">
        <v>47</v>
      </c>
      <c r="J346" s="76">
        <v>5</v>
      </c>
    </row>
    <row r="347" spans="1:10" x14ac:dyDescent="0.35">
      <c r="A347" s="74" t="s">
        <v>590</v>
      </c>
      <c r="B347" s="24">
        <v>239234449</v>
      </c>
      <c r="C347" s="24">
        <v>20000000</v>
      </c>
      <c r="D347" s="24">
        <v>161260524.69</v>
      </c>
      <c r="E347" s="24">
        <v>13482555.890000001</v>
      </c>
      <c r="F347" s="24">
        <v>1008206</v>
      </c>
      <c r="G347" s="24">
        <v>38031362</v>
      </c>
      <c r="H347" s="24">
        <v>19039568</v>
      </c>
      <c r="I347" s="76">
        <v>1244</v>
      </c>
      <c r="J347" s="76">
        <v>85</v>
      </c>
    </row>
    <row r="348" spans="1:10" x14ac:dyDescent="0.35">
      <c r="A348" s="75" t="s">
        <v>589</v>
      </c>
      <c r="B348" s="24">
        <v>239234449</v>
      </c>
      <c r="C348" s="24">
        <v>20000000</v>
      </c>
      <c r="D348" s="24">
        <v>161260524.69</v>
      </c>
      <c r="E348" s="24">
        <v>13482555.890000001</v>
      </c>
      <c r="F348" s="24">
        <v>1008206</v>
      </c>
      <c r="G348" s="24">
        <v>38031362</v>
      </c>
      <c r="H348" s="24">
        <v>19039568</v>
      </c>
      <c r="I348" s="76">
        <v>1244</v>
      </c>
      <c r="J348" s="76">
        <v>85</v>
      </c>
    </row>
    <row r="349" spans="1:10" x14ac:dyDescent="0.35">
      <c r="A349" s="74" t="s">
        <v>664</v>
      </c>
      <c r="B349" s="24">
        <v>3748012</v>
      </c>
      <c r="C349" s="24">
        <v>315583</v>
      </c>
      <c r="D349" s="24">
        <v>3708524.73</v>
      </c>
      <c r="E349" s="24">
        <v>311895.01</v>
      </c>
      <c r="F349" s="24">
        <v>974447</v>
      </c>
      <c r="G349" s="24">
        <v>435837</v>
      </c>
      <c r="H349" s="24">
        <v>1094701</v>
      </c>
      <c r="I349" s="76">
        <v>9</v>
      </c>
      <c r="J349" s="76">
        <v>1</v>
      </c>
    </row>
    <row r="350" spans="1:10" x14ac:dyDescent="0.35">
      <c r="A350" s="75" t="s">
        <v>663</v>
      </c>
      <c r="B350" s="24">
        <v>3748012</v>
      </c>
      <c r="C350" s="24">
        <v>315583</v>
      </c>
      <c r="D350" s="24">
        <v>3708524.73</v>
      </c>
      <c r="E350" s="24">
        <v>311895.01</v>
      </c>
      <c r="F350" s="24">
        <v>974447</v>
      </c>
      <c r="G350" s="24">
        <v>435837</v>
      </c>
      <c r="H350" s="24">
        <v>1094701</v>
      </c>
      <c r="I350" s="76">
        <v>9</v>
      </c>
      <c r="J350" s="76">
        <v>1</v>
      </c>
    </row>
    <row r="351" spans="1:10" x14ac:dyDescent="0.35">
      <c r="A351" s="74" t="s">
        <v>759</v>
      </c>
      <c r="B351" s="24">
        <v>16508315</v>
      </c>
      <c r="C351" s="24">
        <v>1380095</v>
      </c>
      <c r="D351" s="24">
        <v>12422389.109999999</v>
      </c>
      <c r="E351" s="24">
        <v>1042853.31</v>
      </c>
      <c r="F351" s="24">
        <v>451076</v>
      </c>
      <c r="G351" s="24">
        <v>7864837</v>
      </c>
      <c r="H351" s="24">
        <v>6935818</v>
      </c>
      <c r="I351" s="76">
        <v>31</v>
      </c>
      <c r="J351" s="76">
        <v>2</v>
      </c>
    </row>
    <row r="352" spans="1:10" x14ac:dyDescent="0.35">
      <c r="A352" s="75" t="s">
        <v>758</v>
      </c>
      <c r="B352" s="24">
        <v>16508315</v>
      </c>
      <c r="C352" s="24">
        <v>1380095</v>
      </c>
      <c r="D352" s="24">
        <v>12422389.109999999</v>
      </c>
      <c r="E352" s="24">
        <v>1042853.31</v>
      </c>
      <c r="F352" s="24">
        <v>451076</v>
      </c>
      <c r="G352" s="24">
        <v>7864837</v>
      </c>
      <c r="H352" s="24">
        <v>6935818</v>
      </c>
      <c r="I352" s="76">
        <v>31</v>
      </c>
      <c r="J352" s="76">
        <v>2</v>
      </c>
    </row>
    <row r="353" spans="1:10" x14ac:dyDescent="0.35">
      <c r="A353" s="9">
        <v>33</v>
      </c>
      <c r="B353" s="24">
        <v>60528176</v>
      </c>
      <c r="C353" s="24">
        <v>5115294.9191999994</v>
      </c>
      <c r="D353" s="24">
        <v>12507445.57</v>
      </c>
      <c r="E353" s="24">
        <v>1056285.1599999999</v>
      </c>
      <c r="F353" s="24">
        <v>0</v>
      </c>
      <c r="G353" s="24">
        <v>8396168</v>
      </c>
      <c r="H353" s="24">
        <v>3280873</v>
      </c>
      <c r="I353" s="76">
        <v>725</v>
      </c>
      <c r="J353" s="76">
        <v>17</v>
      </c>
    </row>
    <row r="354" spans="1:10" x14ac:dyDescent="0.35">
      <c r="A354" s="74" t="s">
        <v>83</v>
      </c>
      <c r="B354" s="24">
        <v>37000676</v>
      </c>
      <c r="C354" s="24">
        <v>3115456.9191999999</v>
      </c>
      <c r="D354" s="24">
        <v>6863147.6299999999</v>
      </c>
      <c r="E354" s="24">
        <v>576519.84</v>
      </c>
      <c r="F354" s="24">
        <v>0</v>
      </c>
      <c r="G354" s="24">
        <v>3399447</v>
      </c>
      <c r="H354" s="24">
        <v>283990</v>
      </c>
      <c r="I354" s="76">
        <v>55</v>
      </c>
      <c r="J354" s="76">
        <v>9</v>
      </c>
    </row>
    <row r="355" spans="1:10" x14ac:dyDescent="0.35">
      <c r="A355" s="75" t="s">
        <v>82</v>
      </c>
      <c r="B355" s="24">
        <v>37000676</v>
      </c>
      <c r="C355" s="24">
        <v>3115456.9191999999</v>
      </c>
      <c r="D355" s="24">
        <v>6863147.6299999999</v>
      </c>
      <c r="E355" s="24">
        <v>576519.84</v>
      </c>
      <c r="F355" s="24">
        <v>0</v>
      </c>
      <c r="G355" s="24">
        <v>3399447</v>
      </c>
      <c r="H355" s="24">
        <v>283990</v>
      </c>
      <c r="I355" s="76">
        <v>55</v>
      </c>
      <c r="J355" s="76">
        <v>9</v>
      </c>
    </row>
    <row r="356" spans="1:10" x14ac:dyDescent="0.35">
      <c r="A356" s="74" t="s">
        <v>821</v>
      </c>
      <c r="B356" s="24">
        <v>23527500</v>
      </c>
      <c r="C356" s="24">
        <v>1999838</v>
      </c>
      <c r="D356" s="24">
        <v>5644297.9400000004</v>
      </c>
      <c r="E356" s="24">
        <v>479765.32</v>
      </c>
      <c r="F356" s="24">
        <v>0</v>
      </c>
      <c r="G356" s="24">
        <v>4996721</v>
      </c>
      <c r="H356" s="24">
        <v>2996883</v>
      </c>
      <c r="I356" s="76">
        <v>670</v>
      </c>
      <c r="J356" s="76">
        <v>8</v>
      </c>
    </row>
    <row r="357" spans="1:10" x14ac:dyDescent="0.35">
      <c r="A357" s="75" t="s">
        <v>820</v>
      </c>
      <c r="B357" s="24">
        <v>23527500</v>
      </c>
      <c r="C357" s="24">
        <v>1999838</v>
      </c>
      <c r="D357" s="24">
        <v>5644297.9400000004</v>
      </c>
      <c r="E357" s="24">
        <v>479765.32</v>
      </c>
      <c r="F357" s="24">
        <v>0</v>
      </c>
      <c r="G357" s="24">
        <v>4996721</v>
      </c>
      <c r="H357" s="24">
        <v>2996883</v>
      </c>
      <c r="I357" s="76">
        <v>670</v>
      </c>
      <c r="J357" s="76">
        <v>8</v>
      </c>
    </row>
    <row r="358" spans="1:10" x14ac:dyDescent="0.35">
      <c r="A358" s="9">
        <v>34</v>
      </c>
      <c r="B358" s="24">
        <v>511757600</v>
      </c>
      <c r="C358" s="24">
        <v>42862006.519999996</v>
      </c>
      <c r="D358" s="24">
        <v>103779490.39999999</v>
      </c>
      <c r="E358" s="24">
        <v>8741048.3600000013</v>
      </c>
      <c r="F358" s="24">
        <v>4139548</v>
      </c>
      <c r="G358" s="24">
        <v>86694598</v>
      </c>
      <c r="H358" s="24">
        <v>47972138</v>
      </c>
      <c r="I358" s="76">
        <v>529</v>
      </c>
      <c r="J358" s="76">
        <v>53</v>
      </c>
    </row>
    <row r="359" spans="1:10" x14ac:dyDescent="0.35">
      <c r="A359" s="74" t="s">
        <v>347</v>
      </c>
      <c r="B359" s="24">
        <v>107607827</v>
      </c>
      <c r="C359" s="24">
        <v>9060579</v>
      </c>
      <c r="D359" s="24">
        <v>0</v>
      </c>
      <c r="E359" s="24">
        <v>0</v>
      </c>
      <c r="F359" s="24">
        <v>0</v>
      </c>
      <c r="G359" s="24">
        <v>16925300</v>
      </c>
      <c r="H359" s="24">
        <v>7864721</v>
      </c>
      <c r="I359" s="76">
        <v>84</v>
      </c>
      <c r="J359" s="76">
        <v>11</v>
      </c>
    </row>
    <row r="360" spans="1:10" x14ac:dyDescent="0.35">
      <c r="A360" s="75" t="s">
        <v>346</v>
      </c>
      <c r="B360" s="24">
        <v>107607827</v>
      </c>
      <c r="C360" s="24">
        <v>9060579</v>
      </c>
      <c r="D360" s="24">
        <v>0</v>
      </c>
      <c r="E360" s="24">
        <v>0</v>
      </c>
      <c r="F360" s="24">
        <v>0</v>
      </c>
      <c r="G360" s="24">
        <v>16925300</v>
      </c>
      <c r="H360" s="24">
        <v>7864721</v>
      </c>
      <c r="I360" s="76">
        <v>84</v>
      </c>
      <c r="J360" s="76">
        <v>11</v>
      </c>
    </row>
    <row r="361" spans="1:10" x14ac:dyDescent="0.35">
      <c r="A361" s="74" t="s">
        <v>492</v>
      </c>
      <c r="B361" s="24">
        <v>35898100</v>
      </c>
      <c r="C361" s="24">
        <v>3015587.52</v>
      </c>
      <c r="D361" s="24">
        <v>34564341.980000004</v>
      </c>
      <c r="E361" s="24">
        <v>2897299.62</v>
      </c>
      <c r="F361" s="24">
        <v>778087</v>
      </c>
      <c r="G361" s="24">
        <v>9991462</v>
      </c>
      <c r="H361" s="24">
        <v>7753960</v>
      </c>
      <c r="I361" s="76">
        <v>100</v>
      </c>
      <c r="J361" s="76">
        <v>8</v>
      </c>
    </row>
    <row r="362" spans="1:10" x14ac:dyDescent="0.35">
      <c r="A362" s="75" t="s">
        <v>491</v>
      </c>
      <c r="B362" s="24">
        <v>14065000</v>
      </c>
      <c r="C362" s="24">
        <v>1177240.5</v>
      </c>
      <c r="D362" s="24">
        <v>14064998.800000001</v>
      </c>
      <c r="E362" s="24">
        <v>1181210.3999999999</v>
      </c>
      <c r="F362" s="24">
        <v>136306</v>
      </c>
      <c r="G362" s="24">
        <v>2737899</v>
      </c>
      <c r="H362" s="24">
        <v>1696964</v>
      </c>
      <c r="I362" s="76">
        <v>38</v>
      </c>
      <c r="J362" s="76">
        <v>2</v>
      </c>
    </row>
    <row r="363" spans="1:10" x14ac:dyDescent="0.35">
      <c r="A363" s="75" t="s">
        <v>493</v>
      </c>
      <c r="B363" s="24">
        <v>21833100</v>
      </c>
      <c r="C363" s="24">
        <v>1838347.02</v>
      </c>
      <c r="D363" s="24">
        <v>20499343.18</v>
      </c>
      <c r="E363" s="24">
        <v>1716089.22</v>
      </c>
      <c r="F363" s="24">
        <v>641781</v>
      </c>
      <c r="G363" s="24">
        <v>7253563</v>
      </c>
      <c r="H363" s="24">
        <v>6056996</v>
      </c>
      <c r="I363" s="76">
        <v>62</v>
      </c>
      <c r="J363" s="76">
        <v>6</v>
      </c>
    </row>
    <row r="364" spans="1:10" x14ac:dyDescent="0.35">
      <c r="A364" s="74" t="s">
        <v>634</v>
      </c>
      <c r="B364" s="24">
        <v>119617224</v>
      </c>
      <c r="C364" s="24">
        <v>10000000</v>
      </c>
      <c r="D364" s="24">
        <v>59827679.869999997</v>
      </c>
      <c r="E364" s="24">
        <v>5057394.4800000004</v>
      </c>
      <c r="F364" s="24">
        <v>3361461</v>
      </c>
      <c r="G364" s="24">
        <v>17223213</v>
      </c>
      <c r="H364" s="24">
        <v>10584674</v>
      </c>
      <c r="I364" s="76">
        <v>161</v>
      </c>
      <c r="J364" s="76">
        <v>12</v>
      </c>
    </row>
    <row r="365" spans="1:10" x14ac:dyDescent="0.35">
      <c r="A365" s="75" t="s">
        <v>633</v>
      </c>
      <c r="B365" s="24">
        <v>119617224</v>
      </c>
      <c r="C365" s="24">
        <v>10000000</v>
      </c>
      <c r="D365" s="24">
        <v>59827679.869999997</v>
      </c>
      <c r="E365" s="24">
        <v>5057394.4800000004</v>
      </c>
      <c r="F365" s="24">
        <v>3361461</v>
      </c>
      <c r="G365" s="24">
        <v>17223213</v>
      </c>
      <c r="H365" s="24">
        <v>10584674</v>
      </c>
      <c r="I365" s="76">
        <v>161</v>
      </c>
      <c r="J365" s="76">
        <v>12</v>
      </c>
    </row>
    <row r="366" spans="1:10" x14ac:dyDescent="0.35">
      <c r="A366" s="74" t="s">
        <v>660</v>
      </c>
      <c r="B366" s="24">
        <v>9400000</v>
      </c>
      <c r="C366" s="24">
        <v>785839.99999999988</v>
      </c>
      <c r="D366" s="24">
        <v>9387468.5500000007</v>
      </c>
      <c r="E366" s="24">
        <v>786354.26</v>
      </c>
      <c r="F366" s="24">
        <v>0</v>
      </c>
      <c r="G366" s="24">
        <v>868564</v>
      </c>
      <c r="H366" s="24">
        <v>82724</v>
      </c>
      <c r="I366" s="76">
        <v>64</v>
      </c>
      <c r="J366" s="76">
        <v>5</v>
      </c>
    </row>
    <row r="367" spans="1:10" x14ac:dyDescent="0.35">
      <c r="A367" s="75" t="s">
        <v>659</v>
      </c>
      <c r="B367" s="24">
        <v>9400000</v>
      </c>
      <c r="C367" s="24">
        <v>785839.99999999988</v>
      </c>
      <c r="D367" s="24">
        <v>9387468.5500000007</v>
      </c>
      <c r="E367" s="24">
        <v>786354.26</v>
      </c>
      <c r="F367" s="24">
        <v>0</v>
      </c>
      <c r="G367" s="24">
        <v>868564</v>
      </c>
      <c r="H367" s="24">
        <v>82724</v>
      </c>
      <c r="I367" s="76">
        <v>64</v>
      </c>
      <c r="J367" s="76">
        <v>5</v>
      </c>
    </row>
    <row r="368" spans="1:10" x14ac:dyDescent="0.35">
      <c r="A368" s="74" t="s">
        <v>1120</v>
      </c>
      <c r="B368" s="24">
        <v>239234449</v>
      </c>
      <c r="C368" s="24">
        <v>20000000</v>
      </c>
      <c r="D368" s="24">
        <v>0</v>
      </c>
      <c r="E368" s="24">
        <v>0</v>
      </c>
      <c r="F368" s="24">
        <v>0</v>
      </c>
      <c r="G368" s="24">
        <v>41686059</v>
      </c>
      <c r="H368" s="24">
        <v>21686059</v>
      </c>
      <c r="I368" s="76">
        <v>120</v>
      </c>
      <c r="J368" s="76">
        <v>17</v>
      </c>
    </row>
    <row r="369" spans="1:10" x14ac:dyDescent="0.35">
      <c r="A369" s="75" t="s">
        <v>1119</v>
      </c>
      <c r="B369" s="24">
        <v>239234449</v>
      </c>
      <c r="C369" s="24">
        <v>20000000</v>
      </c>
      <c r="D369" s="24">
        <v>0</v>
      </c>
      <c r="E369" s="24">
        <v>0</v>
      </c>
      <c r="F369" s="24">
        <v>0</v>
      </c>
      <c r="G369" s="24">
        <v>41686059</v>
      </c>
      <c r="H369" s="24">
        <v>21686059</v>
      </c>
      <c r="I369" s="76">
        <v>120</v>
      </c>
      <c r="J369" s="76">
        <v>17</v>
      </c>
    </row>
    <row r="370" spans="1:10" x14ac:dyDescent="0.35">
      <c r="A370" s="9">
        <v>35</v>
      </c>
      <c r="B370" s="24">
        <v>7104020</v>
      </c>
      <c r="C370" s="24">
        <v>598158</v>
      </c>
      <c r="D370" s="24">
        <v>7023772.2699999996</v>
      </c>
      <c r="E370" s="24">
        <v>587193.43000000005</v>
      </c>
      <c r="F370" s="24">
        <v>38784</v>
      </c>
      <c r="G370" s="24">
        <v>529337</v>
      </c>
      <c r="H370" s="24">
        <v>-30037</v>
      </c>
      <c r="I370" s="76">
        <v>33</v>
      </c>
      <c r="J370" s="76">
        <v>5</v>
      </c>
    </row>
    <row r="371" spans="1:10" x14ac:dyDescent="0.35">
      <c r="A371" s="74" t="s">
        <v>703</v>
      </c>
      <c r="B371" s="24">
        <v>7104020</v>
      </c>
      <c r="C371" s="24">
        <v>598158</v>
      </c>
      <c r="D371" s="24">
        <v>7023772.2699999996</v>
      </c>
      <c r="E371" s="24">
        <v>587193.43000000005</v>
      </c>
      <c r="F371" s="24">
        <v>38784</v>
      </c>
      <c r="G371" s="24">
        <v>529337</v>
      </c>
      <c r="H371" s="24">
        <v>-30037</v>
      </c>
      <c r="I371" s="76">
        <v>33</v>
      </c>
      <c r="J371" s="76">
        <v>5</v>
      </c>
    </row>
    <row r="372" spans="1:10" x14ac:dyDescent="0.35">
      <c r="A372" s="75" t="s">
        <v>702</v>
      </c>
      <c r="B372" s="24">
        <v>7104020</v>
      </c>
      <c r="C372" s="24">
        <v>598158</v>
      </c>
      <c r="D372" s="24">
        <v>7023772.2699999996</v>
      </c>
      <c r="E372" s="24">
        <v>587193.43000000005</v>
      </c>
      <c r="F372" s="24">
        <v>38784</v>
      </c>
      <c r="G372" s="24">
        <v>529337</v>
      </c>
      <c r="H372" s="24">
        <v>-30037</v>
      </c>
      <c r="I372" s="76">
        <v>33</v>
      </c>
      <c r="J372" s="76">
        <v>5</v>
      </c>
    </row>
    <row r="373" spans="1:10" x14ac:dyDescent="0.35">
      <c r="A373" s="9">
        <v>36</v>
      </c>
      <c r="B373" s="24">
        <v>707298779</v>
      </c>
      <c r="C373" s="24">
        <v>59377393</v>
      </c>
      <c r="D373" s="24">
        <v>253334239.81</v>
      </c>
      <c r="E373" s="24">
        <v>21219758.82</v>
      </c>
      <c r="F373" s="24">
        <v>3406307</v>
      </c>
      <c r="G373" s="24">
        <v>102480608</v>
      </c>
      <c r="H373" s="24">
        <v>46509522</v>
      </c>
      <c r="I373" s="76">
        <v>10271</v>
      </c>
      <c r="J373" s="76">
        <v>442</v>
      </c>
    </row>
    <row r="374" spans="1:10" x14ac:dyDescent="0.35">
      <c r="A374" s="74" t="s">
        <v>343</v>
      </c>
      <c r="B374" s="24">
        <v>3189014</v>
      </c>
      <c r="C374" s="24">
        <v>268515</v>
      </c>
      <c r="D374" s="24">
        <v>3066013.53</v>
      </c>
      <c r="E374" s="24">
        <v>257064.53</v>
      </c>
      <c r="F374" s="24">
        <v>1728198</v>
      </c>
      <c r="G374" s="24">
        <v>11841232</v>
      </c>
      <c r="H374" s="24">
        <v>13300915</v>
      </c>
      <c r="I374" s="76">
        <v>1279</v>
      </c>
      <c r="J374" s="76">
        <v>33</v>
      </c>
    </row>
    <row r="375" spans="1:10" x14ac:dyDescent="0.35">
      <c r="A375" s="75" t="s">
        <v>342</v>
      </c>
      <c r="B375" s="24">
        <v>3189014</v>
      </c>
      <c r="C375" s="24">
        <v>268515</v>
      </c>
      <c r="D375" s="24">
        <v>3066013.53</v>
      </c>
      <c r="E375" s="24">
        <v>257064.53</v>
      </c>
      <c r="F375" s="24">
        <v>1728198</v>
      </c>
      <c r="G375" s="24">
        <v>11841232</v>
      </c>
      <c r="H375" s="24">
        <v>13300915</v>
      </c>
      <c r="I375" s="76">
        <v>1279</v>
      </c>
      <c r="J375" s="76">
        <v>33</v>
      </c>
    </row>
    <row r="376" spans="1:10" x14ac:dyDescent="0.35">
      <c r="A376" s="74" t="s">
        <v>700</v>
      </c>
      <c r="B376" s="24">
        <v>27231400</v>
      </c>
      <c r="C376" s="24">
        <v>2314669</v>
      </c>
      <c r="D376" s="24">
        <v>0</v>
      </c>
      <c r="E376" s="24">
        <v>0</v>
      </c>
      <c r="F376" s="24">
        <v>1678109</v>
      </c>
      <c r="G376" s="24">
        <v>5215414</v>
      </c>
      <c r="H376" s="24">
        <v>4578854</v>
      </c>
      <c r="I376" s="76">
        <v>63</v>
      </c>
      <c r="J376" s="76">
        <v>6</v>
      </c>
    </row>
    <row r="377" spans="1:10" x14ac:dyDescent="0.35">
      <c r="A377" s="75" t="s">
        <v>699</v>
      </c>
      <c r="B377" s="24">
        <v>27231400</v>
      </c>
      <c r="C377" s="24">
        <v>2314669</v>
      </c>
      <c r="D377" s="24">
        <v>0</v>
      </c>
      <c r="E377" s="24">
        <v>0</v>
      </c>
      <c r="F377" s="24">
        <v>1678109</v>
      </c>
      <c r="G377" s="24">
        <v>5215414</v>
      </c>
      <c r="H377" s="24">
        <v>4578854</v>
      </c>
      <c r="I377" s="76">
        <v>63</v>
      </c>
      <c r="J377" s="76">
        <v>6</v>
      </c>
    </row>
    <row r="378" spans="1:10" x14ac:dyDescent="0.35">
      <c r="A378" s="74" t="s">
        <v>779</v>
      </c>
      <c r="B378" s="24">
        <v>464913578</v>
      </c>
      <c r="C378" s="24">
        <v>39073953</v>
      </c>
      <c r="D378" s="24">
        <v>38303439.280000001</v>
      </c>
      <c r="E378" s="24">
        <v>3228282.95</v>
      </c>
      <c r="F378" s="24">
        <v>0</v>
      </c>
      <c r="G378" s="24">
        <v>58517515</v>
      </c>
      <c r="H378" s="24">
        <v>19443562</v>
      </c>
      <c r="I378" s="76">
        <v>4043</v>
      </c>
      <c r="J378" s="76">
        <v>171</v>
      </c>
    </row>
    <row r="379" spans="1:10" x14ac:dyDescent="0.35">
      <c r="A379" s="75" t="s">
        <v>782</v>
      </c>
      <c r="B379" s="24">
        <v>345296354</v>
      </c>
      <c r="C379" s="24">
        <v>29073953</v>
      </c>
      <c r="D379" s="24">
        <v>0</v>
      </c>
      <c r="E379" s="24">
        <v>0</v>
      </c>
      <c r="F379" s="24">
        <v>0</v>
      </c>
      <c r="G379" s="24">
        <v>38053138</v>
      </c>
      <c r="H379" s="24">
        <v>8979185</v>
      </c>
      <c r="I379" s="76">
        <v>1213</v>
      </c>
      <c r="J379" s="76">
        <v>91</v>
      </c>
    </row>
    <row r="380" spans="1:10" x14ac:dyDescent="0.35">
      <c r="A380" s="75" t="s">
        <v>778</v>
      </c>
      <c r="B380" s="24">
        <v>119617224</v>
      </c>
      <c r="C380" s="24">
        <v>10000000</v>
      </c>
      <c r="D380" s="24">
        <v>38303439.280000001</v>
      </c>
      <c r="E380" s="24">
        <v>3228282.95</v>
      </c>
      <c r="F380" s="24">
        <v>0</v>
      </c>
      <c r="G380" s="24">
        <v>20464377</v>
      </c>
      <c r="H380" s="24">
        <v>10464377</v>
      </c>
      <c r="I380" s="76">
        <v>2830</v>
      </c>
      <c r="J380" s="76">
        <v>80</v>
      </c>
    </row>
    <row r="381" spans="1:10" x14ac:dyDescent="0.35">
      <c r="A381" s="74" t="s">
        <v>884</v>
      </c>
      <c r="B381" s="24">
        <v>211964787</v>
      </c>
      <c r="C381" s="24">
        <v>17720256</v>
      </c>
      <c r="D381" s="24">
        <v>211964787</v>
      </c>
      <c r="E381" s="24">
        <v>17734411.34</v>
      </c>
      <c r="F381" s="24">
        <v>0</v>
      </c>
      <c r="G381" s="24">
        <v>26906447</v>
      </c>
      <c r="H381" s="24">
        <v>9186191</v>
      </c>
      <c r="I381" s="76">
        <v>4886</v>
      </c>
      <c r="J381" s="76">
        <v>232</v>
      </c>
    </row>
    <row r="382" spans="1:10" x14ac:dyDescent="0.35">
      <c r="A382" s="75" t="s">
        <v>883</v>
      </c>
      <c r="B382" s="24">
        <v>211964787</v>
      </c>
      <c r="C382" s="24">
        <v>17720256</v>
      </c>
      <c r="D382" s="24">
        <v>211964787</v>
      </c>
      <c r="E382" s="24">
        <v>17734411.34</v>
      </c>
      <c r="F382" s="24">
        <v>0</v>
      </c>
      <c r="G382" s="24">
        <v>26906447</v>
      </c>
      <c r="H382" s="24">
        <v>9186191</v>
      </c>
      <c r="I382" s="76">
        <v>4886</v>
      </c>
      <c r="J382" s="76">
        <v>232</v>
      </c>
    </row>
    <row r="383" spans="1:10" x14ac:dyDescent="0.35">
      <c r="A383" s="9">
        <v>37</v>
      </c>
      <c r="B383" s="24">
        <v>62228268</v>
      </c>
      <c r="C383" s="24">
        <v>5248096.9550000001</v>
      </c>
      <c r="D383" s="24">
        <v>15736991.34</v>
      </c>
      <c r="E383" s="24">
        <v>1317360.3199999998</v>
      </c>
      <c r="F383" s="24">
        <v>1135827</v>
      </c>
      <c r="G383" s="24">
        <v>6798948</v>
      </c>
      <c r="H383" s="24">
        <v>2686678</v>
      </c>
      <c r="I383" s="76">
        <v>172</v>
      </c>
      <c r="J383" s="76">
        <v>18</v>
      </c>
    </row>
    <row r="384" spans="1:10" x14ac:dyDescent="0.35">
      <c r="A384" s="74" t="s">
        <v>477</v>
      </c>
      <c r="B384" s="24">
        <v>876493</v>
      </c>
      <c r="C384" s="24">
        <v>73275</v>
      </c>
      <c r="D384" s="24">
        <v>876230.46</v>
      </c>
      <c r="E384" s="24">
        <v>73252.87</v>
      </c>
      <c r="F384" s="24">
        <v>0</v>
      </c>
      <c r="G384" s="24">
        <v>231095</v>
      </c>
      <c r="H384" s="24">
        <v>157820</v>
      </c>
      <c r="I384" s="76">
        <v>10</v>
      </c>
      <c r="J384" s="76">
        <v>1</v>
      </c>
    </row>
    <row r="385" spans="1:10" x14ac:dyDescent="0.35">
      <c r="A385" s="75" t="s">
        <v>476</v>
      </c>
      <c r="B385" s="24">
        <v>876493</v>
      </c>
      <c r="C385" s="24">
        <v>73275</v>
      </c>
      <c r="D385" s="24">
        <v>876230.46</v>
      </c>
      <c r="E385" s="24">
        <v>73252.87</v>
      </c>
      <c r="F385" s="24">
        <v>0</v>
      </c>
      <c r="G385" s="24">
        <v>231095</v>
      </c>
      <c r="H385" s="24">
        <v>157820</v>
      </c>
      <c r="I385" s="76">
        <v>10</v>
      </c>
      <c r="J385" s="76">
        <v>1</v>
      </c>
    </row>
    <row r="386" spans="1:10" x14ac:dyDescent="0.35">
      <c r="A386" s="74" t="s">
        <v>825</v>
      </c>
      <c r="B386" s="24">
        <v>50099275</v>
      </c>
      <c r="C386" s="24">
        <v>4218358.9550000001</v>
      </c>
      <c r="D386" s="24">
        <v>14860760.880000001</v>
      </c>
      <c r="E386" s="24">
        <v>1244107.45</v>
      </c>
      <c r="F386" s="24">
        <v>399650</v>
      </c>
      <c r="G386" s="24">
        <v>4378112</v>
      </c>
      <c r="H386" s="24">
        <v>559403</v>
      </c>
      <c r="I386" s="76">
        <v>150</v>
      </c>
      <c r="J386" s="76">
        <v>16</v>
      </c>
    </row>
    <row r="387" spans="1:10" x14ac:dyDescent="0.35">
      <c r="A387" s="75" t="s">
        <v>824</v>
      </c>
      <c r="B387" s="24">
        <v>17696003</v>
      </c>
      <c r="C387" s="24">
        <v>1490003.4526</v>
      </c>
      <c r="D387" s="24">
        <v>14860760.880000001</v>
      </c>
      <c r="E387" s="24">
        <v>1244107.45</v>
      </c>
      <c r="F387" s="24">
        <v>319442</v>
      </c>
      <c r="G387" s="24">
        <v>1392985</v>
      </c>
      <c r="H387" s="24">
        <v>222423</v>
      </c>
      <c r="I387" s="76">
        <v>75</v>
      </c>
      <c r="J387" s="76">
        <v>5</v>
      </c>
    </row>
    <row r="388" spans="1:10" x14ac:dyDescent="0.35">
      <c r="A388" s="75" t="s">
        <v>829</v>
      </c>
      <c r="B388" s="24">
        <v>32403272</v>
      </c>
      <c r="C388" s="24">
        <v>2728355.5024000001</v>
      </c>
      <c r="D388" s="24">
        <v>0</v>
      </c>
      <c r="E388" s="24">
        <v>0</v>
      </c>
      <c r="F388" s="24">
        <v>80208</v>
      </c>
      <c r="G388" s="24">
        <v>2985127</v>
      </c>
      <c r="H388" s="24">
        <v>336980</v>
      </c>
      <c r="I388" s="76">
        <v>75</v>
      </c>
      <c r="J388" s="76">
        <v>11</v>
      </c>
    </row>
    <row r="389" spans="1:10" x14ac:dyDescent="0.35">
      <c r="A389" s="74" t="s">
        <v>831</v>
      </c>
      <c r="B389" s="24">
        <v>11252500</v>
      </c>
      <c r="C389" s="24">
        <v>956463</v>
      </c>
      <c r="D389" s="24">
        <v>0</v>
      </c>
      <c r="E389" s="24">
        <v>0</v>
      </c>
      <c r="F389" s="24">
        <v>736177</v>
      </c>
      <c r="G389" s="24">
        <v>2189741</v>
      </c>
      <c r="H389" s="24">
        <v>1969455</v>
      </c>
      <c r="I389" s="76">
        <v>12</v>
      </c>
      <c r="J389" s="76">
        <v>1</v>
      </c>
    </row>
    <row r="390" spans="1:10" x14ac:dyDescent="0.35">
      <c r="A390" s="75" t="s">
        <v>830</v>
      </c>
      <c r="B390" s="24">
        <v>11252500</v>
      </c>
      <c r="C390" s="24">
        <v>956463</v>
      </c>
      <c r="D390" s="24">
        <v>0</v>
      </c>
      <c r="E390" s="24">
        <v>0</v>
      </c>
      <c r="F390" s="24">
        <v>736177</v>
      </c>
      <c r="G390" s="24">
        <v>2189741</v>
      </c>
      <c r="H390" s="24">
        <v>1969455</v>
      </c>
      <c r="I390" s="76">
        <v>12</v>
      </c>
      <c r="J390" s="76">
        <v>1</v>
      </c>
    </row>
    <row r="391" spans="1:10" x14ac:dyDescent="0.35">
      <c r="A391" s="9">
        <v>39</v>
      </c>
      <c r="B391" s="24">
        <v>43377301</v>
      </c>
      <c r="C391" s="24">
        <v>3677372</v>
      </c>
      <c r="D391" s="24">
        <v>10199268.879999999</v>
      </c>
      <c r="E391" s="24">
        <v>860270.83000000007</v>
      </c>
      <c r="F391" s="24">
        <v>8008.4141778763378</v>
      </c>
      <c r="G391" s="24">
        <v>4098325.5347832614</v>
      </c>
      <c r="H391" s="24">
        <v>428961.94896113779</v>
      </c>
      <c r="I391" s="76">
        <v>1380</v>
      </c>
      <c r="J391" s="76">
        <v>36</v>
      </c>
    </row>
    <row r="392" spans="1:10" x14ac:dyDescent="0.35">
      <c r="A392" s="74" t="s">
        <v>908</v>
      </c>
      <c r="B392" s="24">
        <v>34950000</v>
      </c>
      <c r="C392" s="24">
        <v>2970750</v>
      </c>
      <c r="D392" s="24">
        <v>3329933.17</v>
      </c>
      <c r="E392" s="24">
        <v>283044.32</v>
      </c>
      <c r="F392" s="24">
        <v>0</v>
      </c>
      <c r="G392" s="24">
        <v>2656610</v>
      </c>
      <c r="H392" s="24">
        <v>-314140</v>
      </c>
      <c r="I392" s="76">
        <v>1063</v>
      </c>
      <c r="J392" s="76">
        <v>30</v>
      </c>
    </row>
    <row r="393" spans="1:10" x14ac:dyDescent="0.35">
      <c r="A393" s="75" t="s">
        <v>907</v>
      </c>
      <c r="B393" s="24">
        <v>34950000</v>
      </c>
      <c r="C393" s="24">
        <v>2970750</v>
      </c>
      <c r="D393" s="24">
        <v>3329933.17</v>
      </c>
      <c r="E393" s="24">
        <v>283044.32</v>
      </c>
      <c r="F393" s="24">
        <v>0</v>
      </c>
      <c r="G393" s="24">
        <v>2656610</v>
      </c>
      <c r="H393" s="24">
        <v>-314140</v>
      </c>
      <c r="I393" s="76">
        <v>1063</v>
      </c>
      <c r="J393" s="76">
        <v>30</v>
      </c>
    </row>
    <row r="394" spans="1:10" x14ac:dyDescent="0.35">
      <c r="A394" s="74" t="s">
        <v>1238</v>
      </c>
      <c r="B394" s="24">
        <v>3500000</v>
      </c>
      <c r="C394" s="24">
        <v>294700</v>
      </c>
      <c r="D394" s="24">
        <v>3416591.71</v>
      </c>
      <c r="E394" s="24">
        <v>287607.48</v>
      </c>
      <c r="F394" s="24">
        <v>8008.4141778763378</v>
      </c>
      <c r="G394" s="24">
        <v>568385.53478326148</v>
      </c>
      <c r="H394" s="24">
        <v>281693.94896113779</v>
      </c>
      <c r="I394" s="76">
        <v>37</v>
      </c>
      <c r="J394" s="76">
        <v>1</v>
      </c>
    </row>
    <row r="395" spans="1:10" x14ac:dyDescent="0.35">
      <c r="A395" s="75" t="s">
        <v>1237</v>
      </c>
      <c r="B395" s="24">
        <v>3500000</v>
      </c>
      <c r="C395" s="24">
        <v>294700</v>
      </c>
      <c r="D395" s="24">
        <v>3416591.71</v>
      </c>
      <c r="E395" s="24">
        <v>287607.48</v>
      </c>
      <c r="F395" s="24">
        <v>8008.4141778763378</v>
      </c>
      <c r="G395" s="24">
        <v>568385.53478326148</v>
      </c>
      <c r="H395" s="24">
        <v>281693.94896113779</v>
      </c>
      <c r="I395" s="76">
        <v>37</v>
      </c>
      <c r="J395" s="76">
        <v>1</v>
      </c>
    </row>
    <row r="396" spans="1:10" x14ac:dyDescent="0.35">
      <c r="A396" s="74" t="s">
        <v>1248</v>
      </c>
      <c r="B396" s="24">
        <v>4927301</v>
      </c>
      <c r="C396" s="24">
        <v>411922</v>
      </c>
      <c r="D396" s="24">
        <v>3452744</v>
      </c>
      <c r="E396" s="24">
        <v>289619.03000000003</v>
      </c>
      <c r="F396" s="24">
        <v>0</v>
      </c>
      <c r="G396" s="24">
        <v>873330</v>
      </c>
      <c r="H396" s="24">
        <v>461408</v>
      </c>
      <c r="I396" s="76">
        <v>280</v>
      </c>
      <c r="J396" s="76">
        <v>5</v>
      </c>
    </row>
    <row r="397" spans="1:10" x14ac:dyDescent="0.35">
      <c r="A397" s="75" t="s">
        <v>1247</v>
      </c>
      <c r="B397" s="24">
        <v>4927301</v>
      </c>
      <c r="C397" s="24">
        <v>411922</v>
      </c>
      <c r="D397" s="24">
        <v>3452744</v>
      </c>
      <c r="E397" s="24">
        <v>289619.03000000003</v>
      </c>
      <c r="F397" s="24">
        <v>0</v>
      </c>
      <c r="G397" s="24">
        <v>873330</v>
      </c>
      <c r="H397" s="24">
        <v>461408</v>
      </c>
      <c r="I397" s="76">
        <v>280</v>
      </c>
      <c r="J397" s="76">
        <v>5</v>
      </c>
    </row>
    <row r="398" spans="1:10" x14ac:dyDescent="0.35">
      <c r="A398" s="9">
        <v>40</v>
      </c>
      <c r="B398" s="24">
        <v>137424687</v>
      </c>
      <c r="C398" s="24">
        <v>11553784.659400001</v>
      </c>
      <c r="D398" s="24">
        <v>51686972.609999999</v>
      </c>
      <c r="E398" s="24">
        <v>4358814.9400000004</v>
      </c>
      <c r="F398" s="24">
        <v>729069</v>
      </c>
      <c r="G398" s="24">
        <v>15072191</v>
      </c>
      <c r="H398" s="24">
        <v>4247776</v>
      </c>
      <c r="I398" s="76">
        <v>699</v>
      </c>
      <c r="J398" s="76">
        <v>50</v>
      </c>
    </row>
    <row r="399" spans="1:10" x14ac:dyDescent="0.35">
      <c r="A399" s="74" t="s">
        <v>522</v>
      </c>
      <c r="B399" s="24">
        <v>60328000</v>
      </c>
      <c r="C399" s="24">
        <v>5043421</v>
      </c>
      <c r="D399" s="24">
        <v>28158642.609999999</v>
      </c>
      <c r="E399" s="24">
        <v>2358906.89</v>
      </c>
      <c r="F399" s="24">
        <v>729069</v>
      </c>
      <c r="G399" s="24">
        <v>7918079</v>
      </c>
      <c r="H399" s="24">
        <v>3603727</v>
      </c>
      <c r="I399" s="76">
        <v>79</v>
      </c>
      <c r="J399" s="76">
        <v>12</v>
      </c>
    </row>
    <row r="400" spans="1:10" x14ac:dyDescent="0.35">
      <c r="A400" s="75" t="s">
        <v>521</v>
      </c>
      <c r="B400" s="24">
        <v>60328000</v>
      </c>
      <c r="C400" s="24">
        <v>5043421</v>
      </c>
      <c r="D400" s="24">
        <v>28158642.609999999</v>
      </c>
      <c r="E400" s="24">
        <v>2358906.89</v>
      </c>
      <c r="F400" s="24">
        <v>729069</v>
      </c>
      <c r="G400" s="24">
        <v>7918079</v>
      </c>
      <c r="H400" s="24">
        <v>3603727</v>
      </c>
      <c r="I400" s="76">
        <v>79</v>
      </c>
      <c r="J400" s="76">
        <v>12</v>
      </c>
    </row>
    <row r="401" spans="1:10" x14ac:dyDescent="0.35">
      <c r="A401" s="74" t="s">
        <v>917</v>
      </c>
      <c r="B401" s="24">
        <v>23528330</v>
      </c>
      <c r="C401" s="24">
        <v>1999908</v>
      </c>
      <c r="D401" s="24">
        <v>23528330</v>
      </c>
      <c r="E401" s="24">
        <v>1999908.05</v>
      </c>
      <c r="F401" s="24">
        <v>0</v>
      </c>
      <c r="G401" s="24">
        <v>2623298</v>
      </c>
      <c r="H401" s="24">
        <v>623690</v>
      </c>
      <c r="I401" s="76">
        <v>357</v>
      </c>
      <c r="J401" s="76">
        <v>21</v>
      </c>
    </row>
    <row r="402" spans="1:10" x14ac:dyDescent="0.35">
      <c r="A402" s="75" t="s">
        <v>916</v>
      </c>
      <c r="B402" s="24">
        <v>23528330</v>
      </c>
      <c r="C402" s="24">
        <v>1999908</v>
      </c>
      <c r="D402" s="24">
        <v>23528330</v>
      </c>
      <c r="E402" s="24">
        <v>1999908.05</v>
      </c>
      <c r="F402" s="24">
        <v>0</v>
      </c>
      <c r="G402" s="24">
        <v>2623298</v>
      </c>
      <c r="H402" s="24">
        <v>623690</v>
      </c>
      <c r="I402" s="76">
        <v>357</v>
      </c>
      <c r="J402" s="76">
        <v>21</v>
      </c>
    </row>
    <row r="403" spans="1:10" x14ac:dyDescent="0.35">
      <c r="A403" s="74" t="s">
        <v>1028</v>
      </c>
      <c r="B403" s="24">
        <v>53568357</v>
      </c>
      <c r="C403" s="24">
        <v>4510455.6594000002</v>
      </c>
      <c r="D403" s="24">
        <v>0</v>
      </c>
      <c r="E403" s="24">
        <v>0</v>
      </c>
      <c r="F403" s="24">
        <v>0</v>
      </c>
      <c r="G403" s="24">
        <v>4530814</v>
      </c>
      <c r="H403" s="24">
        <v>20359</v>
      </c>
      <c r="I403" s="76">
        <v>263</v>
      </c>
      <c r="J403" s="76">
        <v>17</v>
      </c>
    </row>
    <row r="404" spans="1:10" x14ac:dyDescent="0.35">
      <c r="A404" s="75" t="s">
        <v>1027</v>
      </c>
      <c r="B404" s="24">
        <v>53568357</v>
      </c>
      <c r="C404" s="24">
        <v>4510455.6594000002</v>
      </c>
      <c r="D404" s="24">
        <v>0</v>
      </c>
      <c r="E404" s="24">
        <v>0</v>
      </c>
      <c r="F404" s="24">
        <v>0</v>
      </c>
      <c r="G404" s="24">
        <v>4530814</v>
      </c>
      <c r="H404" s="24">
        <v>20359</v>
      </c>
      <c r="I404" s="76">
        <v>263</v>
      </c>
      <c r="J404" s="76">
        <v>17</v>
      </c>
    </row>
    <row r="405" spans="1:10" x14ac:dyDescent="0.35">
      <c r="A405" s="9">
        <v>41</v>
      </c>
      <c r="B405" s="24">
        <v>75012174</v>
      </c>
      <c r="C405" s="24">
        <v>6474917.2507999996</v>
      </c>
      <c r="D405" s="24">
        <v>62783647.659999996</v>
      </c>
      <c r="E405" s="24">
        <v>5276663.01</v>
      </c>
      <c r="F405" s="24">
        <v>1142989</v>
      </c>
      <c r="G405" s="24">
        <v>6320943</v>
      </c>
      <c r="H405" s="24">
        <v>989015</v>
      </c>
      <c r="I405" s="76">
        <v>917</v>
      </c>
      <c r="J405" s="76">
        <v>68</v>
      </c>
    </row>
    <row r="406" spans="1:10" x14ac:dyDescent="0.35">
      <c r="A406" s="74" t="s">
        <v>402</v>
      </c>
      <c r="B406" s="24">
        <v>13400000</v>
      </c>
      <c r="C406" s="24">
        <v>1219400</v>
      </c>
      <c r="D406" s="24">
        <v>11899375.73</v>
      </c>
      <c r="E406" s="24">
        <v>996693.54</v>
      </c>
      <c r="F406" s="24">
        <v>0</v>
      </c>
      <c r="G406" s="24">
        <v>702662</v>
      </c>
      <c r="H406" s="24">
        <v>-516738</v>
      </c>
      <c r="I406" s="76">
        <v>133</v>
      </c>
      <c r="J406" s="76">
        <v>15</v>
      </c>
    </row>
    <row r="407" spans="1:10" x14ac:dyDescent="0.35">
      <c r="A407" s="75" t="s">
        <v>401</v>
      </c>
      <c r="B407" s="24">
        <v>13400000</v>
      </c>
      <c r="C407" s="24">
        <v>1219400</v>
      </c>
      <c r="D407" s="24">
        <v>11899375.73</v>
      </c>
      <c r="E407" s="24">
        <v>996693.54</v>
      </c>
      <c r="F407" s="24">
        <v>0</v>
      </c>
      <c r="G407" s="24">
        <v>702662</v>
      </c>
      <c r="H407" s="24">
        <v>-516738</v>
      </c>
      <c r="I407" s="76">
        <v>133</v>
      </c>
      <c r="J407" s="76">
        <v>15</v>
      </c>
    </row>
    <row r="408" spans="1:10" x14ac:dyDescent="0.35">
      <c r="A408" s="74" t="s">
        <v>637</v>
      </c>
      <c r="B408" s="24">
        <v>51645674</v>
      </c>
      <c r="C408" s="24">
        <v>4348565.7507999996</v>
      </c>
      <c r="D408" s="24">
        <v>50884271.93</v>
      </c>
      <c r="E408" s="24">
        <v>4279969.47</v>
      </c>
      <c r="F408" s="24">
        <v>0</v>
      </c>
      <c r="G408" s="24">
        <v>3908387</v>
      </c>
      <c r="H408" s="24">
        <v>-440179</v>
      </c>
      <c r="I408" s="76">
        <v>746</v>
      </c>
      <c r="J408" s="76">
        <v>48</v>
      </c>
    </row>
    <row r="409" spans="1:10" x14ac:dyDescent="0.35">
      <c r="A409" s="75" t="s">
        <v>636</v>
      </c>
      <c r="B409" s="24">
        <v>51645674</v>
      </c>
      <c r="C409" s="24">
        <v>4348565.7507999996</v>
      </c>
      <c r="D409" s="24">
        <v>50884271.93</v>
      </c>
      <c r="E409" s="24">
        <v>4279969.47</v>
      </c>
      <c r="F409" s="24">
        <v>0</v>
      </c>
      <c r="G409" s="24">
        <v>3908387</v>
      </c>
      <c r="H409" s="24">
        <v>-440179</v>
      </c>
      <c r="I409" s="76">
        <v>746</v>
      </c>
      <c r="J409" s="76">
        <v>48</v>
      </c>
    </row>
    <row r="410" spans="1:10" x14ac:dyDescent="0.35">
      <c r="A410" s="74" t="s">
        <v>1308</v>
      </c>
      <c r="B410" s="24">
        <v>9966500</v>
      </c>
      <c r="C410" s="24">
        <v>906951.5</v>
      </c>
      <c r="D410" s="24">
        <v>0</v>
      </c>
      <c r="E410" s="24">
        <v>0</v>
      </c>
      <c r="F410" s="24">
        <v>1142989</v>
      </c>
      <c r="G410" s="24">
        <v>1709894</v>
      </c>
      <c r="H410" s="24">
        <v>1945932</v>
      </c>
      <c r="I410" s="76">
        <v>38</v>
      </c>
      <c r="J410" s="76">
        <v>5</v>
      </c>
    </row>
    <row r="411" spans="1:10" x14ac:dyDescent="0.35">
      <c r="A411" s="75" t="s">
        <v>1307</v>
      </c>
      <c r="B411" s="24">
        <v>9966500</v>
      </c>
      <c r="C411" s="24">
        <v>906951.5</v>
      </c>
      <c r="D411" s="24">
        <v>0</v>
      </c>
      <c r="E411" s="24">
        <v>0</v>
      </c>
      <c r="F411" s="24">
        <v>1142989</v>
      </c>
      <c r="G411" s="24">
        <v>1709894</v>
      </c>
      <c r="H411" s="24">
        <v>1945932</v>
      </c>
      <c r="I411" s="76">
        <v>38</v>
      </c>
      <c r="J411" s="76">
        <v>5</v>
      </c>
    </row>
    <row r="412" spans="1:10" x14ac:dyDescent="0.35">
      <c r="A412" s="9">
        <v>44</v>
      </c>
      <c r="B412" s="24">
        <v>98923512</v>
      </c>
      <c r="C412" s="24">
        <v>8328753.3514999999</v>
      </c>
      <c r="D412" s="24">
        <v>14336389.220000001</v>
      </c>
      <c r="E412" s="24">
        <v>1207154.3700000001</v>
      </c>
      <c r="F412" s="24">
        <v>19311</v>
      </c>
      <c r="G412" s="24">
        <v>47112784</v>
      </c>
      <c r="H412" s="24">
        <v>38803341</v>
      </c>
      <c r="I412" s="76">
        <v>1344</v>
      </c>
      <c r="J412" s="76">
        <v>58</v>
      </c>
    </row>
    <row r="413" spans="1:10" x14ac:dyDescent="0.35">
      <c r="A413" s="74" t="s">
        <v>254</v>
      </c>
      <c r="B413" s="24">
        <v>16285217</v>
      </c>
      <c r="C413" s="24">
        <v>1371215</v>
      </c>
      <c r="D413" s="24">
        <v>14336389.220000001</v>
      </c>
      <c r="E413" s="24">
        <v>1207154.3700000001</v>
      </c>
      <c r="F413" s="24">
        <v>0</v>
      </c>
      <c r="G413" s="24">
        <v>8830079</v>
      </c>
      <c r="H413" s="24">
        <v>7458864</v>
      </c>
      <c r="I413" s="76">
        <v>103</v>
      </c>
      <c r="J413" s="76">
        <v>6</v>
      </c>
    </row>
    <row r="414" spans="1:10" x14ac:dyDescent="0.35">
      <c r="A414" s="75" t="s">
        <v>253</v>
      </c>
      <c r="B414" s="24">
        <v>16285217</v>
      </c>
      <c r="C414" s="24">
        <v>1371215</v>
      </c>
      <c r="D414" s="24">
        <v>14336389.220000001</v>
      </c>
      <c r="E414" s="24">
        <v>1207154.3700000001</v>
      </c>
      <c r="F414" s="24">
        <v>0</v>
      </c>
      <c r="G414" s="24">
        <v>8830079</v>
      </c>
      <c r="H414" s="24">
        <v>7458864</v>
      </c>
      <c r="I414" s="76">
        <v>103</v>
      </c>
      <c r="J414" s="76">
        <v>6</v>
      </c>
    </row>
    <row r="415" spans="1:10" x14ac:dyDescent="0.35">
      <c r="A415" s="74" t="s">
        <v>547</v>
      </c>
      <c r="B415" s="24">
        <v>1212095</v>
      </c>
      <c r="C415" s="24">
        <v>101452.35149999999</v>
      </c>
      <c r="D415" s="24">
        <v>0</v>
      </c>
      <c r="E415" s="24">
        <v>0</v>
      </c>
      <c r="F415" s="24">
        <v>19311</v>
      </c>
      <c r="G415" s="24">
        <v>108487</v>
      </c>
      <c r="H415" s="24">
        <v>26345</v>
      </c>
      <c r="I415" s="76">
        <v>6</v>
      </c>
      <c r="J415" s="76">
        <v>1</v>
      </c>
    </row>
    <row r="416" spans="1:10" x14ac:dyDescent="0.35">
      <c r="A416" s="75" t="s">
        <v>546</v>
      </c>
      <c r="B416" s="24">
        <v>1212095</v>
      </c>
      <c r="C416" s="24">
        <v>101452.35149999999</v>
      </c>
      <c r="D416" s="24">
        <v>0</v>
      </c>
      <c r="E416" s="24">
        <v>0</v>
      </c>
      <c r="F416" s="24">
        <v>19311</v>
      </c>
      <c r="G416" s="24">
        <v>108487</v>
      </c>
      <c r="H416" s="24">
        <v>26345</v>
      </c>
      <c r="I416" s="76">
        <v>6</v>
      </c>
      <c r="J416" s="76">
        <v>1</v>
      </c>
    </row>
    <row r="417" spans="1:10" x14ac:dyDescent="0.35">
      <c r="A417" s="74" t="s">
        <v>1378</v>
      </c>
      <c r="B417" s="24">
        <v>81426200</v>
      </c>
      <c r="C417" s="24">
        <v>6856086</v>
      </c>
      <c r="D417" s="24">
        <v>0</v>
      </c>
      <c r="E417" s="24">
        <v>0</v>
      </c>
      <c r="F417" s="24">
        <v>0</v>
      </c>
      <c r="G417" s="24">
        <v>38174218</v>
      </c>
      <c r="H417" s="24">
        <v>31318132</v>
      </c>
      <c r="I417" s="76">
        <v>1235</v>
      </c>
      <c r="J417" s="76">
        <v>51</v>
      </c>
    </row>
    <row r="418" spans="1:10" x14ac:dyDescent="0.35">
      <c r="A418" s="75" t="s">
        <v>1304</v>
      </c>
      <c r="B418" s="24">
        <v>81426200</v>
      </c>
      <c r="C418" s="24">
        <v>6856086</v>
      </c>
      <c r="D418" s="24">
        <v>0</v>
      </c>
      <c r="E418" s="24">
        <v>0</v>
      </c>
      <c r="F418" s="24">
        <v>0</v>
      </c>
      <c r="G418" s="24">
        <v>38174218</v>
      </c>
      <c r="H418" s="24">
        <v>31318132</v>
      </c>
      <c r="I418" s="76">
        <v>1235</v>
      </c>
      <c r="J418" s="76">
        <v>51</v>
      </c>
    </row>
    <row r="419" spans="1:10" x14ac:dyDescent="0.35">
      <c r="A419" s="9">
        <v>45</v>
      </c>
      <c r="B419" s="24">
        <v>16275154</v>
      </c>
      <c r="C419" s="24">
        <v>1370368</v>
      </c>
      <c r="D419" s="24">
        <v>16275149.359999999</v>
      </c>
      <c r="E419" s="24">
        <v>1364923.86</v>
      </c>
      <c r="F419" s="24">
        <v>0</v>
      </c>
      <c r="G419" s="24">
        <v>3648303</v>
      </c>
      <c r="H419" s="24">
        <v>2277935</v>
      </c>
      <c r="I419" s="76">
        <v>320</v>
      </c>
      <c r="J419" s="76">
        <v>10</v>
      </c>
    </row>
    <row r="420" spans="1:10" x14ac:dyDescent="0.35">
      <c r="A420" s="74" t="s">
        <v>901</v>
      </c>
      <c r="B420" s="24">
        <v>16275154</v>
      </c>
      <c r="C420" s="24">
        <v>1370368</v>
      </c>
      <c r="D420" s="24">
        <v>16275149.359999999</v>
      </c>
      <c r="E420" s="24">
        <v>1364923.86</v>
      </c>
      <c r="F420" s="24">
        <v>0</v>
      </c>
      <c r="G420" s="24">
        <v>3648303</v>
      </c>
      <c r="H420" s="24">
        <v>2277935</v>
      </c>
      <c r="I420" s="76">
        <v>320</v>
      </c>
      <c r="J420" s="76">
        <v>10</v>
      </c>
    </row>
    <row r="421" spans="1:10" x14ac:dyDescent="0.35">
      <c r="A421" s="75" t="s">
        <v>900</v>
      </c>
      <c r="B421" s="24">
        <v>16275154</v>
      </c>
      <c r="C421" s="24">
        <v>1370368</v>
      </c>
      <c r="D421" s="24">
        <v>16275149.359999999</v>
      </c>
      <c r="E421" s="24">
        <v>1364923.86</v>
      </c>
      <c r="F421" s="24">
        <v>0</v>
      </c>
      <c r="G421" s="24">
        <v>3648303</v>
      </c>
      <c r="H421" s="24">
        <v>2277935</v>
      </c>
      <c r="I421" s="76">
        <v>320</v>
      </c>
      <c r="J421" s="76">
        <v>10</v>
      </c>
    </row>
    <row r="422" spans="1:10" x14ac:dyDescent="0.35">
      <c r="A422" s="9">
        <v>47</v>
      </c>
      <c r="B422" s="24">
        <v>114120608</v>
      </c>
      <c r="C422" s="24">
        <v>9639563.8029999994</v>
      </c>
      <c r="D422" s="24">
        <v>67548541.150000006</v>
      </c>
      <c r="E422" s="24">
        <v>5665730.9500000002</v>
      </c>
      <c r="F422" s="24">
        <v>6408085</v>
      </c>
      <c r="G422" s="24">
        <v>17709342</v>
      </c>
      <c r="H422" s="24">
        <v>14477865</v>
      </c>
      <c r="I422" s="76">
        <v>272</v>
      </c>
      <c r="J422" s="76">
        <v>32</v>
      </c>
    </row>
    <row r="423" spans="1:10" x14ac:dyDescent="0.35">
      <c r="A423" s="74" t="s">
        <v>473</v>
      </c>
      <c r="B423" s="24">
        <v>6698715</v>
      </c>
      <c r="C423" s="24">
        <v>564031.80299999996</v>
      </c>
      <c r="D423" s="24">
        <v>0</v>
      </c>
      <c r="E423" s="24">
        <v>0</v>
      </c>
      <c r="F423" s="24">
        <v>163485</v>
      </c>
      <c r="G423" s="24">
        <v>858211</v>
      </c>
      <c r="H423" s="24">
        <v>457665</v>
      </c>
      <c r="I423" s="76">
        <v>26</v>
      </c>
      <c r="J423" s="76">
        <v>3</v>
      </c>
    </row>
    <row r="424" spans="1:10" x14ac:dyDescent="0.35">
      <c r="A424" s="75" t="s">
        <v>1299</v>
      </c>
      <c r="B424" s="24">
        <v>6698715</v>
      </c>
      <c r="C424" s="24">
        <v>564031.80299999996</v>
      </c>
      <c r="D424" s="24">
        <v>0</v>
      </c>
      <c r="E424" s="24">
        <v>0</v>
      </c>
      <c r="F424" s="24">
        <v>163485</v>
      </c>
      <c r="G424" s="24">
        <v>858211</v>
      </c>
      <c r="H424" s="24">
        <v>457665</v>
      </c>
      <c r="I424" s="76">
        <v>26</v>
      </c>
      <c r="J424" s="76">
        <v>3</v>
      </c>
    </row>
    <row r="425" spans="1:10" x14ac:dyDescent="0.35">
      <c r="A425" s="74" t="s">
        <v>858</v>
      </c>
      <c r="B425" s="24">
        <v>30000000</v>
      </c>
      <c r="C425" s="24">
        <v>2526000</v>
      </c>
      <c r="D425" s="24">
        <v>29996238.73</v>
      </c>
      <c r="E425" s="24">
        <v>2525683.2999999998</v>
      </c>
      <c r="F425" s="24">
        <v>0</v>
      </c>
      <c r="G425" s="24">
        <v>7988338</v>
      </c>
      <c r="H425" s="24">
        <v>5462338</v>
      </c>
      <c r="I425" s="76">
        <v>86</v>
      </c>
      <c r="J425" s="76">
        <v>6</v>
      </c>
    </row>
    <row r="426" spans="1:10" x14ac:dyDescent="0.35">
      <c r="A426" s="75" t="s">
        <v>857</v>
      </c>
      <c r="B426" s="24">
        <v>30000000</v>
      </c>
      <c r="C426" s="24">
        <v>2526000</v>
      </c>
      <c r="D426" s="24">
        <v>29996238.73</v>
      </c>
      <c r="E426" s="24">
        <v>2525683.2999999998</v>
      </c>
      <c r="F426" s="24">
        <v>0</v>
      </c>
      <c r="G426" s="24">
        <v>7988338</v>
      </c>
      <c r="H426" s="24">
        <v>5462338</v>
      </c>
      <c r="I426" s="76">
        <v>86</v>
      </c>
      <c r="J426" s="76">
        <v>6</v>
      </c>
    </row>
    <row r="427" spans="1:10" x14ac:dyDescent="0.35">
      <c r="A427" s="74" t="s">
        <v>905</v>
      </c>
      <c r="B427" s="24">
        <v>24440000</v>
      </c>
      <c r="C427" s="24">
        <v>2057848</v>
      </c>
      <c r="D427" s="24">
        <v>22830142.800000001</v>
      </c>
      <c r="E427" s="24">
        <v>1909275.11</v>
      </c>
      <c r="F427" s="24">
        <v>602601</v>
      </c>
      <c r="G427" s="24">
        <v>1552332</v>
      </c>
      <c r="H427" s="24">
        <v>97085</v>
      </c>
      <c r="I427" s="76">
        <v>106</v>
      </c>
      <c r="J427" s="76">
        <v>17</v>
      </c>
    </row>
    <row r="428" spans="1:10" x14ac:dyDescent="0.35">
      <c r="A428" s="75" t="s">
        <v>904</v>
      </c>
      <c r="B428" s="24">
        <v>24440000</v>
      </c>
      <c r="C428" s="24">
        <v>2057848</v>
      </c>
      <c r="D428" s="24">
        <v>22830142.800000001</v>
      </c>
      <c r="E428" s="24">
        <v>1909275.11</v>
      </c>
      <c r="F428" s="24">
        <v>602601</v>
      </c>
      <c r="G428" s="24">
        <v>1552332</v>
      </c>
      <c r="H428" s="24">
        <v>97085</v>
      </c>
      <c r="I428" s="76">
        <v>106</v>
      </c>
      <c r="J428" s="76">
        <v>17</v>
      </c>
    </row>
    <row r="429" spans="1:10" x14ac:dyDescent="0.35">
      <c r="A429" s="74" t="s">
        <v>984</v>
      </c>
      <c r="B429" s="24">
        <v>52981893</v>
      </c>
      <c r="C429" s="24">
        <v>4491684</v>
      </c>
      <c r="D429" s="24">
        <v>14722159.619999999</v>
      </c>
      <c r="E429" s="24">
        <v>1230772.54</v>
      </c>
      <c r="F429" s="24">
        <v>5641999</v>
      </c>
      <c r="G429" s="24">
        <v>7310461</v>
      </c>
      <c r="H429" s="24">
        <v>8460777</v>
      </c>
      <c r="I429" s="76">
        <v>54</v>
      </c>
      <c r="J429" s="76">
        <v>6</v>
      </c>
    </row>
    <row r="430" spans="1:10" x14ac:dyDescent="0.35">
      <c r="A430" s="75" t="s">
        <v>983</v>
      </c>
      <c r="B430" s="24">
        <v>14722168</v>
      </c>
      <c r="C430" s="24">
        <v>1239607</v>
      </c>
      <c r="D430" s="24">
        <v>14722159.619999999</v>
      </c>
      <c r="E430" s="24">
        <v>1230772.54</v>
      </c>
      <c r="F430" s="24">
        <v>765232</v>
      </c>
      <c r="G430" s="24">
        <v>1662628</v>
      </c>
      <c r="H430" s="24">
        <v>1188254</v>
      </c>
      <c r="I430" s="76">
        <v>35</v>
      </c>
      <c r="J430" s="76">
        <v>3</v>
      </c>
    </row>
    <row r="431" spans="1:10" x14ac:dyDescent="0.35">
      <c r="A431" s="75" t="s">
        <v>986</v>
      </c>
      <c r="B431" s="24">
        <v>38259725</v>
      </c>
      <c r="C431" s="24">
        <v>3252077</v>
      </c>
      <c r="D431" s="24">
        <v>0</v>
      </c>
      <c r="E431" s="24">
        <v>0</v>
      </c>
      <c r="F431" s="24">
        <v>4876767</v>
      </c>
      <c r="G431" s="24">
        <v>5647833</v>
      </c>
      <c r="H431" s="24">
        <v>7272523</v>
      </c>
      <c r="I431" s="76">
        <v>19</v>
      </c>
      <c r="J431" s="76">
        <v>3</v>
      </c>
    </row>
    <row r="432" spans="1:10" x14ac:dyDescent="0.35">
      <c r="A432" s="9">
        <v>49</v>
      </c>
      <c r="B432" s="24">
        <v>8472000</v>
      </c>
      <c r="C432" s="24">
        <v>713342</v>
      </c>
      <c r="D432" s="24">
        <v>3231275.08</v>
      </c>
      <c r="E432" s="24">
        <v>271935.84999999998</v>
      </c>
      <c r="F432" s="24">
        <v>0</v>
      </c>
      <c r="G432" s="24">
        <v>2371545</v>
      </c>
      <c r="H432" s="24">
        <v>1658203</v>
      </c>
      <c r="I432" s="76">
        <v>608</v>
      </c>
      <c r="J432" s="76">
        <v>36</v>
      </c>
    </row>
    <row r="433" spans="1:10" x14ac:dyDescent="0.35">
      <c r="A433" s="74" t="s">
        <v>1171</v>
      </c>
      <c r="B433" s="24">
        <v>8472000</v>
      </c>
      <c r="C433" s="24">
        <v>713342</v>
      </c>
      <c r="D433" s="24">
        <v>3231275.08</v>
      </c>
      <c r="E433" s="24">
        <v>271935.84999999998</v>
      </c>
      <c r="F433" s="24">
        <v>0</v>
      </c>
      <c r="G433" s="24">
        <v>2371545</v>
      </c>
      <c r="H433" s="24">
        <v>1658203</v>
      </c>
      <c r="I433" s="76">
        <v>608</v>
      </c>
      <c r="J433" s="76">
        <v>36</v>
      </c>
    </row>
    <row r="434" spans="1:10" x14ac:dyDescent="0.35">
      <c r="A434" s="75" t="s">
        <v>1170</v>
      </c>
      <c r="B434" s="24">
        <v>8472000</v>
      </c>
      <c r="C434" s="24">
        <v>713342</v>
      </c>
      <c r="D434" s="24">
        <v>3231275.08</v>
      </c>
      <c r="E434" s="24">
        <v>271935.84999999998</v>
      </c>
      <c r="F434" s="24">
        <v>0</v>
      </c>
      <c r="G434" s="24">
        <v>2371545</v>
      </c>
      <c r="H434" s="24">
        <v>1658203</v>
      </c>
      <c r="I434" s="76">
        <v>608</v>
      </c>
      <c r="J434" s="76">
        <v>36</v>
      </c>
    </row>
    <row r="435" spans="1:10" x14ac:dyDescent="0.35">
      <c r="A435" s="9">
        <v>50</v>
      </c>
      <c r="B435" s="24">
        <v>13763050</v>
      </c>
      <c r="C435" s="24">
        <v>1158849</v>
      </c>
      <c r="D435" s="24">
        <v>13763036.51</v>
      </c>
      <c r="E435" s="24">
        <v>1158554.17</v>
      </c>
      <c r="F435" s="24">
        <v>0</v>
      </c>
      <c r="G435" s="24">
        <v>5393473</v>
      </c>
      <c r="H435" s="24">
        <v>4234624</v>
      </c>
      <c r="I435" s="76">
        <v>305</v>
      </c>
      <c r="J435" s="76">
        <v>18</v>
      </c>
    </row>
    <row r="436" spans="1:10" x14ac:dyDescent="0.35">
      <c r="A436" s="74" t="s">
        <v>756</v>
      </c>
      <c r="B436" s="24">
        <v>13763050</v>
      </c>
      <c r="C436" s="24">
        <v>1158849</v>
      </c>
      <c r="D436" s="24">
        <v>13763036.51</v>
      </c>
      <c r="E436" s="24">
        <v>1158554.17</v>
      </c>
      <c r="F436" s="24">
        <v>0</v>
      </c>
      <c r="G436" s="24">
        <v>5393473</v>
      </c>
      <c r="H436" s="24">
        <v>4234624</v>
      </c>
      <c r="I436" s="76">
        <v>305</v>
      </c>
      <c r="J436" s="76">
        <v>18</v>
      </c>
    </row>
    <row r="437" spans="1:10" x14ac:dyDescent="0.35">
      <c r="A437" s="75" t="s">
        <v>755</v>
      </c>
      <c r="B437" s="24">
        <v>13763050</v>
      </c>
      <c r="C437" s="24">
        <v>1158849</v>
      </c>
      <c r="D437" s="24">
        <v>13763036.51</v>
      </c>
      <c r="E437" s="24">
        <v>1158554.17</v>
      </c>
      <c r="F437" s="24">
        <v>0</v>
      </c>
      <c r="G437" s="24">
        <v>5393473</v>
      </c>
      <c r="H437" s="24">
        <v>4234624</v>
      </c>
      <c r="I437" s="76">
        <v>305</v>
      </c>
      <c r="J437" s="76">
        <v>18</v>
      </c>
    </row>
    <row r="438" spans="1:10" x14ac:dyDescent="0.35">
      <c r="A438" s="9">
        <v>52</v>
      </c>
      <c r="B438" s="24">
        <v>115713825</v>
      </c>
      <c r="C438" s="24">
        <v>9687103.8399999999</v>
      </c>
      <c r="D438" s="24">
        <v>72276602.429999992</v>
      </c>
      <c r="E438" s="24">
        <v>6065067.4000000004</v>
      </c>
      <c r="F438" s="24">
        <v>131418</v>
      </c>
      <c r="G438" s="24">
        <v>23216939</v>
      </c>
      <c r="H438" s="24">
        <v>13661254</v>
      </c>
      <c r="I438" s="76">
        <v>1068</v>
      </c>
      <c r="J438" s="76">
        <v>92</v>
      </c>
    </row>
    <row r="439" spans="1:10" x14ac:dyDescent="0.35">
      <c r="A439" s="74" t="s">
        <v>240</v>
      </c>
      <c r="B439" s="24">
        <v>10035231</v>
      </c>
      <c r="C439" s="24">
        <v>844966</v>
      </c>
      <c r="D439" s="24">
        <v>9257741</v>
      </c>
      <c r="E439" s="24">
        <v>778850.45</v>
      </c>
      <c r="F439" s="24">
        <v>0</v>
      </c>
      <c r="G439" s="24">
        <v>6607393</v>
      </c>
      <c r="H439" s="24">
        <v>5762427</v>
      </c>
      <c r="I439" s="76">
        <v>180</v>
      </c>
      <c r="J439" s="76">
        <v>11</v>
      </c>
    </row>
    <row r="440" spans="1:10" x14ac:dyDescent="0.35">
      <c r="A440" s="75" t="s">
        <v>239</v>
      </c>
      <c r="B440" s="24">
        <v>10035231</v>
      </c>
      <c r="C440" s="24">
        <v>844966</v>
      </c>
      <c r="D440" s="24">
        <v>9257741</v>
      </c>
      <c r="E440" s="24">
        <v>778850.45</v>
      </c>
      <c r="F440" s="24">
        <v>0</v>
      </c>
      <c r="G440" s="24">
        <v>6607393</v>
      </c>
      <c r="H440" s="24">
        <v>5762427</v>
      </c>
      <c r="I440" s="76">
        <v>180</v>
      </c>
      <c r="J440" s="76">
        <v>11</v>
      </c>
    </row>
    <row r="441" spans="1:10" x14ac:dyDescent="0.35">
      <c r="A441" s="74" t="s">
        <v>715</v>
      </c>
      <c r="B441" s="24">
        <v>76377224</v>
      </c>
      <c r="C441" s="24">
        <v>6385136</v>
      </c>
      <c r="D441" s="24">
        <v>51517003.840000004</v>
      </c>
      <c r="E441" s="24">
        <v>4322854.88</v>
      </c>
      <c r="F441" s="24">
        <v>127703</v>
      </c>
      <c r="G441" s="24">
        <v>9416157</v>
      </c>
      <c r="H441" s="24">
        <v>3158724</v>
      </c>
      <c r="I441" s="76">
        <v>323</v>
      </c>
      <c r="J441" s="76">
        <v>57</v>
      </c>
    </row>
    <row r="442" spans="1:10" x14ac:dyDescent="0.35">
      <c r="A442" s="75" t="s">
        <v>714</v>
      </c>
      <c r="B442" s="24">
        <v>76377224</v>
      </c>
      <c r="C442" s="24">
        <v>6385136</v>
      </c>
      <c r="D442" s="24">
        <v>51517003.840000004</v>
      </c>
      <c r="E442" s="24">
        <v>4322854.88</v>
      </c>
      <c r="F442" s="24">
        <v>127703</v>
      </c>
      <c r="G442" s="24">
        <v>9416157</v>
      </c>
      <c r="H442" s="24">
        <v>3158724</v>
      </c>
      <c r="I442" s="76">
        <v>323</v>
      </c>
      <c r="J442" s="76">
        <v>57</v>
      </c>
    </row>
    <row r="443" spans="1:10" x14ac:dyDescent="0.35">
      <c r="A443" s="74" t="s">
        <v>786</v>
      </c>
      <c r="B443" s="24">
        <v>10345200</v>
      </c>
      <c r="C443" s="24">
        <v>871065.84</v>
      </c>
      <c r="D443" s="24">
        <v>6365561.4199999999</v>
      </c>
      <c r="E443" s="24">
        <v>532798.17000000004</v>
      </c>
      <c r="F443" s="24">
        <v>0</v>
      </c>
      <c r="G443" s="24">
        <v>4455345</v>
      </c>
      <c r="H443" s="24">
        <v>3584279</v>
      </c>
      <c r="I443" s="76">
        <v>396</v>
      </c>
      <c r="J443" s="76">
        <v>9</v>
      </c>
    </row>
    <row r="444" spans="1:10" x14ac:dyDescent="0.35">
      <c r="A444" s="75" t="s">
        <v>785</v>
      </c>
      <c r="B444" s="24">
        <v>10345200</v>
      </c>
      <c r="C444" s="24">
        <v>871065.84</v>
      </c>
      <c r="D444" s="24">
        <v>6365561.4199999999</v>
      </c>
      <c r="E444" s="24">
        <v>532798.17000000004</v>
      </c>
      <c r="F444" s="24">
        <v>0</v>
      </c>
      <c r="G444" s="24">
        <v>4455345</v>
      </c>
      <c r="H444" s="24">
        <v>3584279</v>
      </c>
      <c r="I444" s="76">
        <v>396</v>
      </c>
      <c r="J444" s="76">
        <v>9</v>
      </c>
    </row>
    <row r="445" spans="1:10" x14ac:dyDescent="0.35">
      <c r="A445" s="74" t="s">
        <v>845</v>
      </c>
      <c r="B445" s="24">
        <v>5886000</v>
      </c>
      <c r="C445" s="24">
        <v>492070</v>
      </c>
      <c r="D445" s="24">
        <v>452075.52000000002</v>
      </c>
      <c r="E445" s="24">
        <v>37793.519999999997</v>
      </c>
      <c r="F445" s="24">
        <v>0</v>
      </c>
      <c r="G445" s="24">
        <v>1312727</v>
      </c>
      <c r="H445" s="24">
        <v>820658</v>
      </c>
      <c r="I445" s="76">
        <v>79</v>
      </c>
      <c r="J445" s="76">
        <v>5</v>
      </c>
    </row>
    <row r="446" spans="1:10" x14ac:dyDescent="0.35">
      <c r="A446" s="75" t="s">
        <v>844</v>
      </c>
      <c r="B446" s="24">
        <v>5886000</v>
      </c>
      <c r="C446" s="24">
        <v>492070</v>
      </c>
      <c r="D446" s="24">
        <v>452075.52000000002</v>
      </c>
      <c r="E446" s="24">
        <v>37793.519999999997</v>
      </c>
      <c r="F446" s="24">
        <v>0</v>
      </c>
      <c r="G446" s="24">
        <v>1312727</v>
      </c>
      <c r="H446" s="24">
        <v>820658</v>
      </c>
      <c r="I446" s="76">
        <v>79</v>
      </c>
      <c r="J446" s="76">
        <v>5</v>
      </c>
    </row>
    <row r="447" spans="1:10" x14ac:dyDescent="0.35">
      <c r="A447" s="74" t="s">
        <v>897</v>
      </c>
      <c r="B447" s="24">
        <v>2000000</v>
      </c>
      <c r="C447" s="24">
        <v>168400</v>
      </c>
      <c r="D447" s="24">
        <v>1827000</v>
      </c>
      <c r="E447" s="24">
        <v>153833.4</v>
      </c>
      <c r="F447" s="24">
        <v>3715</v>
      </c>
      <c r="G447" s="24">
        <v>260821</v>
      </c>
      <c r="H447" s="24">
        <v>96136</v>
      </c>
      <c r="I447" s="76">
        <v>13</v>
      </c>
      <c r="J447" s="76">
        <v>2</v>
      </c>
    </row>
    <row r="448" spans="1:10" x14ac:dyDescent="0.35">
      <c r="A448" s="75" t="s">
        <v>896</v>
      </c>
      <c r="B448" s="24">
        <v>2000000</v>
      </c>
      <c r="C448" s="24">
        <v>168400</v>
      </c>
      <c r="D448" s="24">
        <v>1827000</v>
      </c>
      <c r="E448" s="24">
        <v>153833.4</v>
      </c>
      <c r="F448" s="24">
        <v>3715</v>
      </c>
      <c r="G448" s="24">
        <v>260821</v>
      </c>
      <c r="H448" s="24">
        <v>96136</v>
      </c>
      <c r="I448" s="76">
        <v>13</v>
      </c>
      <c r="J448" s="76">
        <v>2</v>
      </c>
    </row>
    <row r="449" spans="1:10" x14ac:dyDescent="0.35">
      <c r="A449" s="74" t="s">
        <v>1212</v>
      </c>
      <c r="B449" s="24">
        <v>3174400</v>
      </c>
      <c r="C449" s="24">
        <v>265380</v>
      </c>
      <c r="D449" s="24">
        <v>1305202.1000000001</v>
      </c>
      <c r="E449" s="24">
        <v>109114.9</v>
      </c>
      <c r="F449" s="24">
        <v>0</v>
      </c>
      <c r="G449" s="24">
        <v>599624</v>
      </c>
      <c r="H449" s="24">
        <v>334244</v>
      </c>
      <c r="I449" s="76">
        <v>41</v>
      </c>
      <c r="J449" s="76">
        <v>3</v>
      </c>
    </row>
    <row r="450" spans="1:10" x14ac:dyDescent="0.35">
      <c r="A450" s="75" t="s">
        <v>1211</v>
      </c>
      <c r="B450" s="24">
        <v>3174400</v>
      </c>
      <c r="C450" s="24">
        <v>265380</v>
      </c>
      <c r="D450" s="24">
        <v>1305202.1000000001</v>
      </c>
      <c r="E450" s="24">
        <v>109114.9</v>
      </c>
      <c r="F450" s="24">
        <v>0</v>
      </c>
      <c r="G450" s="24">
        <v>599624</v>
      </c>
      <c r="H450" s="24">
        <v>334244</v>
      </c>
      <c r="I450" s="76">
        <v>41</v>
      </c>
      <c r="J450" s="76">
        <v>3</v>
      </c>
    </row>
    <row r="451" spans="1:10" x14ac:dyDescent="0.35">
      <c r="A451" s="74" t="s">
        <v>1232</v>
      </c>
      <c r="B451" s="24">
        <v>7895770</v>
      </c>
      <c r="C451" s="24">
        <v>660086</v>
      </c>
      <c r="D451" s="24">
        <v>1552018.55</v>
      </c>
      <c r="E451" s="24">
        <v>129822.08</v>
      </c>
      <c r="F451" s="24">
        <v>0</v>
      </c>
      <c r="G451" s="24">
        <v>564872</v>
      </c>
      <c r="H451" s="24">
        <v>-95214</v>
      </c>
      <c r="I451" s="76">
        <v>36</v>
      </c>
      <c r="J451" s="76">
        <v>5</v>
      </c>
    </row>
    <row r="452" spans="1:10" x14ac:dyDescent="0.35">
      <c r="A452" s="75" t="s">
        <v>1231</v>
      </c>
      <c r="B452" s="24">
        <v>7895770</v>
      </c>
      <c r="C452" s="24">
        <v>660086</v>
      </c>
      <c r="D452" s="24">
        <v>1552018.55</v>
      </c>
      <c r="E452" s="24">
        <v>129822.08</v>
      </c>
      <c r="F452" s="24">
        <v>0</v>
      </c>
      <c r="G452" s="24">
        <v>564872</v>
      </c>
      <c r="H452" s="24">
        <v>-95214</v>
      </c>
      <c r="I452" s="76">
        <v>36</v>
      </c>
      <c r="J452" s="76">
        <v>5</v>
      </c>
    </row>
    <row r="453" spans="1:10" x14ac:dyDescent="0.35">
      <c r="A453" s="9">
        <v>53</v>
      </c>
      <c r="B453" s="24">
        <v>135808067</v>
      </c>
      <c r="C453" s="24">
        <v>11447846</v>
      </c>
      <c r="D453" s="24">
        <v>90419983.370000005</v>
      </c>
      <c r="E453" s="24">
        <v>7587551.6600000001</v>
      </c>
      <c r="F453" s="24">
        <v>0</v>
      </c>
      <c r="G453" s="24">
        <v>40201647</v>
      </c>
      <c r="H453" s="24">
        <v>28753802</v>
      </c>
      <c r="I453" s="76">
        <v>657</v>
      </c>
      <c r="J453" s="76">
        <v>61</v>
      </c>
    </row>
    <row r="454" spans="1:10" x14ac:dyDescent="0.35">
      <c r="A454" s="74" t="s">
        <v>648</v>
      </c>
      <c r="B454" s="24">
        <v>16008067</v>
      </c>
      <c r="C454" s="24">
        <v>1360686</v>
      </c>
      <c r="D454" s="24">
        <v>0</v>
      </c>
      <c r="E454" s="24">
        <v>0</v>
      </c>
      <c r="F454" s="24">
        <v>0</v>
      </c>
      <c r="G454" s="24">
        <v>5246166</v>
      </c>
      <c r="H454" s="24">
        <v>3885481</v>
      </c>
      <c r="I454" s="76">
        <v>32</v>
      </c>
      <c r="J454" s="76">
        <v>2</v>
      </c>
    </row>
    <row r="455" spans="1:10" x14ac:dyDescent="0.35">
      <c r="A455" s="75" t="s">
        <v>647</v>
      </c>
      <c r="B455" s="24">
        <v>16008067</v>
      </c>
      <c r="C455" s="24">
        <v>1360686</v>
      </c>
      <c r="D455" s="24">
        <v>0</v>
      </c>
      <c r="E455" s="24">
        <v>0</v>
      </c>
      <c r="F455" s="24">
        <v>0</v>
      </c>
      <c r="G455" s="24">
        <v>5246166</v>
      </c>
      <c r="H455" s="24">
        <v>3885481</v>
      </c>
      <c r="I455" s="76">
        <v>32</v>
      </c>
      <c r="J455" s="76">
        <v>2</v>
      </c>
    </row>
    <row r="456" spans="1:10" x14ac:dyDescent="0.35">
      <c r="A456" s="74" t="s">
        <v>1011</v>
      </c>
      <c r="B456" s="24">
        <v>119800000</v>
      </c>
      <c r="C456" s="24">
        <v>10087160</v>
      </c>
      <c r="D456" s="24">
        <v>90419983.370000005</v>
      </c>
      <c r="E456" s="24">
        <v>7587551.6600000001</v>
      </c>
      <c r="F456" s="24">
        <v>0</v>
      </c>
      <c r="G456" s="24">
        <v>34955481</v>
      </c>
      <c r="H456" s="24">
        <v>24868321</v>
      </c>
      <c r="I456" s="76">
        <v>625</v>
      </c>
      <c r="J456" s="76">
        <v>59</v>
      </c>
    </row>
    <row r="457" spans="1:10" x14ac:dyDescent="0.35">
      <c r="A457" s="75" t="s">
        <v>1010</v>
      </c>
      <c r="B457" s="24">
        <v>119800000</v>
      </c>
      <c r="C457" s="24">
        <v>10087160</v>
      </c>
      <c r="D457" s="24">
        <v>90419983.370000005</v>
      </c>
      <c r="E457" s="24">
        <v>7587551.6600000001</v>
      </c>
      <c r="F457" s="24">
        <v>0</v>
      </c>
      <c r="G457" s="24">
        <v>34955481</v>
      </c>
      <c r="H457" s="24">
        <v>24868321</v>
      </c>
      <c r="I457" s="76">
        <v>625</v>
      </c>
      <c r="J457" s="76">
        <v>59</v>
      </c>
    </row>
    <row r="458" spans="1:10" x14ac:dyDescent="0.35">
      <c r="A458" s="9">
        <v>56</v>
      </c>
      <c r="B458" s="24">
        <v>682249427</v>
      </c>
      <c r="C458" s="24">
        <v>56910435.769500002</v>
      </c>
      <c r="D458" s="24">
        <v>13449576.149999999</v>
      </c>
      <c r="E458" s="24">
        <v>1129007.3500000001</v>
      </c>
      <c r="F458" s="24">
        <v>8493192.6824188214</v>
      </c>
      <c r="G458" s="24">
        <v>73993864.266885564</v>
      </c>
      <c r="H458" s="24">
        <v>25576619.949304387</v>
      </c>
      <c r="I458" s="76">
        <v>1264</v>
      </c>
      <c r="J458" s="76">
        <v>150</v>
      </c>
    </row>
    <row r="459" spans="1:10" x14ac:dyDescent="0.35">
      <c r="A459" s="74" t="s">
        <v>429</v>
      </c>
      <c r="B459" s="24">
        <v>174453978</v>
      </c>
      <c r="C459" s="24">
        <v>14130772.218</v>
      </c>
      <c r="D459" s="24">
        <v>0</v>
      </c>
      <c r="E459" s="24">
        <v>0</v>
      </c>
      <c r="F459" s="24">
        <v>7487143</v>
      </c>
      <c r="G459" s="24">
        <v>11697269</v>
      </c>
      <c r="H459" s="24">
        <v>5053640</v>
      </c>
      <c r="I459" s="76">
        <v>381</v>
      </c>
      <c r="J459" s="76">
        <v>39</v>
      </c>
    </row>
    <row r="460" spans="1:10" x14ac:dyDescent="0.35">
      <c r="A460" s="75" t="s">
        <v>428</v>
      </c>
      <c r="B460" s="24">
        <v>174453978</v>
      </c>
      <c r="C460" s="24">
        <v>14130772.218</v>
      </c>
      <c r="D460" s="24">
        <v>0</v>
      </c>
      <c r="E460" s="24">
        <v>0</v>
      </c>
      <c r="F460" s="24">
        <v>7487143</v>
      </c>
      <c r="G460" s="24">
        <v>11697269</v>
      </c>
      <c r="H460" s="24">
        <v>5053640</v>
      </c>
      <c r="I460" s="76">
        <v>381</v>
      </c>
      <c r="J460" s="76">
        <v>39</v>
      </c>
    </row>
    <row r="461" spans="1:10" x14ac:dyDescent="0.35">
      <c r="A461" s="74" t="s">
        <v>892</v>
      </c>
      <c r="B461" s="24">
        <v>13500000</v>
      </c>
      <c r="C461" s="24">
        <v>1093500</v>
      </c>
      <c r="D461" s="24">
        <v>4510779.8099999996</v>
      </c>
      <c r="E461" s="24">
        <v>379523.56</v>
      </c>
      <c r="F461" s="24">
        <v>423866</v>
      </c>
      <c r="G461" s="24">
        <v>679196</v>
      </c>
      <c r="H461" s="24">
        <v>9561</v>
      </c>
      <c r="I461" s="76">
        <v>17</v>
      </c>
      <c r="J461" s="76">
        <v>3</v>
      </c>
    </row>
    <row r="462" spans="1:10" x14ac:dyDescent="0.35">
      <c r="A462" s="75" t="s">
        <v>891</v>
      </c>
      <c r="B462" s="24">
        <v>13500000</v>
      </c>
      <c r="C462" s="24">
        <v>1093500</v>
      </c>
      <c r="D462" s="24">
        <v>4510779.8099999996</v>
      </c>
      <c r="E462" s="24">
        <v>379523.56</v>
      </c>
      <c r="F462" s="24">
        <v>423866</v>
      </c>
      <c r="G462" s="24">
        <v>679196</v>
      </c>
      <c r="H462" s="24">
        <v>9561</v>
      </c>
      <c r="I462" s="76">
        <v>17</v>
      </c>
      <c r="J462" s="76">
        <v>3</v>
      </c>
    </row>
    <row r="463" spans="1:10" x14ac:dyDescent="0.35">
      <c r="A463" s="74" t="s">
        <v>1049</v>
      </c>
      <c r="B463" s="24">
        <v>42484174</v>
      </c>
      <c r="C463" s="24">
        <v>3866059.8339999998</v>
      </c>
      <c r="D463" s="24">
        <v>1938796.34</v>
      </c>
      <c r="E463" s="24">
        <v>164277.79</v>
      </c>
      <c r="F463" s="24">
        <v>558363</v>
      </c>
      <c r="G463" s="24">
        <v>9552414</v>
      </c>
      <c r="H463" s="24">
        <v>6244717</v>
      </c>
      <c r="I463" s="76">
        <v>212</v>
      </c>
      <c r="J463" s="76">
        <v>23</v>
      </c>
    </row>
    <row r="464" spans="1:10" x14ac:dyDescent="0.35">
      <c r="A464" s="75" t="s">
        <v>1048</v>
      </c>
      <c r="B464" s="24">
        <v>42484174</v>
      </c>
      <c r="C464" s="24">
        <v>3866059.8339999998</v>
      </c>
      <c r="D464" s="24">
        <v>1938796.34</v>
      </c>
      <c r="E464" s="24">
        <v>164277.79</v>
      </c>
      <c r="F464" s="24">
        <v>558363</v>
      </c>
      <c r="G464" s="24">
        <v>9552414</v>
      </c>
      <c r="H464" s="24">
        <v>6244717</v>
      </c>
      <c r="I464" s="76">
        <v>212</v>
      </c>
      <c r="J464" s="76">
        <v>23</v>
      </c>
    </row>
    <row r="465" spans="1:10" x14ac:dyDescent="0.35">
      <c r="A465" s="74" t="s">
        <v>1105</v>
      </c>
      <c r="B465" s="24">
        <v>444811275</v>
      </c>
      <c r="C465" s="24">
        <v>37230703.717500001</v>
      </c>
      <c r="D465" s="24">
        <v>0</v>
      </c>
      <c r="E465" s="24">
        <v>0</v>
      </c>
      <c r="F465" s="24">
        <v>0</v>
      </c>
      <c r="G465" s="24">
        <v>51344220</v>
      </c>
      <c r="H465" s="24">
        <v>14113516</v>
      </c>
      <c r="I465" s="76">
        <v>650</v>
      </c>
      <c r="J465" s="76">
        <v>84</v>
      </c>
    </row>
    <row r="466" spans="1:10" x14ac:dyDescent="0.35">
      <c r="A466" s="75" t="s">
        <v>1104</v>
      </c>
      <c r="B466" s="24">
        <v>444811275</v>
      </c>
      <c r="C466" s="24">
        <v>37230703.717500001</v>
      </c>
      <c r="D466" s="24">
        <v>0</v>
      </c>
      <c r="E466" s="24">
        <v>0</v>
      </c>
      <c r="F466" s="24">
        <v>0</v>
      </c>
      <c r="G466" s="24">
        <v>51344220</v>
      </c>
      <c r="H466" s="24">
        <v>14113516</v>
      </c>
      <c r="I466" s="76">
        <v>650</v>
      </c>
      <c r="J466" s="76">
        <v>84</v>
      </c>
    </row>
    <row r="467" spans="1:10" x14ac:dyDescent="0.35">
      <c r="A467" s="74" t="s">
        <v>1113</v>
      </c>
      <c r="B467" s="24">
        <v>7000000</v>
      </c>
      <c r="C467" s="24">
        <v>589400</v>
      </c>
      <c r="D467" s="24">
        <v>7000000</v>
      </c>
      <c r="E467" s="24">
        <v>585206</v>
      </c>
      <c r="F467" s="24">
        <v>23820.682418820961</v>
      </c>
      <c r="G467" s="24">
        <v>720765.26688556524</v>
      </c>
      <c r="H467" s="24">
        <v>155185.94930438616</v>
      </c>
      <c r="I467" s="76">
        <v>4</v>
      </c>
      <c r="J467" s="76">
        <v>1</v>
      </c>
    </row>
    <row r="468" spans="1:10" x14ac:dyDescent="0.35">
      <c r="A468" s="75" t="s">
        <v>1112</v>
      </c>
      <c r="B468" s="24">
        <v>7000000</v>
      </c>
      <c r="C468" s="24">
        <v>589400</v>
      </c>
      <c r="D468" s="24">
        <v>7000000</v>
      </c>
      <c r="E468" s="24">
        <v>585206</v>
      </c>
      <c r="F468" s="24">
        <v>23820.682418820961</v>
      </c>
      <c r="G468" s="24">
        <v>720765.26688556524</v>
      </c>
      <c r="H468" s="24">
        <v>155185.94930438616</v>
      </c>
      <c r="I468" s="76">
        <v>4</v>
      </c>
      <c r="J468" s="76">
        <v>1</v>
      </c>
    </row>
    <row r="469" spans="1:10" x14ac:dyDescent="0.35">
      <c r="A469" s="9">
        <v>57</v>
      </c>
      <c r="B469" s="24">
        <v>50776290</v>
      </c>
      <c r="C469" s="24">
        <v>4266245</v>
      </c>
      <c r="D469" s="24">
        <v>46047615.990000002</v>
      </c>
      <c r="E469" s="24">
        <v>3867378.3499999996</v>
      </c>
      <c r="F469" s="24">
        <v>39199</v>
      </c>
      <c r="G469" s="24">
        <v>13032799.354607642</v>
      </c>
      <c r="H469" s="24">
        <v>8805753</v>
      </c>
      <c r="I469" s="76">
        <v>616</v>
      </c>
      <c r="J469" s="76">
        <v>34</v>
      </c>
    </row>
    <row r="470" spans="1:10" x14ac:dyDescent="0.35">
      <c r="A470" s="74" t="s">
        <v>189</v>
      </c>
      <c r="B470" s="24">
        <v>5120000</v>
      </c>
      <c r="C470" s="24">
        <v>431104</v>
      </c>
      <c r="D470" s="24">
        <v>4920725.49</v>
      </c>
      <c r="E470" s="24">
        <v>411372.64</v>
      </c>
      <c r="F470" s="24">
        <v>0</v>
      </c>
      <c r="G470" s="24">
        <v>611847.35460764135</v>
      </c>
      <c r="H470" s="24">
        <v>180743</v>
      </c>
      <c r="I470" s="76">
        <v>92</v>
      </c>
      <c r="J470" s="76">
        <v>7</v>
      </c>
    </row>
    <row r="471" spans="1:10" x14ac:dyDescent="0.35">
      <c r="A471" s="75" t="s">
        <v>188</v>
      </c>
      <c r="B471" s="24">
        <v>5120000</v>
      </c>
      <c r="C471" s="24">
        <v>431104</v>
      </c>
      <c r="D471" s="24">
        <v>4920725.49</v>
      </c>
      <c r="E471" s="24">
        <v>411372.64</v>
      </c>
      <c r="F471" s="24">
        <v>0</v>
      </c>
      <c r="G471" s="24">
        <v>611847.35460764135</v>
      </c>
      <c r="H471" s="24">
        <v>180743</v>
      </c>
      <c r="I471" s="76">
        <v>92</v>
      </c>
      <c r="J471" s="76">
        <v>7</v>
      </c>
    </row>
    <row r="472" spans="1:10" x14ac:dyDescent="0.35">
      <c r="A472" s="74" t="s">
        <v>1020</v>
      </c>
      <c r="B472" s="24">
        <v>15212203</v>
      </c>
      <c r="C472" s="24">
        <v>1271749</v>
      </c>
      <c r="D472" s="24">
        <v>11617222.02</v>
      </c>
      <c r="E472" s="24">
        <v>972389.15</v>
      </c>
      <c r="F472" s="24">
        <v>39199</v>
      </c>
      <c r="G472" s="24">
        <v>2747895</v>
      </c>
      <c r="H472" s="24">
        <v>1515345</v>
      </c>
      <c r="I472" s="76">
        <v>65</v>
      </c>
      <c r="J472" s="76">
        <v>4</v>
      </c>
    </row>
    <row r="473" spans="1:10" x14ac:dyDescent="0.35">
      <c r="A473" s="75" t="s">
        <v>1024</v>
      </c>
      <c r="B473" s="24">
        <v>15212203</v>
      </c>
      <c r="C473" s="24">
        <v>1271749</v>
      </c>
      <c r="D473" s="24">
        <v>11617222.02</v>
      </c>
      <c r="E473" s="24">
        <v>972389.15</v>
      </c>
      <c r="F473" s="24">
        <v>39199</v>
      </c>
      <c r="G473" s="24">
        <v>2747895</v>
      </c>
      <c r="H473" s="24">
        <v>1515345</v>
      </c>
      <c r="I473" s="76">
        <v>65</v>
      </c>
      <c r="J473" s="76">
        <v>4</v>
      </c>
    </row>
    <row r="474" spans="1:10" x14ac:dyDescent="0.35">
      <c r="A474" s="74" t="s">
        <v>1174</v>
      </c>
      <c r="B474" s="24">
        <v>6475000</v>
      </c>
      <c r="C474" s="24">
        <v>545195</v>
      </c>
      <c r="D474" s="24">
        <v>5540581.4800000004</v>
      </c>
      <c r="E474" s="24">
        <v>465419.43</v>
      </c>
      <c r="F474" s="24">
        <v>0</v>
      </c>
      <c r="G474" s="24">
        <v>1847167</v>
      </c>
      <c r="H474" s="24">
        <v>1301972</v>
      </c>
      <c r="I474" s="76">
        <v>299</v>
      </c>
      <c r="J474" s="76">
        <v>10</v>
      </c>
    </row>
    <row r="475" spans="1:10" x14ac:dyDescent="0.35">
      <c r="A475" s="75" t="s">
        <v>1173</v>
      </c>
      <c r="B475" s="24">
        <v>6475000</v>
      </c>
      <c r="C475" s="24">
        <v>545195</v>
      </c>
      <c r="D475" s="24">
        <v>5540581.4800000004</v>
      </c>
      <c r="E475" s="24">
        <v>465419.43</v>
      </c>
      <c r="F475" s="24">
        <v>0</v>
      </c>
      <c r="G475" s="24">
        <v>1847167</v>
      </c>
      <c r="H475" s="24">
        <v>1301972</v>
      </c>
      <c r="I475" s="76">
        <v>299</v>
      </c>
      <c r="J475" s="76">
        <v>10</v>
      </c>
    </row>
    <row r="476" spans="1:10" x14ac:dyDescent="0.35">
      <c r="A476" s="74" t="s">
        <v>1203</v>
      </c>
      <c r="B476" s="24">
        <v>23969087</v>
      </c>
      <c r="C476" s="24">
        <v>2018197</v>
      </c>
      <c r="D476" s="24">
        <v>23969087</v>
      </c>
      <c r="E476" s="24">
        <v>2018197.13</v>
      </c>
      <c r="F476" s="24">
        <v>0</v>
      </c>
      <c r="G476" s="24">
        <v>7825890</v>
      </c>
      <c r="H476" s="24">
        <v>5807693</v>
      </c>
      <c r="I476" s="76">
        <v>160</v>
      </c>
      <c r="J476" s="76">
        <v>13</v>
      </c>
    </row>
    <row r="477" spans="1:10" x14ac:dyDescent="0.35">
      <c r="A477" s="75" t="s">
        <v>640</v>
      </c>
      <c r="B477" s="24">
        <v>23969087</v>
      </c>
      <c r="C477" s="24">
        <v>2018197</v>
      </c>
      <c r="D477" s="24">
        <v>23969087</v>
      </c>
      <c r="E477" s="24">
        <v>2018197.13</v>
      </c>
      <c r="F477" s="24">
        <v>0</v>
      </c>
      <c r="G477" s="24">
        <v>7825890</v>
      </c>
      <c r="H477" s="24">
        <v>5807693</v>
      </c>
      <c r="I477" s="76">
        <v>160</v>
      </c>
      <c r="J477" s="76">
        <v>13</v>
      </c>
    </row>
    <row r="478" spans="1:10" x14ac:dyDescent="0.35">
      <c r="A478" s="9">
        <v>58</v>
      </c>
      <c r="B478" s="24">
        <v>5834792</v>
      </c>
      <c r="C478" s="24">
        <v>491289</v>
      </c>
      <c r="D478" s="24">
        <v>5834792</v>
      </c>
      <c r="E478" s="24">
        <v>488981.93</v>
      </c>
      <c r="F478" s="24">
        <v>0</v>
      </c>
      <c r="G478" s="24">
        <v>2325511</v>
      </c>
      <c r="H478" s="24">
        <v>1834222</v>
      </c>
      <c r="I478" s="76">
        <v>95</v>
      </c>
      <c r="J478" s="76">
        <v>9</v>
      </c>
    </row>
    <row r="479" spans="1:10" x14ac:dyDescent="0.35">
      <c r="A479" s="74" t="s">
        <v>1203</v>
      </c>
      <c r="B479" s="24">
        <v>5834792</v>
      </c>
      <c r="C479" s="24">
        <v>491289</v>
      </c>
      <c r="D479" s="24">
        <v>5834792</v>
      </c>
      <c r="E479" s="24">
        <v>488981.93</v>
      </c>
      <c r="F479" s="24">
        <v>0</v>
      </c>
      <c r="G479" s="24">
        <v>2325511</v>
      </c>
      <c r="H479" s="24">
        <v>1834222</v>
      </c>
      <c r="I479" s="76">
        <v>95</v>
      </c>
      <c r="J479" s="76">
        <v>9</v>
      </c>
    </row>
    <row r="480" spans="1:10" x14ac:dyDescent="0.35">
      <c r="A480" s="75" t="s">
        <v>1205</v>
      </c>
      <c r="B480" s="24">
        <v>5834792</v>
      </c>
      <c r="C480" s="24">
        <v>491289</v>
      </c>
      <c r="D480" s="24">
        <v>5834792</v>
      </c>
      <c r="E480" s="24">
        <v>488981.93</v>
      </c>
      <c r="F480" s="24">
        <v>0</v>
      </c>
      <c r="G480" s="24">
        <v>2325511</v>
      </c>
      <c r="H480" s="24">
        <v>1834222</v>
      </c>
      <c r="I480" s="76">
        <v>95</v>
      </c>
      <c r="J480" s="76">
        <v>9</v>
      </c>
    </row>
    <row r="481" spans="1:10" x14ac:dyDescent="0.35">
      <c r="A481" s="9">
        <v>60</v>
      </c>
      <c r="B481" s="24">
        <v>8970500</v>
      </c>
      <c r="C481" s="24">
        <v>755316</v>
      </c>
      <c r="D481" s="24">
        <v>2216005</v>
      </c>
      <c r="E481" s="24">
        <v>186237.83</v>
      </c>
      <c r="F481" s="24">
        <v>0</v>
      </c>
      <c r="G481" s="24">
        <v>2260835</v>
      </c>
      <c r="H481" s="24">
        <v>1505519</v>
      </c>
      <c r="I481" s="76">
        <v>84</v>
      </c>
      <c r="J481" s="76">
        <v>15</v>
      </c>
    </row>
    <row r="482" spans="1:10" x14ac:dyDescent="0.35">
      <c r="A482" s="74" t="s">
        <v>1263</v>
      </c>
      <c r="B482" s="24">
        <v>8970500</v>
      </c>
      <c r="C482" s="24">
        <v>755316</v>
      </c>
      <c r="D482" s="24">
        <v>2216005</v>
      </c>
      <c r="E482" s="24">
        <v>186237.83</v>
      </c>
      <c r="F482" s="24">
        <v>0</v>
      </c>
      <c r="G482" s="24">
        <v>2260835</v>
      </c>
      <c r="H482" s="24">
        <v>1505519</v>
      </c>
      <c r="I482" s="76">
        <v>84</v>
      </c>
      <c r="J482" s="76">
        <v>15</v>
      </c>
    </row>
    <row r="483" spans="1:10" x14ac:dyDescent="0.35">
      <c r="A483" s="75" t="s">
        <v>1262</v>
      </c>
      <c r="B483" s="24">
        <v>8970500</v>
      </c>
      <c r="C483" s="24">
        <v>755316</v>
      </c>
      <c r="D483" s="24">
        <v>2216005</v>
      </c>
      <c r="E483" s="24">
        <v>186237.83</v>
      </c>
      <c r="F483" s="24">
        <v>0</v>
      </c>
      <c r="G483" s="24">
        <v>2260835</v>
      </c>
      <c r="H483" s="24">
        <v>1505519</v>
      </c>
      <c r="I483" s="76">
        <v>84</v>
      </c>
      <c r="J483" s="76">
        <v>15</v>
      </c>
    </row>
    <row r="484" spans="1:10" x14ac:dyDescent="0.35">
      <c r="A484" s="9">
        <v>61</v>
      </c>
      <c r="B484" s="24">
        <v>68015750</v>
      </c>
      <c r="C484" s="24">
        <v>5723847.7799999993</v>
      </c>
      <c r="D484" s="24">
        <v>65520469.850000001</v>
      </c>
      <c r="E484" s="24">
        <v>5513549.1100000003</v>
      </c>
      <c r="F484" s="24">
        <v>425243</v>
      </c>
      <c r="G484" s="24">
        <v>7088651</v>
      </c>
      <c r="H484" s="24">
        <v>1790044</v>
      </c>
      <c r="I484" s="76">
        <v>354</v>
      </c>
      <c r="J484" s="76">
        <v>28</v>
      </c>
    </row>
    <row r="485" spans="1:10" x14ac:dyDescent="0.35">
      <c r="A485" s="74" t="s">
        <v>406</v>
      </c>
      <c r="B485" s="24">
        <v>13079755</v>
      </c>
      <c r="C485" s="24">
        <v>1101315</v>
      </c>
      <c r="D485" s="24">
        <v>13079755</v>
      </c>
      <c r="E485" s="24">
        <v>1101315.3700000001</v>
      </c>
      <c r="F485" s="24">
        <v>137797</v>
      </c>
      <c r="G485" s="24">
        <v>1839848</v>
      </c>
      <c r="H485" s="24">
        <v>876329</v>
      </c>
      <c r="I485" s="76">
        <v>48</v>
      </c>
      <c r="J485" s="76">
        <v>4</v>
      </c>
    </row>
    <row r="486" spans="1:10" x14ac:dyDescent="0.35">
      <c r="A486" s="75" t="s">
        <v>1422</v>
      </c>
      <c r="B486" s="24">
        <v>13079755</v>
      </c>
      <c r="C486" s="24">
        <v>1101315</v>
      </c>
      <c r="D486" s="24">
        <v>13079755</v>
      </c>
      <c r="E486" s="24">
        <v>1101315.3700000001</v>
      </c>
      <c r="F486" s="24">
        <v>137797</v>
      </c>
      <c r="G486" s="24">
        <v>1839848</v>
      </c>
      <c r="H486" s="24">
        <v>876329</v>
      </c>
      <c r="I486" s="76">
        <v>48</v>
      </c>
      <c r="J486" s="76">
        <v>4</v>
      </c>
    </row>
    <row r="487" spans="1:10" x14ac:dyDescent="0.35">
      <c r="A487" s="74" t="s">
        <v>482</v>
      </c>
      <c r="B487" s="24">
        <v>16741135</v>
      </c>
      <c r="C487" s="24">
        <v>1406525.7799999998</v>
      </c>
      <c r="D487" s="24">
        <v>14245854.85</v>
      </c>
      <c r="E487" s="24">
        <v>1196226.53</v>
      </c>
      <c r="F487" s="24">
        <v>287446</v>
      </c>
      <c r="G487" s="24">
        <v>1223616</v>
      </c>
      <c r="H487" s="24">
        <v>104536</v>
      </c>
      <c r="I487" s="76">
        <v>101</v>
      </c>
      <c r="J487" s="76">
        <v>8</v>
      </c>
    </row>
    <row r="488" spans="1:10" x14ac:dyDescent="0.35">
      <c r="A488" s="75" t="s">
        <v>481</v>
      </c>
      <c r="B488" s="24">
        <v>11610900</v>
      </c>
      <c r="C488" s="24">
        <v>977637.77999999991</v>
      </c>
      <c r="D488" s="24">
        <v>11375918</v>
      </c>
      <c r="E488" s="24">
        <v>956299.81</v>
      </c>
      <c r="F488" s="24">
        <v>187531</v>
      </c>
      <c r="G488" s="24">
        <v>888838</v>
      </c>
      <c r="H488" s="24">
        <v>98731</v>
      </c>
      <c r="I488" s="76">
        <v>47</v>
      </c>
      <c r="J488" s="76">
        <v>6</v>
      </c>
    </row>
    <row r="489" spans="1:10" x14ac:dyDescent="0.35">
      <c r="A489" s="75" t="s">
        <v>487</v>
      </c>
      <c r="B489" s="24">
        <v>5130235</v>
      </c>
      <c r="C489" s="24">
        <v>428888</v>
      </c>
      <c r="D489" s="24">
        <v>2869936.85</v>
      </c>
      <c r="E489" s="24">
        <v>239926.72</v>
      </c>
      <c r="F489" s="24">
        <v>99915</v>
      </c>
      <c r="G489" s="24">
        <v>334778</v>
      </c>
      <c r="H489" s="24">
        <v>5805</v>
      </c>
      <c r="I489" s="76">
        <v>54</v>
      </c>
      <c r="J489" s="76">
        <v>2</v>
      </c>
    </row>
    <row r="490" spans="1:10" x14ac:dyDescent="0.35">
      <c r="A490" s="74" t="s">
        <v>745</v>
      </c>
      <c r="B490" s="24">
        <v>38194860</v>
      </c>
      <c r="C490" s="24">
        <v>3216007</v>
      </c>
      <c r="D490" s="24">
        <v>38194860</v>
      </c>
      <c r="E490" s="24">
        <v>3216007.21</v>
      </c>
      <c r="F490" s="24">
        <v>0</v>
      </c>
      <c r="G490" s="24">
        <v>4025187</v>
      </c>
      <c r="H490" s="24">
        <v>809179</v>
      </c>
      <c r="I490" s="76">
        <v>205</v>
      </c>
      <c r="J490" s="76">
        <v>16</v>
      </c>
    </row>
    <row r="491" spans="1:10" x14ac:dyDescent="0.35">
      <c r="A491" s="75" t="s">
        <v>744</v>
      </c>
      <c r="B491" s="24">
        <v>38194860</v>
      </c>
      <c r="C491" s="24">
        <v>3216007</v>
      </c>
      <c r="D491" s="24">
        <v>38194860</v>
      </c>
      <c r="E491" s="24">
        <v>3216007.21</v>
      </c>
      <c r="F491" s="24">
        <v>0</v>
      </c>
      <c r="G491" s="24">
        <v>4025187</v>
      </c>
      <c r="H491" s="24">
        <v>809179</v>
      </c>
      <c r="I491" s="76">
        <v>205</v>
      </c>
      <c r="J491" s="76">
        <v>16</v>
      </c>
    </row>
    <row r="492" spans="1:10" x14ac:dyDescent="0.35">
      <c r="A492" s="9">
        <v>62</v>
      </c>
      <c r="B492" s="24">
        <v>540615683</v>
      </c>
      <c r="C492" s="24">
        <v>45420818</v>
      </c>
      <c r="D492" s="24">
        <v>511363433.52999997</v>
      </c>
      <c r="E492" s="24">
        <v>42955591.129999995</v>
      </c>
      <c r="F492" s="24">
        <v>15578624</v>
      </c>
      <c r="G492" s="24">
        <v>132152818</v>
      </c>
      <c r="H492" s="24">
        <v>102310624</v>
      </c>
      <c r="I492" s="76">
        <v>11612</v>
      </c>
      <c r="J492" s="76">
        <v>325</v>
      </c>
    </row>
    <row r="493" spans="1:10" x14ac:dyDescent="0.35">
      <c r="A493" s="74" t="s">
        <v>448</v>
      </c>
      <c r="B493" s="24">
        <v>22329400</v>
      </c>
      <c r="C493" s="24">
        <v>1866738</v>
      </c>
      <c r="D493" s="24">
        <v>0</v>
      </c>
      <c r="E493" s="24">
        <v>0</v>
      </c>
      <c r="F493" s="24">
        <v>15578624</v>
      </c>
      <c r="G493" s="24">
        <v>71861266</v>
      </c>
      <c r="H493" s="24">
        <v>85573152</v>
      </c>
      <c r="I493" s="76">
        <v>260</v>
      </c>
      <c r="J493" s="76">
        <v>15</v>
      </c>
    </row>
    <row r="494" spans="1:10" x14ac:dyDescent="0.35">
      <c r="A494" s="75" t="s">
        <v>447</v>
      </c>
      <c r="B494" s="24">
        <v>22329400</v>
      </c>
      <c r="C494" s="24">
        <v>1866738</v>
      </c>
      <c r="D494" s="24">
        <v>0</v>
      </c>
      <c r="E494" s="24">
        <v>0</v>
      </c>
      <c r="F494" s="24">
        <v>15578624</v>
      </c>
      <c r="G494" s="24">
        <v>71861266</v>
      </c>
      <c r="H494" s="24">
        <v>85573152</v>
      </c>
      <c r="I494" s="76">
        <v>260</v>
      </c>
      <c r="J494" s="76">
        <v>15</v>
      </c>
    </row>
    <row r="495" spans="1:10" x14ac:dyDescent="0.35">
      <c r="A495" s="74" t="s">
        <v>813</v>
      </c>
      <c r="B495" s="24">
        <v>4284672</v>
      </c>
      <c r="C495" s="24">
        <v>360769</v>
      </c>
      <c r="D495" s="24">
        <v>2515334.34</v>
      </c>
      <c r="E495" s="24">
        <v>211172.75</v>
      </c>
      <c r="F495" s="24">
        <v>0</v>
      </c>
      <c r="G495" s="24">
        <v>1389088</v>
      </c>
      <c r="H495" s="24">
        <v>1028319</v>
      </c>
      <c r="I495" s="76">
        <v>55</v>
      </c>
      <c r="J495" s="76">
        <v>4</v>
      </c>
    </row>
    <row r="496" spans="1:10" x14ac:dyDescent="0.35">
      <c r="A496" s="75" t="s">
        <v>812</v>
      </c>
      <c r="B496" s="24">
        <v>4284672</v>
      </c>
      <c r="C496" s="24">
        <v>360769</v>
      </c>
      <c r="D496" s="24">
        <v>2515334.34</v>
      </c>
      <c r="E496" s="24">
        <v>211172.75</v>
      </c>
      <c r="F496" s="24">
        <v>0</v>
      </c>
      <c r="G496" s="24">
        <v>1389088</v>
      </c>
      <c r="H496" s="24">
        <v>1028319</v>
      </c>
      <c r="I496" s="76">
        <v>55</v>
      </c>
      <c r="J496" s="76">
        <v>4</v>
      </c>
    </row>
    <row r="497" spans="1:10" x14ac:dyDescent="0.35">
      <c r="A497" s="74" t="s">
        <v>837</v>
      </c>
      <c r="B497" s="24">
        <v>7963972</v>
      </c>
      <c r="C497" s="24">
        <v>670566</v>
      </c>
      <c r="D497" s="24">
        <v>5049657.37</v>
      </c>
      <c r="E497" s="24">
        <v>425181.15</v>
      </c>
      <c r="F497" s="24">
        <v>0</v>
      </c>
      <c r="G497" s="24">
        <v>840081</v>
      </c>
      <c r="H497" s="24">
        <v>169514</v>
      </c>
      <c r="I497" s="76">
        <v>50</v>
      </c>
      <c r="J497" s="76">
        <v>4</v>
      </c>
    </row>
    <row r="498" spans="1:10" x14ac:dyDescent="0.35">
      <c r="A498" s="75" t="s">
        <v>836</v>
      </c>
      <c r="B498" s="24">
        <v>7963972</v>
      </c>
      <c r="C498" s="24">
        <v>670566</v>
      </c>
      <c r="D498" s="24">
        <v>5049657.37</v>
      </c>
      <c r="E498" s="24">
        <v>425181.15</v>
      </c>
      <c r="F498" s="24">
        <v>0</v>
      </c>
      <c r="G498" s="24">
        <v>840081</v>
      </c>
      <c r="H498" s="24">
        <v>169514</v>
      </c>
      <c r="I498" s="76">
        <v>50</v>
      </c>
      <c r="J498" s="76">
        <v>4</v>
      </c>
    </row>
    <row r="499" spans="1:10" x14ac:dyDescent="0.35">
      <c r="A499" s="74" t="s">
        <v>1085</v>
      </c>
      <c r="B499" s="24">
        <v>502877639</v>
      </c>
      <c r="C499" s="24">
        <v>42256673</v>
      </c>
      <c r="D499" s="24">
        <v>500638441.82000005</v>
      </c>
      <c r="E499" s="24">
        <v>42055061.230000004</v>
      </c>
      <c r="F499" s="24">
        <v>0</v>
      </c>
      <c r="G499" s="24">
        <v>55676793</v>
      </c>
      <c r="H499" s="24">
        <v>13420121</v>
      </c>
      <c r="I499" s="76">
        <v>11223</v>
      </c>
      <c r="J499" s="76">
        <v>301</v>
      </c>
    </row>
    <row r="500" spans="1:10" x14ac:dyDescent="0.35">
      <c r="A500" s="75" t="s">
        <v>1084</v>
      </c>
      <c r="B500" s="24">
        <v>360169639</v>
      </c>
      <c r="C500" s="24">
        <v>30326284</v>
      </c>
      <c r="D500" s="24">
        <v>359033143.99000001</v>
      </c>
      <c r="E500" s="24">
        <v>30197114.09</v>
      </c>
      <c r="F500" s="24">
        <v>0</v>
      </c>
      <c r="G500" s="24">
        <v>40537040</v>
      </c>
      <c r="H500" s="24">
        <v>10210756</v>
      </c>
      <c r="I500" s="76">
        <v>4200</v>
      </c>
      <c r="J500" s="76">
        <v>183</v>
      </c>
    </row>
    <row r="501" spans="1:10" x14ac:dyDescent="0.35">
      <c r="A501" s="75" t="s">
        <v>1087</v>
      </c>
      <c r="B501" s="24">
        <v>142708000</v>
      </c>
      <c r="C501" s="24">
        <v>11930389</v>
      </c>
      <c r="D501" s="24">
        <v>141605297.83000001</v>
      </c>
      <c r="E501" s="24">
        <v>11857947.140000001</v>
      </c>
      <c r="F501" s="24">
        <v>0</v>
      </c>
      <c r="G501" s="24">
        <v>15139753</v>
      </c>
      <c r="H501" s="24">
        <v>3209365</v>
      </c>
      <c r="I501" s="76">
        <v>7023</v>
      </c>
      <c r="J501" s="76">
        <v>118</v>
      </c>
    </row>
    <row r="502" spans="1:10" x14ac:dyDescent="0.35">
      <c r="A502" s="74" t="s">
        <v>1136</v>
      </c>
      <c r="B502" s="24">
        <v>3160000</v>
      </c>
      <c r="C502" s="24">
        <v>266072</v>
      </c>
      <c r="D502" s="24">
        <v>3160000</v>
      </c>
      <c r="E502" s="24">
        <v>264176</v>
      </c>
      <c r="F502" s="24">
        <v>0</v>
      </c>
      <c r="G502" s="24">
        <v>2385590</v>
      </c>
      <c r="H502" s="24">
        <v>2119518</v>
      </c>
      <c r="I502" s="76">
        <v>24</v>
      </c>
      <c r="J502" s="76">
        <v>1</v>
      </c>
    </row>
    <row r="503" spans="1:10" x14ac:dyDescent="0.35">
      <c r="A503" s="75" t="s">
        <v>1135</v>
      </c>
      <c r="B503" s="24">
        <v>3160000</v>
      </c>
      <c r="C503" s="24">
        <v>266072</v>
      </c>
      <c r="D503" s="24">
        <v>3160000</v>
      </c>
      <c r="E503" s="24">
        <v>264176</v>
      </c>
      <c r="F503" s="24">
        <v>0</v>
      </c>
      <c r="G503" s="24">
        <v>2385590</v>
      </c>
      <c r="H503" s="24">
        <v>2119518</v>
      </c>
      <c r="I503" s="76">
        <v>24</v>
      </c>
      <c r="J503" s="76">
        <v>1</v>
      </c>
    </row>
    <row r="504" spans="1:10" x14ac:dyDescent="0.35">
      <c r="A504" s="9">
        <v>63</v>
      </c>
      <c r="B504" s="24">
        <v>314045164</v>
      </c>
      <c r="C504" s="24">
        <v>26367532</v>
      </c>
      <c r="D504" s="24">
        <v>152878692.87</v>
      </c>
      <c r="E504" s="24">
        <v>12841767.789999999</v>
      </c>
      <c r="F504" s="24">
        <v>6012798</v>
      </c>
      <c r="G504" s="24">
        <v>113516843</v>
      </c>
      <c r="H504" s="24">
        <v>93162109</v>
      </c>
      <c r="I504" s="76">
        <v>873</v>
      </c>
      <c r="J504" s="76">
        <v>50</v>
      </c>
    </row>
    <row r="505" spans="1:10" x14ac:dyDescent="0.35">
      <c r="A505" s="74" t="s">
        <v>129</v>
      </c>
      <c r="B505" s="24">
        <v>135943208</v>
      </c>
      <c r="C505" s="24">
        <v>11374648</v>
      </c>
      <c r="D505" s="24">
        <v>12543773.24</v>
      </c>
      <c r="E505" s="24">
        <v>1056185.71</v>
      </c>
      <c r="F505" s="24">
        <v>5931809</v>
      </c>
      <c r="G505" s="24">
        <v>75768170</v>
      </c>
      <c r="H505" s="24">
        <v>70325332</v>
      </c>
      <c r="I505" s="76">
        <v>673</v>
      </c>
      <c r="J505" s="76">
        <v>31</v>
      </c>
    </row>
    <row r="506" spans="1:10" x14ac:dyDescent="0.35">
      <c r="A506" s="75" t="s">
        <v>128</v>
      </c>
      <c r="B506" s="24">
        <v>16325984</v>
      </c>
      <c r="C506" s="24">
        <v>1374648</v>
      </c>
      <c r="D506" s="24">
        <v>12543773.24</v>
      </c>
      <c r="E506" s="24">
        <v>1056185.71</v>
      </c>
      <c r="F506" s="24">
        <v>287233</v>
      </c>
      <c r="G506" s="24">
        <v>6023164</v>
      </c>
      <c r="H506" s="24">
        <v>4935750</v>
      </c>
      <c r="I506" s="76">
        <v>141</v>
      </c>
      <c r="J506" s="76">
        <v>3</v>
      </c>
    </row>
    <row r="507" spans="1:10" x14ac:dyDescent="0.35">
      <c r="A507" s="75" t="s">
        <v>133</v>
      </c>
      <c r="B507" s="24">
        <v>119617224</v>
      </c>
      <c r="C507" s="24">
        <v>10000000</v>
      </c>
      <c r="D507" s="24">
        <v>0</v>
      </c>
      <c r="E507" s="24">
        <v>0</v>
      </c>
      <c r="F507" s="24">
        <v>5644576</v>
      </c>
      <c r="G507" s="24">
        <v>69745006</v>
      </c>
      <c r="H507" s="24">
        <v>65389582</v>
      </c>
      <c r="I507" s="76">
        <v>532</v>
      </c>
      <c r="J507" s="76">
        <v>28</v>
      </c>
    </row>
    <row r="508" spans="1:10" x14ac:dyDescent="0.35">
      <c r="A508" s="74" t="s">
        <v>1223</v>
      </c>
      <c r="B508" s="24">
        <v>4940350</v>
      </c>
      <c r="C508" s="24">
        <v>415977</v>
      </c>
      <c r="D508" s="24">
        <v>0</v>
      </c>
      <c r="E508" s="24">
        <v>0</v>
      </c>
      <c r="F508" s="24">
        <v>0</v>
      </c>
      <c r="G508" s="24">
        <v>1699834</v>
      </c>
      <c r="H508" s="24">
        <v>1283856</v>
      </c>
      <c r="I508" s="76">
        <v>8</v>
      </c>
      <c r="J508" s="76">
        <v>1</v>
      </c>
    </row>
    <row r="509" spans="1:10" x14ac:dyDescent="0.35">
      <c r="A509" s="75" t="s">
        <v>1222</v>
      </c>
      <c r="B509" s="24">
        <v>4940350</v>
      </c>
      <c r="C509" s="24">
        <v>415977</v>
      </c>
      <c r="D509" s="24">
        <v>0</v>
      </c>
      <c r="E509" s="24">
        <v>0</v>
      </c>
      <c r="F509" s="24">
        <v>0</v>
      </c>
      <c r="G509" s="24">
        <v>1699834</v>
      </c>
      <c r="H509" s="24">
        <v>1283856</v>
      </c>
      <c r="I509" s="76">
        <v>8</v>
      </c>
      <c r="J509" s="76">
        <v>1</v>
      </c>
    </row>
    <row r="510" spans="1:10" x14ac:dyDescent="0.35">
      <c r="A510" s="74" t="s">
        <v>1241</v>
      </c>
      <c r="B510" s="24">
        <v>5500000</v>
      </c>
      <c r="C510" s="24">
        <v>459800</v>
      </c>
      <c r="D510" s="24">
        <v>5328567.5</v>
      </c>
      <c r="E510" s="24">
        <v>445721.91</v>
      </c>
      <c r="F510" s="24">
        <v>80989</v>
      </c>
      <c r="G510" s="24">
        <v>1000104</v>
      </c>
      <c r="H510" s="24">
        <v>621293</v>
      </c>
      <c r="I510" s="76">
        <v>0</v>
      </c>
      <c r="J510" s="76">
        <v>0</v>
      </c>
    </row>
    <row r="511" spans="1:10" x14ac:dyDescent="0.35">
      <c r="A511" s="75" t="s">
        <v>1240</v>
      </c>
      <c r="B511" s="24">
        <v>5500000</v>
      </c>
      <c r="C511" s="24">
        <v>459800</v>
      </c>
      <c r="D511" s="24">
        <v>5328567.5</v>
      </c>
      <c r="E511" s="24">
        <v>445721.91</v>
      </c>
      <c r="F511" s="24">
        <v>80989</v>
      </c>
      <c r="G511" s="24">
        <v>1000104</v>
      </c>
      <c r="H511" s="24">
        <v>621293</v>
      </c>
      <c r="I511" s="76">
        <v>0</v>
      </c>
      <c r="J511" s="76">
        <v>0</v>
      </c>
    </row>
    <row r="512" spans="1:10" x14ac:dyDescent="0.35">
      <c r="A512" s="74" t="s">
        <v>1243</v>
      </c>
      <c r="B512" s="24">
        <v>167661606</v>
      </c>
      <c r="C512" s="24">
        <v>14117107</v>
      </c>
      <c r="D512" s="24">
        <v>135006352.13</v>
      </c>
      <c r="E512" s="24">
        <v>11339860.17</v>
      </c>
      <c r="F512" s="24">
        <v>0</v>
      </c>
      <c r="G512" s="24">
        <v>35048735</v>
      </c>
      <c r="H512" s="24">
        <v>20931628</v>
      </c>
      <c r="I512" s="76">
        <v>192</v>
      </c>
      <c r="J512" s="76">
        <v>18</v>
      </c>
    </row>
    <row r="513" spans="1:10" x14ac:dyDescent="0.35">
      <c r="A513" s="75" t="s">
        <v>1046</v>
      </c>
      <c r="B513" s="24">
        <v>167661606</v>
      </c>
      <c r="C513" s="24">
        <v>14117107</v>
      </c>
      <c r="D513" s="24">
        <v>135006352.13</v>
      </c>
      <c r="E513" s="24">
        <v>11339860.17</v>
      </c>
      <c r="F513" s="24">
        <v>0</v>
      </c>
      <c r="G513" s="24">
        <v>35048735</v>
      </c>
      <c r="H513" s="24">
        <v>20931628</v>
      </c>
      <c r="I513" s="76">
        <v>192</v>
      </c>
      <c r="J513" s="76">
        <v>18</v>
      </c>
    </row>
    <row r="514" spans="1:10" x14ac:dyDescent="0.35">
      <c r="A514" s="9">
        <v>64</v>
      </c>
      <c r="B514" s="24">
        <v>15328310</v>
      </c>
      <c r="C514" s="24">
        <v>1290643.702</v>
      </c>
      <c r="D514" s="24">
        <v>8504957.3200000003</v>
      </c>
      <c r="E514" s="24">
        <v>711436.67</v>
      </c>
      <c r="F514" s="24">
        <v>101047</v>
      </c>
      <c r="G514" s="24">
        <v>3115502</v>
      </c>
      <c r="H514" s="24">
        <v>1925905</v>
      </c>
      <c r="I514" s="76">
        <v>73</v>
      </c>
      <c r="J514" s="76">
        <v>6</v>
      </c>
    </row>
    <row r="515" spans="1:10" x14ac:dyDescent="0.35">
      <c r="A515" s="74" t="s">
        <v>496</v>
      </c>
      <c r="B515" s="24">
        <v>3400000</v>
      </c>
      <c r="C515" s="24">
        <v>286280</v>
      </c>
      <c r="D515" s="24">
        <v>0</v>
      </c>
      <c r="E515" s="24">
        <v>0</v>
      </c>
      <c r="F515" s="24">
        <v>5872</v>
      </c>
      <c r="G515" s="24">
        <v>1015541</v>
      </c>
      <c r="H515" s="24">
        <v>735133</v>
      </c>
      <c r="I515" s="76">
        <v>32</v>
      </c>
      <c r="J515" s="76">
        <v>2</v>
      </c>
    </row>
    <row r="516" spans="1:10" x14ac:dyDescent="0.35">
      <c r="A516" s="75" t="s">
        <v>495</v>
      </c>
      <c r="B516" s="24">
        <v>3400000</v>
      </c>
      <c r="C516" s="24">
        <v>286280</v>
      </c>
      <c r="D516" s="24">
        <v>0</v>
      </c>
      <c r="E516" s="24">
        <v>0</v>
      </c>
      <c r="F516" s="24">
        <v>5872</v>
      </c>
      <c r="G516" s="24">
        <v>1015541</v>
      </c>
      <c r="H516" s="24">
        <v>735133</v>
      </c>
      <c r="I516" s="76">
        <v>32</v>
      </c>
      <c r="J516" s="76">
        <v>2</v>
      </c>
    </row>
    <row r="517" spans="1:10" x14ac:dyDescent="0.35">
      <c r="A517" s="74" t="s">
        <v>1020</v>
      </c>
      <c r="B517" s="24">
        <v>11928310</v>
      </c>
      <c r="C517" s="24">
        <v>1004363.7019999999</v>
      </c>
      <c r="D517" s="24">
        <v>8504957.3200000003</v>
      </c>
      <c r="E517" s="24">
        <v>711436.67</v>
      </c>
      <c r="F517" s="24">
        <v>95175</v>
      </c>
      <c r="G517" s="24">
        <v>2099961</v>
      </c>
      <c r="H517" s="24">
        <v>1190772</v>
      </c>
      <c r="I517" s="76">
        <v>41</v>
      </c>
      <c r="J517" s="76">
        <v>4</v>
      </c>
    </row>
    <row r="518" spans="1:10" x14ac:dyDescent="0.35">
      <c r="A518" s="75" t="s">
        <v>1019</v>
      </c>
      <c r="B518" s="24">
        <v>11928310</v>
      </c>
      <c r="C518" s="24">
        <v>1004363.7019999999</v>
      </c>
      <c r="D518" s="24">
        <v>8504957.3200000003</v>
      </c>
      <c r="E518" s="24">
        <v>711436.67</v>
      </c>
      <c r="F518" s="24">
        <v>95175</v>
      </c>
      <c r="G518" s="24">
        <v>2099961</v>
      </c>
      <c r="H518" s="24">
        <v>1190772</v>
      </c>
      <c r="I518" s="76">
        <v>41</v>
      </c>
      <c r="J518" s="76">
        <v>4</v>
      </c>
    </row>
    <row r="519" spans="1:10" x14ac:dyDescent="0.35">
      <c r="A519" s="9">
        <v>65</v>
      </c>
      <c r="B519" s="24">
        <v>8389685</v>
      </c>
      <c r="C519" s="24">
        <v>706411.47699999996</v>
      </c>
      <c r="D519" s="24">
        <v>6909373.2000000002</v>
      </c>
      <c r="E519" s="24">
        <v>577623.59</v>
      </c>
      <c r="F519" s="24">
        <v>43087</v>
      </c>
      <c r="G519" s="24">
        <v>1514068</v>
      </c>
      <c r="H519" s="24">
        <v>850743</v>
      </c>
      <c r="I519" s="76">
        <v>34</v>
      </c>
      <c r="J519" s="76">
        <v>2</v>
      </c>
    </row>
    <row r="520" spans="1:10" x14ac:dyDescent="0.35">
      <c r="A520" s="74" t="s">
        <v>482</v>
      </c>
      <c r="B520" s="24">
        <v>8389685</v>
      </c>
      <c r="C520" s="24">
        <v>706411.47699999996</v>
      </c>
      <c r="D520" s="24">
        <v>6909373.2000000002</v>
      </c>
      <c r="E520" s="24">
        <v>577623.59</v>
      </c>
      <c r="F520" s="24">
        <v>43087</v>
      </c>
      <c r="G520" s="24">
        <v>1514068</v>
      </c>
      <c r="H520" s="24">
        <v>850743</v>
      </c>
      <c r="I520" s="76">
        <v>34</v>
      </c>
      <c r="J520" s="76">
        <v>2</v>
      </c>
    </row>
    <row r="521" spans="1:10" x14ac:dyDescent="0.35">
      <c r="A521" s="75" t="s">
        <v>484</v>
      </c>
      <c r="B521" s="24">
        <v>8389685</v>
      </c>
      <c r="C521" s="24">
        <v>706411.47699999996</v>
      </c>
      <c r="D521" s="24">
        <v>6909373.2000000002</v>
      </c>
      <c r="E521" s="24">
        <v>577623.59</v>
      </c>
      <c r="F521" s="24">
        <v>43087</v>
      </c>
      <c r="G521" s="24">
        <v>1514068</v>
      </c>
      <c r="H521" s="24">
        <v>850743</v>
      </c>
      <c r="I521" s="76">
        <v>34</v>
      </c>
      <c r="J521" s="76">
        <v>2</v>
      </c>
    </row>
    <row r="522" spans="1:10" x14ac:dyDescent="0.35">
      <c r="A522" s="9">
        <v>66</v>
      </c>
      <c r="B522" s="24">
        <v>52135000</v>
      </c>
      <c r="C522" s="24">
        <v>4389767</v>
      </c>
      <c r="D522" s="24">
        <v>50827644.560000002</v>
      </c>
      <c r="E522" s="24">
        <v>4267108.28</v>
      </c>
      <c r="F522" s="24">
        <v>0</v>
      </c>
      <c r="G522" s="24">
        <v>4458876</v>
      </c>
      <c r="H522" s="24">
        <v>69109</v>
      </c>
      <c r="I522" s="76">
        <v>1357</v>
      </c>
      <c r="J522" s="76">
        <v>50</v>
      </c>
    </row>
    <row r="523" spans="1:10" x14ac:dyDescent="0.35">
      <c r="A523" s="74" t="s">
        <v>692</v>
      </c>
      <c r="B523" s="24">
        <v>39385000</v>
      </c>
      <c r="C523" s="24">
        <v>3316217</v>
      </c>
      <c r="D523" s="24">
        <v>38077811.359999999</v>
      </c>
      <c r="E523" s="24">
        <v>3199995.7</v>
      </c>
      <c r="F523" s="24">
        <v>0</v>
      </c>
      <c r="G523" s="24">
        <v>3432623</v>
      </c>
      <c r="H523" s="24">
        <v>116406</v>
      </c>
      <c r="I523" s="76">
        <v>1117</v>
      </c>
      <c r="J523" s="76">
        <v>43</v>
      </c>
    </row>
    <row r="524" spans="1:10" x14ac:dyDescent="0.35">
      <c r="A524" s="75" t="s">
        <v>691</v>
      </c>
      <c r="B524" s="24">
        <v>39385000</v>
      </c>
      <c r="C524" s="24">
        <v>3316217</v>
      </c>
      <c r="D524" s="24">
        <v>38077811.359999999</v>
      </c>
      <c r="E524" s="24">
        <v>3199995.7</v>
      </c>
      <c r="F524" s="24">
        <v>0</v>
      </c>
      <c r="G524" s="24">
        <v>3432623</v>
      </c>
      <c r="H524" s="24">
        <v>116406</v>
      </c>
      <c r="I524" s="76">
        <v>1117</v>
      </c>
      <c r="J524" s="76">
        <v>43</v>
      </c>
    </row>
    <row r="525" spans="1:10" x14ac:dyDescent="0.35">
      <c r="A525" s="74" t="s">
        <v>931</v>
      </c>
      <c r="B525" s="24">
        <v>12750000</v>
      </c>
      <c r="C525" s="24">
        <v>1073550</v>
      </c>
      <c r="D525" s="24">
        <v>12749833.199999999</v>
      </c>
      <c r="E525" s="24">
        <v>1067112.58</v>
      </c>
      <c r="F525" s="24">
        <v>0</v>
      </c>
      <c r="G525" s="24">
        <v>1026253</v>
      </c>
      <c r="H525" s="24">
        <v>-47297</v>
      </c>
      <c r="I525" s="76">
        <v>240</v>
      </c>
      <c r="J525" s="76">
        <v>7</v>
      </c>
    </row>
    <row r="526" spans="1:10" x14ac:dyDescent="0.35">
      <c r="A526" s="75" t="s">
        <v>930</v>
      </c>
      <c r="B526" s="24">
        <v>12750000</v>
      </c>
      <c r="C526" s="24">
        <v>1073550</v>
      </c>
      <c r="D526" s="24">
        <v>12749833.199999999</v>
      </c>
      <c r="E526" s="24">
        <v>1067112.58</v>
      </c>
      <c r="F526" s="24">
        <v>0</v>
      </c>
      <c r="G526" s="24">
        <v>1026253</v>
      </c>
      <c r="H526" s="24">
        <v>-47297</v>
      </c>
      <c r="I526" s="76">
        <v>240</v>
      </c>
      <c r="J526" s="76">
        <v>7</v>
      </c>
    </row>
    <row r="527" spans="1:10" x14ac:dyDescent="0.35">
      <c r="A527" s="9">
        <v>68</v>
      </c>
      <c r="B527" s="24">
        <v>35413601</v>
      </c>
      <c r="C527" s="24">
        <v>3044657</v>
      </c>
      <c r="D527" s="24">
        <v>25323032.129999999</v>
      </c>
      <c r="E527" s="24">
        <v>2121376.96</v>
      </c>
      <c r="F527" s="24">
        <v>1241194</v>
      </c>
      <c r="G527" s="24">
        <v>4038255</v>
      </c>
      <c r="H527" s="24">
        <v>2234792</v>
      </c>
      <c r="I527" s="76">
        <v>100</v>
      </c>
      <c r="J527" s="76">
        <v>11</v>
      </c>
    </row>
    <row r="528" spans="1:10" x14ac:dyDescent="0.35">
      <c r="A528" s="74" t="s">
        <v>197</v>
      </c>
      <c r="B528" s="24">
        <v>19143601</v>
      </c>
      <c r="C528" s="24">
        <v>1611891</v>
      </c>
      <c r="D528" s="24">
        <v>19143565.879999999</v>
      </c>
      <c r="E528" s="24">
        <v>1601065.9</v>
      </c>
      <c r="F528" s="24">
        <v>568979</v>
      </c>
      <c r="G528" s="24">
        <v>1938411</v>
      </c>
      <c r="H528" s="24">
        <v>895499</v>
      </c>
      <c r="I528" s="76">
        <v>40</v>
      </c>
      <c r="J528" s="76">
        <v>5</v>
      </c>
    </row>
    <row r="529" spans="1:10" x14ac:dyDescent="0.35">
      <c r="A529" s="75" t="s">
        <v>196</v>
      </c>
      <c r="B529" s="24">
        <v>19143601</v>
      </c>
      <c r="C529" s="24">
        <v>1611891</v>
      </c>
      <c r="D529" s="24">
        <v>19143565.879999999</v>
      </c>
      <c r="E529" s="24">
        <v>1601065.9</v>
      </c>
      <c r="F529" s="24">
        <v>568979</v>
      </c>
      <c r="G529" s="24">
        <v>1938411</v>
      </c>
      <c r="H529" s="24">
        <v>895499</v>
      </c>
      <c r="I529" s="76">
        <v>40</v>
      </c>
      <c r="J529" s="76">
        <v>5</v>
      </c>
    </row>
    <row r="530" spans="1:10" x14ac:dyDescent="0.35">
      <c r="A530" s="74" t="s">
        <v>330</v>
      </c>
      <c r="B530" s="24">
        <v>16270000</v>
      </c>
      <c r="C530" s="24">
        <v>1432766</v>
      </c>
      <c r="D530" s="24">
        <v>6179466.25</v>
      </c>
      <c r="E530" s="24">
        <v>520311.06</v>
      </c>
      <c r="F530" s="24">
        <v>672215</v>
      </c>
      <c r="G530" s="24">
        <v>2099844</v>
      </c>
      <c r="H530" s="24">
        <v>1339293</v>
      </c>
      <c r="I530" s="76">
        <v>60</v>
      </c>
      <c r="J530" s="76">
        <v>6</v>
      </c>
    </row>
    <row r="531" spans="1:10" x14ac:dyDescent="0.35">
      <c r="A531" s="75" t="s">
        <v>332</v>
      </c>
      <c r="B531" s="24">
        <v>9240000</v>
      </c>
      <c r="C531" s="24">
        <v>840840</v>
      </c>
      <c r="D531" s="24">
        <v>0</v>
      </c>
      <c r="E531" s="24">
        <v>0</v>
      </c>
      <c r="F531" s="24">
        <v>398492</v>
      </c>
      <c r="G531" s="24">
        <v>1008052</v>
      </c>
      <c r="H531" s="24">
        <v>565704</v>
      </c>
      <c r="I531" s="76">
        <v>30</v>
      </c>
      <c r="J531" s="76">
        <v>3</v>
      </c>
    </row>
    <row r="532" spans="1:10" x14ac:dyDescent="0.35">
      <c r="A532" s="75" t="s">
        <v>329</v>
      </c>
      <c r="B532" s="24">
        <v>7030000</v>
      </c>
      <c r="C532" s="24">
        <v>591926</v>
      </c>
      <c r="D532" s="24">
        <v>6179466.25</v>
      </c>
      <c r="E532" s="24">
        <v>520311.06</v>
      </c>
      <c r="F532" s="24">
        <v>273723</v>
      </c>
      <c r="G532" s="24">
        <v>1091792</v>
      </c>
      <c r="H532" s="24">
        <v>773589</v>
      </c>
      <c r="I532" s="76">
        <v>30</v>
      </c>
      <c r="J532" s="76">
        <v>3</v>
      </c>
    </row>
    <row r="533" spans="1:10" x14ac:dyDescent="0.35">
      <c r="A533" s="9">
        <v>69</v>
      </c>
      <c r="B533" s="24">
        <v>118687529</v>
      </c>
      <c r="C533" s="24">
        <v>9993490</v>
      </c>
      <c r="D533" s="24">
        <v>22789728.650000002</v>
      </c>
      <c r="E533" s="24">
        <v>1918895.15</v>
      </c>
      <c r="F533" s="24">
        <v>0</v>
      </c>
      <c r="G533" s="24">
        <v>8483497</v>
      </c>
      <c r="H533" s="24">
        <v>-1509993</v>
      </c>
      <c r="I533" s="76">
        <v>231</v>
      </c>
      <c r="J533" s="76">
        <v>13</v>
      </c>
    </row>
    <row r="534" spans="1:10" x14ac:dyDescent="0.35">
      <c r="A534" s="74" t="s">
        <v>641</v>
      </c>
      <c r="B534" s="24">
        <v>118687529</v>
      </c>
      <c r="C534" s="24">
        <v>9993490</v>
      </c>
      <c r="D534" s="24">
        <v>22789728.650000002</v>
      </c>
      <c r="E534" s="24">
        <v>1918895.15</v>
      </c>
      <c r="F534" s="24">
        <v>0</v>
      </c>
      <c r="G534" s="24">
        <v>8483497</v>
      </c>
      <c r="H534" s="24">
        <v>-1509993</v>
      </c>
      <c r="I534" s="76">
        <v>231</v>
      </c>
      <c r="J534" s="76">
        <v>13</v>
      </c>
    </row>
    <row r="535" spans="1:10" x14ac:dyDescent="0.35">
      <c r="A535" s="75" t="s">
        <v>1423</v>
      </c>
      <c r="B535" s="24">
        <v>118687529</v>
      </c>
      <c r="C535" s="24">
        <v>9993490</v>
      </c>
      <c r="D535" s="24">
        <v>22789728.650000002</v>
      </c>
      <c r="E535" s="24">
        <v>1918895.15</v>
      </c>
      <c r="F535" s="24">
        <v>0</v>
      </c>
      <c r="G535" s="24">
        <v>8483497</v>
      </c>
      <c r="H535" s="24">
        <v>-1509993</v>
      </c>
      <c r="I535" s="76">
        <v>231</v>
      </c>
      <c r="J535" s="76">
        <v>13</v>
      </c>
    </row>
    <row r="536" spans="1:10" x14ac:dyDescent="0.35">
      <c r="A536" s="9">
        <v>70</v>
      </c>
      <c r="B536" s="24">
        <v>36799771</v>
      </c>
      <c r="C536" s="24">
        <v>3092895.1921999999</v>
      </c>
      <c r="D536" s="24">
        <v>10474828.68</v>
      </c>
      <c r="E536" s="24">
        <v>886322.23</v>
      </c>
      <c r="F536" s="24">
        <v>48397</v>
      </c>
      <c r="G536" s="24">
        <v>9418025</v>
      </c>
      <c r="H536" s="24">
        <v>6373527</v>
      </c>
      <c r="I536" s="76">
        <v>849</v>
      </c>
      <c r="J536" s="76">
        <v>28</v>
      </c>
    </row>
    <row r="537" spans="1:10" x14ac:dyDescent="0.35">
      <c r="A537" s="74" t="s">
        <v>537</v>
      </c>
      <c r="B537" s="24">
        <v>10500000</v>
      </c>
      <c r="C537" s="24">
        <v>884100</v>
      </c>
      <c r="D537" s="24">
        <v>0</v>
      </c>
      <c r="E537" s="24">
        <v>0</v>
      </c>
      <c r="F537" s="24">
        <v>48397</v>
      </c>
      <c r="G537" s="24">
        <v>1094340</v>
      </c>
      <c r="H537" s="24">
        <v>258637</v>
      </c>
      <c r="I537" s="76">
        <v>37</v>
      </c>
      <c r="J537" s="76">
        <v>5</v>
      </c>
    </row>
    <row r="538" spans="1:10" x14ac:dyDescent="0.35">
      <c r="A538" s="75" t="s">
        <v>536</v>
      </c>
      <c r="B538" s="24">
        <v>10500000</v>
      </c>
      <c r="C538" s="24">
        <v>884100</v>
      </c>
      <c r="D538" s="24">
        <v>0</v>
      </c>
      <c r="E538" s="24">
        <v>0</v>
      </c>
      <c r="F538" s="24">
        <v>48397</v>
      </c>
      <c r="G538" s="24">
        <v>1094340</v>
      </c>
      <c r="H538" s="24">
        <v>258637</v>
      </c>
      <c r="I538" s="76">
        <v>37</v>
      </c>
      <c r="J538" s="76">
        <v>5</v>
      </c>
    </row>
    <row r="539" spans="1:10" x14ac:dyDescent="0.35">
      <c r="A539" s="74" t="s">
        <v>1002</v>
      </c>
      <c r="B539" s="24">
        <v>6443921</v>
      </c>
      <c r="C539" s="24">
        <v>547733</v>
      </c>
      <c r="D539" s="24">
        <v>1521464.39</v>
      </c>
      <c r="E539" s="24">
        <v>129324.47</v>
      </c>
      <c r="F539" s="24">
        <v>0</v>
      </c>
      <c r="G539" s="24">
        <v>2213498</v>
      </c>
      <c r="H539" s="24">
        <v>1665765</v>
      </c>
      <c r="I539" s="76">
        <v>55</v>
      </c>
      <c r="J539" s="76">
        <v>3</v>
      </c>
    </row>
    <row r="540" spans="1:10" x14ac:dyDescent="0.35">
      <c r="A540" s="75" t="s">
        <v>1001</v>
      </c>
      <c r="B540" s="24">
        <v>6443921</v>
      </c>
      <c r="C540" s="24">
        <v>547733</v>
      </c>
      <c r="D540" s="24">
        <v>1521464.39</v>
      </c>
      <c r="E540" s="24">
        <v>129324.47</v>
      </c>
      <c r="F540" s="24">
        <v>0</v>
      </c>
      <c r="G540" s="24">
        <v>2213498</v>
      </c>
      <c r="H540" s="24">
        <v>1665765</v>
      </c>
      <c r="I540" s="76">
        <v>55</v>
      </c>
      <c r="J540" s="76">
        <v>3</v>
      </c>
    </row>
    <row r="541" spans="1:10" x14ac:dyDescent="0.35">
      <c r="A541" s="74" t="s">
        <v>1196</v>
      </c>
      <c r="B541" s="24">
        <v>1854741</v>
      </c>
      <c r="C541" s="24">
        <v>156169.19219999999</v>
      </c>
      <c r="D541" s="24">
        <v>1045617.84</v>
      </c>
      <c r="E541" s="24">
        <v>87413.65</v>
      </c>
      <c r="F541" s="24">
        <v>0</v>
      </c>
      <c r="G541" s="24">
        <v>808675</v>
      </c>
      <c r="H541" s="24">
        <v>652506</v>
      </c>
      <c r="I541" s="76">
        <v>50</v>
      </c>
      <c r="J541" s="76">
        <v>4</v>
      </c>
    </row>
    <row r="542" spans="1:10" x14ac:dyDescent="0.35">
      <c r="A542" s="75" t="s">
        <v>1195</v>
      </c>
      <c r="B542" s="24">
        <v>1854741</v>
      </c>
      <c r="C542" s="24">
        <v>156169.19219999999</v>
      </c>
      <c r="D542" s="24">
        <v>1045617.84</v>
      </c>
      <c r="E542" s="24">
        <v>87413.65</v>
      </c>
      <c r="F542" s="24">
        <v>0</v>
      </c>
      <c r="G542" s="24">
        <v>808675</v>
      </c>
      <c r="H542" s="24">
        <v>652506</v>
      </c>
      <c r="I542" s="76">
        <v>50</v>
      </c>
      <c r="J542" s="76">
        <v>4</v>
      </c>
    </row>
    <row r="543" spans="1:10" x14ac:dyDescent="0.35">
      <c r="A543" s="74" t="s">
        <v>1227</v>
      </c>
      <c r="B543" s="24">
        <v>18001109</v>
      </c>
      <c r="C543" s="24">
        <v>1504893</v>
      </c>
      <c r="D543" s="24">
        <v>7907746.4500000002</v>
      </c>
      <c r="E543" s="24">
        <v>669584.11</v>
      </c>
      <c r="F543" s="24">
        <v>0</v>
      </c>
      <c r="G543" s="24">
        <v>5301512</v>
      </c>
      <c r="H543" s="24">
        <v>3796619</v>
      </c>
      <c r="I543" s="76">
        <v>707</v>
      </c>
      <c r="J543" s="76">
        <v>16</v>
      </c>
    </row>
    <row r="544" spans="1:10" x14ac:dyDescent="0.35">
      <c r="A544" s="75" t="s">
        <v>1226</v>
      </c>
      <c r="B544" s="24">
        <v>18001109</v>
      </c>
      <c r="C544" s="24">
        <v>1504893</v>
      </c>
      <c r="D544" s="24">
        <v>7907746.4500000002</v>
      </c>
      <c r="E544" s="24">
        <v>669584.11</v>
      </c>
      <c r="F544" s="24">
        <v>0</v>
      </c>
      <c r="G544" s="24">
        <v>5301512</v>
      </c>
      <c r="H544" s="24">
        <v>3796619</v>
      </c>
      <c r="I544" s="76">
        <v>707</v>
      </c>
      <c r="J544" s="76">
        <v>16</v>
      </c>
    </row>
    <row r="545" spans="1:10" x14ac:dyDescent="0.35">
      <c r="A545" s="9">
        <v>72</v>
      </c>
      <c r="B545" s="24">
        <v>26566567</v>
      </c>
      <c r="C545" s="24">
        <v>2222578.9270000001</v>
      </c>
      <c r="D545" s="24">
        <v>8628567.75</v>
      </c>
      <c r="E545" s="24">
        <v>726357.16</v>
      </c>
      <c r="F545" s="24">
        <v>985043</v>
      </c>
      <c r="G545" s="24">
        <v>5394876</v>
      </c>
      <c r="H545" s="24">
        <v>4157341</v>
      </c>
      <c r="I545" s="76">
        <v>495</v>
      </c>
      <c r="J545" s="76">
        <v>22</v>
      </c>
    </row>
    <row r="546" spans="1:10" x14ac:dyDescent="0.35">
      <c r="A546" s="74" t="s">
        <v>1396</v>
      </c>
      <c r="B546" s="24">
        <v>7879667</v>
      </c>
      <c r="C546" s="24">
        <v>638253.027</v>
      </c>
      <c r="D546" s="24">
        <v>0</v>
      </c>
      <c r="E546" s="24">
        <v>0</v>
      </c>
      <c r="F546" s="24">
        <v>740148</v>
      </c>
      <c r="G546" s="24">
        <v>2884021</v>
      </c>
      <c r="H546" s="24">
        <v>2985916</v>
      </c>
      <c r="I546" s="76">
        <v>200</v>
      </c>
      <c r="J546" s="76">
        <v>12</v>
      </c>
    </row>
    <row r="547" spans="1:10" x14ac:dyDescent="0.35">
      <c r="A547" s="75" t="s">
        <v>177</v>
      </c>
      <c r="B547" s="24">
        <v>7879667</v>
      </c>
      <c r="C547" s="24">
        <v>638253.027</v>
      </c>
      <c r="D547" s="24">
        <v>0</v>
      </c>
      <c r="E547" s="24">
        <v>0</v>
      </c>
      <c r="F547" s="24">
        <v>740148</v>
      </c>
      <c r="G547" s="24">
        <v>2884021</v>
      </c>
      <c r="H547" s="24">
        <v>2985916</v>
      </c>
      <c r="I547" s="76">
        <v>200</v>
      </c>
      <c r="J547" s="76">
        <v>12</v>
      </c>
    </row>
    <row r="548" spans="1:10" x14ac:dyDescent="0.35">
      <c r="A548" s="74" t="s">
        <v>178</v>
      </c>
      <c r="B548" s="24">
        <v>2278900</v>
      </c>
      <c r="C548" s="24">
        <v>207379.9</v>
      </c>
      <c r="D548" s="24">
        <v>0</v>
      </c>
      <c r="E548" s="24">
        <v>0</v>
      </c>
      <c r="F548" s="24">
        <v>244895</v>
      </c>
      <c r="G548" s="24">
        <v>557789</v>
      </c>
      <c r="H548" s="24">
        <v>595304</v>
      </c>
      <c r="I548" s="76">
        <v>153</v>
      </c>
      <c r="J548" s="76">
        <v>2</v>
      </c>
    </row>
    <row r="549" spans="1:10" x14ac:dyDescent="0.35">
      <c r="A549" s="75" t="s">
        <v>1294</v>
      </c>
      <c r="B549" s="24">
        <v>2278900</v>
      </c>
      <c r="C549" s="24">
        <v>207379.9</v>
      </c>
      <c r="D549" s="24">
        <v>0</v>
      </c>
      <c r="E549" s="24">
        <v>0</v>
      </c>
      <c r="F549" s="24">
        <v>244895</v>
      </c>
      <c r="G549" s="24">
        <v>557789</v>
      </c>
      <c r="H549" s="24">
        <v>595304</v>
      </c>
      <c r="I549" s="76">
        <v>153</v>
      </c>
      <c r="J549" s="76">
        <v>2</v>
      </c>
    </row>
    <row r="550" spans="1:10" x14ac:dyDescent="0.35">
      <c r="A550" s="74" t="s">
        <v>630</v>
      </c>
      <c r="B550" s="24">
        <v>7680000</v>
      </c>
      <c r="C550" s="24">
        <v>642048</v>
      </c>
      <c r="D550" s="24">
        <v>280396.79999999999</v>
      </c>
      <c r="E550" s="24">
        <v>23441.17</v>
      </c>
      <c r="F550" s="24">
        <v>0</v>
      </c>
      <c r="G550" s="24">
        <v>1164200</v>
      </c>
      <c r="H550" s="24">
        <v>522152</v>
      </c>
      <c r="I550" s="76">
        <v>37</v>
      </c>
      <c r="J550" s="76">
        <v>2</v>
      </c>
    </row>
    <row r="551" spans="1:10" x14ac:dyDescent="0.35">
      <c r="A551" s="75" t="s">
        <v>629</v>
      </c>
      <c r="B551" s="24">
        <v>7680000</v>
      </c>
      <c r="C551" s="24">
        <v>642048</v>
      </c>
      <c r="D551" s="24">
        <v>280396.79999999999</v>
      </c>
      <c r="E551" s="24">
        <v>23441.17</v>
      </c>
      <c r="F551" s="24">
        <v>0</v>
      </c>
      <c r="G551" s="24">
        <v>1164200</v>
      </c>
      <c r="H551" s="24">
        <v>522152</v>
      </c>
      <c r="I551" s="76">
        <v>37</v>
      </c>
      <c r="J551" s="76">
        <v>2</v>
      </c>
    </row>
    <row r="552" spans="1:10" x14ac:dyDescent="0.35">
      <c r="A552" s="74" t="s">
        <v>1006</v>
      </c>
      <c r="B552" s="24">
        <v>8728000</v>
      </c>
      <c r="C552" s="24">
        <v>734898</v>
      </c>
      <c r="D552" s="24">
        <v>8348170.9500000002</v>
      </c>
      <c r="E552" s="24">
        <v>702915.99</v>
      </c>
      <c r="F552" s="24">
        <v>0</v>
      </c>
      <c r="G552" s="24">
        <v>788866</v>
      </c>
      <c r="H552" s="24">
        <v>53969</v>
      </c>
      <c r="I552" s="76">
        <v>105</v>
      </c>
      <c r="J552" s="76">
        <v>6</v>
      </c>
    </row>
    <row r="553" spans="1:10" x14ac:dyDescent="0.35">
      <c r="A553" s="75" t="s">
        <v>1005</v>
      </c>
      <c r="B553" s="24">
        <v>8728000</v>
      </c>
      <c r="C553" s="24">
        <v>734898</v>
      </c>
      <c r="D553" s="24">
        <v>8348170.9500000002</v>
      </c>
      <c r="E553" s="24">
        <v>702915.99</v>
      </c>
      <c r="F553" s="24">
        <v>0</v>
      </c>
      <c r="G553" s="24">
        <v>788866</v>
      </c>
      <c r="H553" s="24">
        <v>53969</v>
      </c>
      <c r="I553" s="76">
        <v>105</v>
      </c>
      <c r="J553" s="76">
        <v>6</v>
      </c>
    </row>
    <row r="554" spans="1:10" x14ac:dyDescent="0.35">
      <c r="A554" s="9">
        <v>73</v>
      </c>
      <c r="B554" s="24">
        <v>150547889</v>
      </c>
      <c r="C554" s="24">
        <v>12796571</v>
      </c>
      <c r="D554" s="24">
        <v>25774423.079999998</v>
      </c>
      <c r="E554" s="24">
        <v>2190825.96</v>
      </c>
      <c r="F554" s="24">
        <v>0</v>
      </c>
      <c r="G554" s="24">
        <v>29076792</v>
      </c>
      <c r="H554" s="24">
        <v>16280222</v>
      </c>
      <c r="I554" s="76">
        <v>5608</v>
      </c>
      <c r="J554" s="76">
        <v>300</v>
      </c>
    </row>
    <row r="555" spans="1:10" x14ac:dyDescent="0.35">
      <c r="A555" s="74" t="s">
        <v>1397</v>
      </c>
      <c r="B555" s="24">
        <v>150547889</v>
      </c>
      <c r="C555" s="24">
        <v>12796571</v>
      </c>
      <c r="D555" s="24">
        <v>25774423.079999998</v>
      </c>
      <c r="E555" s="24">
        <v>2190825.96</v>
      </c>
      <c r="F555" s="24">
        <v>0</v>
      </c>
      <c r="G555" s="24">
        <v>29076792</v>
      </c>
      <c r="H555" s="24">
        <v>16280222</v>
      </c>
      <c r="I555" s="76">
        <v>5608</v>
      </c>
      <c r="J555" s="76">
        <v>300</v>
      </c>
    </row>
    <row r="556" spans="1:10" x14ac:dyDescent="0.35">
      <c r="A556" s="75" t="s">
        <v>229</v>
      </c>
      <c r="B556" s="24">
        <v>150547889</v>
      </c>
      <c r="C556" s="24">
        <v>12796571</v>
      </c>
      <c r="D556" s="24">
        <v>25774423.079999998</v>
      </c>
      <c r="E556" s="24">
        <v>2190825.96</v>
      </c>
      <c r="F556" s="24">
        <v>0</v>
      </c>
      <c r="G556" s="24">
        <v>29076792</v>
      </c>
      <c r="H556" s="24">
        <v>16280222</v>
      </c>
      <c r="I556" s="76">
        <v>5608</v>
      </c>
      <c r="J556" s="76">
        <v>300</v>
      </c>
    </row>
    <row r="557" spans="1:10" x14ac:dyDescent="0.35">
      <c r="A557" s="9">
        <v>74</v>
      </c>
      <c r="B557" s="24">
        <v>248180307</v>
      </c>
      <c r="C557" s="24">
        <v>20814073.078000002</v>
      </c>
      <c r="D557" s="24">
        <v>186467025.74000001</v>
      </c>
      <c r="E557" s="24">
        <v>15719676</v>
      </c>
      <c r="F557" s="24">
        <v>508282</v>
      </c>
      <c r="G557" s="24">
        <v>26874630</v>
      </c>
      <c r="H557" s="24">
        <v>6568839</v>
      </c>
      <c r="I557" s="76">
        <v>1158</v>
      </c>
      <c r="J557" s="76">
        <v>59</v>
      </c>
    </row>
    <row r="558" spans="1:10" x14ac:dyDescent="0.35">
      <c r="A558" s="74" t="s">
        <v>540</v>
      </c>
      <c r="B558" s="24">
        <v>239234449</v>
      </c>
      <c r="C558" s="24">
        <v>20000000</v>
      </c>
      <c r="D558" s="24">
        <v>186467025.74000001</v>
      </c>
      <c r="E558" s="24">
        <v>15719676</v>
      </c>
      <c r="F558" s="24">
        <v>0</v>
      </c>
      <c r="G558" s="24">
        <v>20979059</v>
      </c>
      <c r="H558" s="24">
        <v>979059</v>
      </c>
      <c r="I558" s="76">
        <v>1064</v>
      </c>
      <c r="J558" s="76">
        <v>48</v>
      </c>
    </row>
    <row r="559" spans="1:10" x14ac:dyDescent="0.35">
      <c r="A559" s="75" t="s">
        <v>539</v>
      </c>
      <c r="B559" s="24">
        <v>239234449</v>
      </c>
      <c r="C559" s="24">
        <v>20000000</v>
      </c>
      <c r="D559" s="24">
        <v>186467025.74000001</v>
      </c>
      <c r="E559" s="24">
        <v>15719676</v>
      </c>
      <c r="F559" s="24">
        <v>0</v>
      </c>
      <c r="G559" s="24">
        <v>20979059</v>
      </c>
      <c r="H559" s="24">
        <v>979059</v>
      </c>
      <c r="I559" s="76">
        <v>1064</v>
      </c>
      <c r="J559" s="76">
        <v>48</v>
      </c>
    </row>
    <row r="560" spans="1:10" x14ac:dyDescent="0.35">
      <c r="A560" s="74" t="s">
        <v>948</v>
      </c>
      <c r="B560" s="24">
        <v>8945858</v>
      </c>
      <c r="C560" s="24">
        <v>814073.07799999998</v>
      </c>
      <c r="D560" s="24">
        <v>0</v>
      </c>
      <c r="E560" s="24">
        <v>0</v>
      </c>
      <c r="F560" s="24">
        <v>508282</v>
      </c>
      <c r="G560" s="24">
        <v>5895571</v>
      </c>
      <c r="H560" s="24">
        <v>5589780</v>
      </c>
      <c r="I560" s="76">
        <v>94</v>
      </c>
      <c r="J560" s="76">
        <v>11</v>
      </c>
    </row>
    <row r="561" spans="1:10" x14ac:dyDescent="0.35">
      <c r="A561" s="75" t="s">
        <v>947</v>
      </c>
      <c r="B561" s="24">
        <v>8945858</v>
      </c>
      <c r="C561" s="24">
        <v>814073.07799999998</v>
      </c>
      <c r="D561" s="24">
        <v>0</v>
      </c>
      <c r="E561" s="24">
        <v>0</v>
      </c>
      <c r="F561" s="24">
        <v>508282</v>
      </c>
      <c r="G561" s="24">
        <v>5895571</v>
      </c>
      <c r="H561" s="24">
        <v>5589780</v>
      </c>
      <c r="I561" s="76">
        <v>94</v>
      </c>
      <c r="J561" s="76">
        <v>11</v>
      </c>
    </row>
    <row r="562" spans="1:10" x14ac:dyDescent="0.35">
      <c r="A562" s="9">
        <v>75</v>
      </c>
      <c r="B562" s="24">
        <v>43212126</v>
      </c>
      <c r="C562" s="24">
        <v>3628386.2091000001</v>
      </c>
      <c r="D562" s="24">
        <v>34656930.189999998</v>
      </c>
      <c r="E562" s="24">
        <v>2910630.5</v>
      </c>
      <c r="F562" s="24">
        <v>416408</v>
      </c>
      <c r="G562" s="24">
        <v>7186244</v>
      </c>
      <c r="H562" s="24">
        <v>3974274.3711434188</v>
      </c>
      <c r="I562" s="76">
        <v>282</v>
      </c>
      <c r="J562" s="76">
        <v>27</v>
      </c>
    </row>
    <row r="563" spans="1:10" x14ac:dyDescent="0.35">
      <c r="A563" s="74" t="s">
        <v>339</v>
      </c>
      <c r="B563" s="24">
        <v>1905343</v>
      </c>
      <c r="C563" s="24">
        <v>159477.20910000001</v>
      </c>
      <c r="D563" s="24">
        <v>1905343</v>
      </c>
      <c r="E563" s="24">
        <v>160429.88</v>
      </c>
      <c r="F563" s="24">
        <v>103496</v>
      </c>
      <c r="G563" s="24">
        <v>786032</v>
      </c>
      <c r="H563" s="24">
        <v>730051</v>
      </c>
      <c r="I563" s="76">
        <v>32</v>
      </c>
      <c r="J563" s="76">
        <v>2</v>
      </c>
    </row>
    <row r="564" spans="1:10" x14ac:dyDescent="0.35">
      <c r="A564" s="75" t="s">
        <v>338</v>
      </c>
      <c r="B564" s="24">
        <v>1905343</v>
      </c>
      <c r="C564" s="24">
        <v>159477.20910000001</v>
      </c>
      <c r="D564" s="24">
        <v>1905343</v>
      </c>
      <c r="E564" s="24">
        <v>160429.88</v>
      </c>
      <c r="F564" s="24">
        <v>103496</v>
      </c>
      <c r="G564" s="24">
        <v>786032</v>
      </c>
      <c r="H564" s="24">
        <v>730051</v>
      </c>
      <c r="I564" s="76">
        <v>32</v>
      </c>
      <c r="J564" s="76">
        <v>2</v>
      </c>
    </row>
    <row r="565" spans="1:10" x14ac:dyDescent="0.35">
      <c r="A565" s="74" t="s">
        <v>576</v>
      </c>
      <c r="B565" s="24">
        <v>1900000</v>
      </c>
      <c r="C565" s="24">
        <v>159980</v>
      </c>
      <c r="D565" s="24">
        <v>596906</v>
      </c>
      <c r="E565" s="24">
        <v>49901.34</v>
      </c>
      <c r="F565" s="24">
        <v>28355</v>
      </c>
      <c r="G565" s="24">
        <v>344260</v>
      </c>
      <c r="H565" s="24">
        <v>212635.37114341889</v>
      </c>
      <c r="I565" s="76">
        <v>11</v>
      </c>
      <c r="J565" s="76">
        <v>1</v>
      </c>
    </row>
    <row r="566" spans="1:10" x14ac:dyDescent="0.35">
      <c r="A566" s="75" t="s">
        <v>575</v>
      </c>
      <c r="B566" s="24">
        <v>1900000</v>
      </c>
      <c r="C566" s="24">
        <v>159980</v>
      </c>
      <c r="D566" s="24">
        <v>596906</v>
      </c>
      <c r="E566" s="24">
        <v>49901.34</v>
      </c>
      <c r="F566" s="24">
        <v>28355</v>
      </c>
      <c r="G566" s="24">
        <v>344260</v>
      </c>
      <c r="H566" s="24">
        <v>212635.37114341889</v>
      </c>
      <c r="I566" s="76">
        <v>11</v>
      </c>
      <c r="J566" s="76">
        <v>1</v>
      </c>
    </row>
    <row r="567" spans="1:10" x14ac:dyDescent="0.35">
      <c r="A567" s="74" t="s">
        <v>1014</v>
      </c>
      <c r="B567" s="24">
        <v>15216783</v>
      </c>
      <c r="C567" s="24">
        <v>1272131</v>
      </c>
      <c r="D567" s="24">
        <v>15037783</v>
      </c>
      <c r="E567" s="24">
        <v>1259668.4099999999</v>
      </c>
      <c r="F567" s="24">
        <v>192942</v>
      </c>
      <c r="G567" s="24">
        <v>2749888</v>
      </c>
      <c r="H567" s="24">
        <v>1670707</v>
      </c>
      <c r="I567" s="76">
        <v>127</v>
      </c>
      <c r="J567" s="76">
        <v>12</v>
      </c>
    </row>
    <row r="568" spans="1:10" x14ac:dyDescent="0.35">
      <c r="A568" s="75" t="s">
        <v>1013</v>
      </c>
      <c r="B568" s="24">
        <v>15216783</v>
      </c>
      <c r="C568" s="24">
        <v>1272131</v>
      </c>
      <c r="D568" s="24">
        <v>15037783</v>
      </c>
      <c r="E568" s="24">
        <v>1259668.4099999999</v>
      </c>
      <c r="F568" s="24">
        <v>192942</v>
      </c>
      <c r="G568" s="24">
        <v>2749888</v>
      </c>
      <c r="H568" s="24">
        <v>1670707</v>
      </c>
      <c r="I568" s="76">
        <v>127</v>
      </c>
      <c r="J568" s="76">
        <v>12</v>
      </c>
    </row>
    <row r="569" spans="1:10" x14ac:dyDescent="0.35">
      <c r="A569" s="74" t="s">
        <v>1018</v>
      </c>
      <c r="B569" s="24">
        <v>24190000</v>
      </c>
      <c r="C569" s="24">
        <v>2036798</v>
      </c>
      <c r="D569" s="24">
        <v>17116898.190000001</v>
      </c>
      <c r="E569" s="24">
        <v>1440630.87</v>
      </c>
      <c r="F569" s="24">
        <v>91615</v>
      </c>
      <c r="G569" s="24">
        <v>3306064</v>
      </c>
      <c r="H569" s="24">
        <v>1360881</v>
      </c>
      <c r="I569" s="76">
        <v>112</v>
      </c>
      <c r="J569" s="76">
        <v>12</v>
      </c>
    </row>
    <row r="570" spans="1:10" x14ac:dyDescent="0.35">
      <c r="A570" s="75" t="s">
        <v>1017</v>
      </c>
      <c r="B570" s="24">
        <v>24190000</v>
      </c>
      <c r="C570" s="24">
        <v>2036798</v>
      </c>
      <c r="D570" s="24">
        <v>17116898.190000001</v>
      </c>
      <c r="E570" s="24">
        <v>1440630.87</v>
      </c>
      <c r="F570" s="24">
        <v>91615</v>
      </c>
      <c r="G570" s="24">
        <v>3306064</v>
      </c>
      <c r="H570" s="24">
        <v>1360881</v>
      </c>
      <c r="I570" s="76">
        <v>112</v>
      </c>
      <c r="J570" s="76">
        <v>12</v>
      </c>
    </row>
    <row r="571" spans="1:10" x14ac:dyDescent="0.35">
      <c r="A571" s="9">
        <v>76</v>
      </c>
      <c r="B571" s="24">
        <v>4737500</v>
      </c>
      <c r="C571" s="24">
        <v>398898</v>
      </c>
      <c r="D571" s="24">
        <v>0</v>
      </c>
      <c r="E571" s="24">
        <v>0</v>
      </c>
      <c r="F571" s="24">
        <v>0</v>
      </c>
      <c r="G571" s="24">
        <v>1881353</v>
      </c>
      <c r="H571" s="24">
        <v>1482455</v>
      </c>
      <c r="I571" s="76">
        <v>48</v>
      </c>
      <c r="J571" s="76">
        <v>3</v>
      </c>
    </row>
    <row r="572" spans="1:10" x14ac:dyDescent="0.35">
      <c r="A572" s="74" t="s">
        <v>1379</v>
      </c>
      <c r="B572" s="24">
        <v>4737500</v>
      </c>
      <c r="C572" s="24">
        <v>398898</v>
      </c>
      <c r="D572" s="24">
        <v>0</v>
      </c>
      <c r="E572" s="24">
        <v>0</v>
      </c>
      <c r="F572" s="24">
        <v>0</v>
      </c>
      <c r="G572" s="24">
        <v>1881353</v>
      </c>
      <c r="H572" s="24">
        <v>1482455</v>
      </c>
      <c r="I572" s="76">
        <v>48</v>
      </c>
      <c r="J572" s="76">
        <v>3</v>
      </c>
    </row>
    <row r="573" spans="1:10" x14ac:dyDescent="0.35">
      <c r="A573" s="75" t="s">
        <v>1309</v>
      </c>
      <c r="B573" s="24">
        <v>4737500</v>
      </c>
      <c r="C573" s="24">
        <v>398898</v>
      </c>
      <c r="D573" s="24">
        <v>0</v>
      </c>
      <c r="E573" s="24">
        <v>0</v>
      </c>
      <c r="F573" s="24">
        <v>0</v>
      </c>
      <c r="G573" s="24">
        <v>1881353</v>
      </c>
      <c r="H573" s="24">
        <v>1482455</v>
      </c>
      <c r="I573" s="76">
        <v>48</v>
      </c>
      <c r="J573" s="76">
        <v>3</v>
      </c>
    </row>
    <row r="574" spans="1:10" x14ac:dyDescent="0.35">
      <c r="A574" s="9">
        <v>77</v>
      </c>
      <c r="B574" s="24">
        <v>198331342</v>
      </c>
      <c r="C574" s="24">
        <v>16342638.702</v>
      </c>
      <c r="D574" s="24">
        <v>126469647.24999999</v>
      </c>
      <c r="E574" s="24">
        <v>10395913</v>
      </c>
      <c r="F574" s="24">
        <v>4064591</v>
      </c>
      <c r="G574" s="24">
        <v>32133475</v>
      </c>
      <c r="H574" s="24">
        <v>19855427</v>
      </c>
      <c r="I574" s="76">
        <v>3328</v>
      </c>
      <c r="J574" s="76">
        <v>175</v>
      </c>
    </row>
    <row r="575" spans="1:10" x14ac:dyDescent="0.35">
      <c r="A575" s="74" t="s">
        <v>506</v>
      </c>
      <c r="B575" s="24">
        <v>69450000</v>
      </c>
      <c r="C575" s="24">
        <v>5903250</v>
      </c>
      <c r="D575" s="24">
        <v>12222378.390000001</v>
      </c>
      <c r="E575" s="24">
        <v>1038902.16</v>
      </c>
      <c r="F575" s="24">
        <v>0</v>
      </c>
      <c r="G575" s="24">
        <v>20125937</v>
      </c>
      <c r="H575" s="24">
        <v>14222687</v>
      </c>
      <c r="I575" s="76">
        <v>2815</v>
      </c>
      <c r="J575" s="76">
        <v>123</v>
      </c>
    </row>
    <row r="576" spans="1:10" x14ac:dyDescent="0.35">
      <c r="A576" s="75" t="s">
        <v>505</v>
      </c>
      <c r="B576" s="24">
        <v>69450000</v>
      </c>
      <c r="C576" s="24">
        <v>5903250</v>
      </c>
      <c r="D576" s="24">
        <v>12222378.390000001</v>
      </c>
      <c r="E576" s="24">
        <v>1038902.16</v>
      </c>
      <c r="F576" s="24">
        <v>0</v>
      </c>
      <c r="G576" s="24">
        <v>20125937</v>
      </c>
      <c r="H576" s="24">
        <v>14222687</v>
      </c>
      <c r="I576" s="76">
        <v>2815</v>
      </c>
      <c r="J576" s="76">
        <v>123</v>
      </c>
    </row>
    <row r="577" spans="1:10" x14ac:dyDescent="0.35">
      <c r="A577" s="74" t="s">
        <v>980</v>
      </c>
      <c r="B577" s="24">
        <v>24500000</v>
      </c>
      <c r="C577" s="24">
        <v>1984500</v>
      </c>
      <c r="D577" s="24">
        <v>24200004</v>
      </c>
      <c r="E577" s="24">
        <v>2005024.12</v>
      </c>
      <c r="F577" s="24">
        <v>357750</v>
      </c>
      <c r="G577" s="24">
        <v>1704725</v>
      </c>
      <c r="H577" s="24">
        <v>77975</v>
      </c>
      <c r="I577" s="76">
        <v>114</v>
      </c>
      <c r="J577" s="76">
        <v>8</v>
      </c>
    </row>
    <row r="578" spans="1:10" x14ac:dyDescent="0.35">
      <c r="A578" s="75" t="s">
        <v>979</v>
      </c>
      <c r="B578" s="24">
        <v>24500000</v>
      </c>
      <c r="C578" s="24">
        <v>1984500</v>
      </c>
      <c r="D578" s="24">
        <v>24200004</v>
      </c>
      <c r="E578" s="24">
        <v>2005024.12</v>
      </c>
      <c r="F578" s="24">
        <v>357750</v>
      </c>
      <c r="G578" s="24">
        <v>1704725</v>
      </c>
      <c r="H578" s="24">
        <v>77975</v>
      </c>
      <c r="I578" s="76">
        <v>114</v>
      </c>
      <c r="J578" s="76">
        <v>8</v>
      </c>
    </row>
    <row r="579" spans="1:10" x14ac:dyDescent="0.35">
      <c r="A579" s="74" t="s">
        <v>1060</v>
      </c>
      <c r="B579" s="24">
        <v>104381342</v>
      </c>
      <c r="C579" s="24">
        <v>8454888.7019999996</v>
      </c>
      <c r="D579" s="24">
        <v>90047264.859999985</v>
      </c>
      <c r="E579" s="24">
        <v>7351986.7199999997</v>
      </c>
      <c r="F579" s="24">
        <v>3706841</v>
      </c>
      <c r="G579" s="24">
        <v>10302813</v>
      </c>
      <c r="H579" s="24">
        <v>5554765</v>
      </c>
      <c r="I579" s="76">
        <v>399</v>
      </c>
      <c r="J579" s="76">
        <v>44</v>
      </c>
    </row>
    <row r="580" spans="1:10" x14ac:dyDescent="0.35">
      <c r="A580" s="75" t="s">
        <v>1059</v>
      </c>
      <c r="B580" s="24">
        <v>104381342</v>
      </c>
      <c r="C580" s="24">
        <v>8454888.7019999996</v>
      </c>
      <c r="D580" s="24">
        <v>90047264.859999985</v>
      </c>
      <c r="E580" s="24">
        <v>7351986.7199999997</v>
      </c>
      <c r="F580" s="24">
        <v>3706841</v>
      </c>
      <c r="G580" s="24">
        <v>10302813</v>
      </c>
      <c r="H580" s="24">
        <v>5554765</v>
      </c>
      <c r="I580" s="76">
        <v>399</v>
      </c>
      <c r="J580" s="76">
        <v>44</v>
      </c>
    </row>
    <row r="581" spans="1:10" x14ac:dyDescent="0.35">
      <c r="A581" s="9">
        <v>78</v>
      </c>
      <c r="B581" s="24">
        <v>98145049</v>
      </c>
      <c r="C581" s="24">
        <v>8251073.1840000004</v>
      </c>
      <c r="D581" s="24">
        <v>31164846.299999997</v>
      </c>
      <c r="E581" s="24">
        <v>2599042.81</v>
      </c>
      <c r="F581" s="24">
        <v>479936</v>
      </c>
      <c r="G581" s="24">
        <v>12610577</v>
      </c>
      <c r="H581" s="24">
        <v>4839439</v>
      </c>
      <c r="I581" s="76">
        <v>801</v>
      </c>
      <c r="J581" s="76">
        <v>45</v>
      </c>
    </row>
    <row r="582" spans="1:10" x14ac:dyDescent="0.35">
      <c r="A582" s="74" t="s">
        <v>297</v>
      </c>
      <c r="B582" s="24">
        <v>6236024</v>
      </c>
      <c r="C582" s="24">
        <v>567478.18400000001</v>
      </c>
      <c r="D582" s="24">
        <v>5512427.9699999997</v>
      </c>
      <c r="E582" s="24">
        <v>449161.59</v>
      </c>
      <c r="F582" s="24">
        <v>120126</v>
      </c>
      <c r="G582" s="24">
        <v>509292</v>
      </c>
      <c r="H582" s="24">
        <v>61939</v>
      </c>
      <c r="I582" s="76">
        <v>25</v>
      </c>
      <c r="J582" s="76">
        <v>3</v>
      </c>
    </row>
    <row r="583" spans="1:10" x14ac:dyDescent="0.35">
      <c r="A583" s="75" t="s">
        <v>296</v>
      </c>
      <c r="B583" s="24">
        <v>6236024</v>
      </c>
      <c r="C583" s="24">
        <v>567478.18400000001</v>
      </c>
      <c r="D583" s="24">
        <v>5512427.9699999997</v>
      </c>
      <c r="E583" s="24">
        <v>449161.59</v>
      </c>
      <c r="F583" s="24">
        <v>120126</v>
      </c>
      <c r="G583" s="24">
        <v>509292</v>
      </c>
      <c r="H583" s="24">
        <v>61939</v>
      </c>
      <c r="I583" s="76">
        <v>25</v>
      </c>
      <c r="J583" s="76">
        <v>3</v>
      </c>
    </row>
    <row r="584" spans="1:10" x14ac:dyDescent="0.35">
      <c r="A584" s="74" t="s">
        <v>374</v>
      </c>
      <c r="B584" s="24">
        <v>31909025</v>
      </c>
      <c r="C584" s="24">
        <v>2667595</v>
      </c>
      <c r="D584" s="24">
        <v>18412719.73</v>
      </c>
      <c r="E584" s="24">
        <v>1540988.39</v>
      </c>
      <c r="F584" s="24">
        <v>359810</v>
      </c>
      <c r="G584" s="24">
        <v>6333623</v>
      </c>
      <c r="H584" s="24">
        <v>4025838</v>
      </c>
      <c r="I584" s="76">
        <v>100</v>
      </c>
      <c r="J584" s="76">
        <v>8</v>
      </c>
    </row>
    <row r="585" spans="1:10" x14ac:dyDescent="0.35">
      <c r="A585" s="75" t="s">
        <v>1024</v>
      </c>
      <c r="B585" s="24">
        <v>31909025</v>
      </c>
      <c r="C585" s="24">
        <v>2667595</v>
      </c>
      <c r="D585" s="24">
        <v>18412719.73</v>
      </c>
      <c r="E585" s="24">
        <v>1540988.39</v>
      </c>
      <c r="F585" s="24">
        <v>359810</v>
      </c>
      <c r="G585" s="24">
        <v>6333623</v>
      </c>
      <c r="H585" s="24">
        <v>4025838</v>
      </c>
      <c r="I585" s="76">
        <v>100</v>
      </c>
      <c r="J585" s="76">
        <v>8</v>
      </c>
    </row>
    <row r="586" spans="1:10" x14ac:dyDescent="0.35">
      <c r="A586" s="74" t="s">
        <v>1129</v>
      </c>
      <c r="B586" s="24">
        <v>60000000</v>
      </c>
      <c r="C586" s="24">
        <v>5016000</v>
      </c>
      <c r="D586" s="24">
        <v>7239698.5999999996</v>
      </c>
      <c r="E586" s="24">
        <v>608892.82999999996</v>
      </c>
      <c r="F586" s="24">
        <v>0</v>
      </c>
      <c r="G586" s="24">
        <v>5767662</v>
      </c>
      <c r="H586" s="24">
        <v>751662</v>
      </c>
      <c r="I586" s="76">
        <v>676</v>
      </c>
      <c r="J586" s="76">
        <v>34</v>
      </c>
    </row>
    <row r="587" spans="1:10" x14ac:dyDescent="0.35">
      <c r="A587" s="75" t="s">
        <v>1128</v>
      </c>
      <c r="B587" s="24">
        <v>60000000</v>
      </c>
      <c r="C587" s="24">
        <v>5016000</v>
      </c>
      <c r="D587" s="24">
        <v>7239698.5999999996</v>
      </c>
      <c r="E587" s="24">
        <v>608892.82999999996</v>
      </c>
      <c r="F587" s="24">
        <v>0</v>
      </c>
      <c r="G587" s="24">
        <v>5767662</v>
      </c>
      <c r="H587" s="24">
        <v>751662</v>
      </c>
      <c r="I587" s="76">
        <v>676</v>
      </c>
      <c r="J587" s="76">
        <v>34</v>
      </c>
    </row>
    <row r="588" spans="1:10" x14ac:dyDescent="0.35">
      <c r="A588" s="9">
        <v>79</v>
      </c>
      <c r="B588" s="24">
        <v>18409979</v>
      </c>
      <c r="C588" s="24">
        <v>1559597</v>
      </c>
      <c r="D588" s="24">
        <v>18024795.91</v>
      </c>
      <c r="E588" s="24">
        <v>1506873.14</v>
      </c>
      <c r="F588" s="24">
        <v>322703</v>
      </c>
      <c r="G588" s="24">
        <v>2813679</v>
      </c>
      <c r="H588" s="24">
        <v>1576785</v>
      </c>
      <c r="I588" s="76">
        <v>128</v>
      </c>
      <c r="J588" s="76">
        <v>10</v>
      </c>
    </row>
    <row r="589" spans="1:10" x14ac:dyDescent="0.35">
      <c r="A589" s="74" t="s">
        <v>531</v>
      </c>
      <c r="B589" s="24">
        <v>18409979</v>
      </c>
      <c r="C589" s="24">
        <v>1559597</v>
      </c>
      <c r="D589" s="24">
        <v>18024795.91</v>
      </c>
      <c r="E589" s="24">
        <v>1506873.14</v>
      </c>
      <c r="F589" s="24">
        <v>322703</v>
      </c>
      <c r="G589" s="24">
        <v>2813679</v>
      </c>
      <c r="H589" s="24">
        <v>1576785</v>
      </c>
      <c r="I589" s="76">
        <v>128</v>
      </c>
      <c r="J589" s="76">
        <v>10</v>
      </c>
    </row>
    <row r="590" spans="1:10" x14ac:dyDescent="0.35">
      <c r="A590" s="75" t="s">
        <v>532</v>
      </c>
      <c r="B590" s="24">
        <v>3750505</v>
      </c>
      <c r="C590" s="24">
        <v>313542</v>
      </c>
      <c r="D590" s="24">
        <v>3750500</v>
      </c>
      <c r="E590" s="24">
        <v>313542</v>
      </c>
      <c r="F590" s="24">
        <v>18776</v>
      </c>
      <c r="G590" s="24">
        <v>700109</v>
      </c>
      <c r="H590" s="24">
        <v>405343</v>
      </c>
      <c r="I590" s="76">
        <v>24</v>
      </c>
      <c r="J590" s="76">
        <v>1</v>
      </c>
    </row>
    <row r="591" spans="1:10" x14ac:dyDescent="0.35">
      <c r="A591" s="75" t="s">
        <v>534</v>
      </c>
      <c r="B591" s="24">
        <v>14659474</v>
      </c>
      <c r="C591" s="24">
        <v>1246055</v>
      </c>
      <c r="D591" s="24">
        <v>14274295.91</v>
      </c>
      <c r="E591" s="24">
        <v>1193331.1399999999</v>
      </c>
      <c r="F591" s="24">
        <v>303927</v>
      </c>
      <c r="G591" s="24">
        <v>2113570</v>
      </c>
      <c r="H591" s="24">
        <v>1171442</v>
      </c>
      <c r="I591" s="76">
        <v>104</v>
      </c>
      <c r="J591" s="76">
        <v>9</v>
      </c>
    </row>
    <row r="592" spans="1:10" x14ac:dyDescent="0.35">
      <c r="A592" s="9">
        <v>80</v>
      </c>
      <c r="B592" s="24">
        <v>50500000</v>
      </c>
      <c r="C592" s="24">
        <v>4252100</v>
      </c>
      <c r="D592" s="24">
        <v>34131478.25</v>
      </c>
      <c r="E592" s="24">
        <v>2853484.61</v>
      </c>
      <c r="F592" s="24">
        <v>47049</v>
      </c>
      <c r="G592" s="24">
        <v>9511251</v>
      </c>
      <c r="H592" s="24">
        <v>5306200</v>
      </c>
      <c r="I592" s="76">
        <v>5265</v>
      </c>
      <c r="J592" s="76">
        <v>77</v>
      </c>
    </row>
    <row r="593" spans="1:10" x14ac:dyDescent="0.35">
      <c r="A593" s="74" t="s">
        <v>531</v>
      </c>
      <c r="B593" s="24">
        <v>10000000</v>
      </c>
      <c r="C593" s="24">
        <v>842000</v>
      </c>
      <c r="D593" s="24">
        <v>0</v>
      </c>
      <c r="E593" s="24">
        <v>0</v>
      </c>
      <c r="F593" s="24">
        <v>47049</v>
      </c>
      <c r="G593" s="24">
        <v>961493</v>
      </c>
      <c r="H593" s="24">
        <v>166542</v>
      </c>
      <c r="I593" s="76">
        <v>45</v>
      </c>
      <c r="J593" s="76">
        <v>5</v>
      </c>
    </row>
    <row r="594" spans="1:10" x14ac:dyDescent="0.35">
      <c r="A594" s="75" t="s">
        <v>530</v>
      </c>
      <c r="B594" s="24">
        <v>10000000</v>
      </c>
      <c r="C594" s="24">
        <v>842000</v>
      </c>
      <c r="D594" s="24">
        <v>0</v>
      </c>
      <c r="E594" s="24">
        <v>0</v>
      </c>
      <c r="F594" s="24">
        <v>47049</v>
      </c>
      <c r="G594" s="24">
        <v>961493</v>
      </c>
      <c r="H594" s="24">
        <v>166542</v>
      </c>
      <c r="I594" s="76">
        <v>45</v>
      </c>
      <c r="J594" s="76">
        <v>5</v>
      </c>
    </row>
    <row r="595" spans="1:10" x14ac:dyDescent="0.35">
      <c r="A595" s="74" t="s">
        <v>851</v>
      </c>
      <c r="B595" s="24">
        <v>40500000</v>
      </c>
      <c r="C595" s="24">
        <v>3410100</v>
      </c>
      <c r="D595" s="24">
        <v>34131478.25</v>
      </c>
      <c r="E595" s="24">
        <v>2853484.61</v>
      </c>
      <c r="F595" s="24">
        <v>0</v>
      </c>
      <c r="G595" s="24">
        <v>8549758</v>
      </c>
      <c r="H595" s="24">
        <v>5139658</v>
      </c>
      <c r="I595" s="76">
        <v>5220</v>
      </c>
      <c r="J595" s="76">
        <v>72</v>
      </c>
    </row>
    <row r="596" spans="1:10" x14ac:dyDescent="0.35">
      <c r="A596" s="75" t="s">
        <v>850</v>
      </c>
      <c r="B596" s="24">
        <v>40500000</v>
      </c>
      <c r="C596" s="24">
        <v>3410100</v>
      </c>
      <c r="D596" s="24">
        <v>34131478.25</v>
      </c>
      <c r="E596" s="24">
        <v>2853484.61</v>
      </c>
      <c r="F596" s="24">
        <v>0</v>
      </c>
      <c r="G596" s="24">
        <v>8549758</v>
      </c>
      <c r="H596" s="24">
        <v>5139658</v>
      </c>
      <c r="I596" s="76">
        <v>5220</v>
      </c>
      <c r="J596" s="76">
        <v>72</v>
      </c>
    </row>
    <row r="597" spans="1:10" x14ac:dyDescent="0.35">
      <c r="A597" s="9" t="s">
        <v>1424</v>
      </c>
      <c r="B597" s="24">
        <v>209750000</v>
      </c>
      <c r="C597" s="24">
        <v>17828750</v>
      </c>
      <c r="D597" s="24">
        <v>52804692.759999998</v>
      </c>
      <c r="E597" s="24">
        <v>4488398.88</v>
      </c>
      <c r="F597" s="24">
        <v>0</v>
      </c>
      <c r="G597" s="24">
        <v>20528309</v>
      </c>
      <c r="H597" s="24">
        <v>2699559</v>
      </c>
      <c r="I597" s="76">
        <v>3435</v>
      </c>
      <c r="J597" s="76">
        <v>182</v>
      </c>
    </row>
    <row r="598" spans="1:10" x14ac:dyDescent="0.35">
      <c r="A598" s="74" t="s">
        <v>436</v>
      </c>
      <c r="B598" s="24">
        <v>209750000</v>
      </c>
      <c r="C598" s="24">
        <v>17828750</v>
      </c>
      <c r="D598" s="24">
        <v>52804692.759999998</v>
      </c>
      <c r="E598" s="24">
        <v>4488398.88</v>
      </c>
      <c r="F598" s="24">
        <v>0</v>
      </c>
      <c r="G598" s="24">
        <v>20528309</v>
      </c>
      <c r="H598" s="24">
        <v>2699559</v>
      </c>
      <c r="I598" s="76">
        <v>3435</v>
      </c>
      <c r="J598" s="76">
        <v>182</v>
      </c>
    </row>
    <row r="599" spans="1:10" x14ac:dyDescent="0.35">
      <c r="A599" s="75" t="s">
        <v>435</v>
      </c>
      <c r="B599" s="24">
        <v>209750000</v>
      </c>
      <c r="C599" s="24">
        <v>17828750</v>
      </c>
      <c r="D599" s="24">
        <v>52804692.759999998</v>
      </c>
      <c r="E599" s="24">
        <v>4488398.88</v>
      </c>
      <c r="F599" s="24">
        <v>0</v>
      </c>
      <c r="G599" s="24">
        <v>20528309</v>
      </c>
      <c r="H599" s="24">
        <v>2699559</v>
      </c>
      <c r="I599" s="76">
        <v>3435</v>
      </c>
      <c r="J599" s="76">
        <v>182</v>
      </c>
    </row>
    <row r="600" spans="1:10" x14ac:dyDescent="0.35">
      <c r="A600" s="9" t="s">
        <v>1367</v>
      </c>
      <c r="B600" s="24">
        <v>12163184163.23</v>
      </c>
      <c r="C600" s="24">
        <v>1026773082.9889657</v>
      </c>
      <c r="D600" s="24">
        <v>7100861169.3999987</v>
      </c>
      <c r="E600" s="24">
        <v>598420949.9194181</v>
      </c>
      <c r="F600" s="24">
        <v>245994948.7485424</v>
      </c>
      <c r="G600" s="24">
        <v>2035898040.2205374</v>
      </c>
      <c r="H600" s="24">
        <v>1255121014.9952331</v>
      </c>
      <c r="I600" s="76">
        <v>106521.33772990096</v>
      </c>
      <c r="J600" s="76">
        <v>5081.3927602073109</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3"/>
  <sheetViews>
    <sheetView workbookViewId="0">
      <selection activeCell="C8" sqref="C8"/>
    </sheetView>
  </sheetViews>
  <sheetFormatPr defaultRowHeight="14.5" x14ac:dyDescent="0.35"/>
  <sheetData>
    <row r="1" spans="1:1" x14ac:dyDescent="0.35">
      <c r="A1" t="s">
        <v>37</v>
      </c>
    </row>
    <row r="2" spans="1:1" x14ac:dyDescent="0.35">
      <c r="A2" t="s">
        <v>50</v>
      </c>
    </row>
    <row r="3" spans="1:1" x14ac:dyDescent="0.35">
      <c r="A3" t="s">
        <v>65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5374DB-4AB5-4704-BC3D-8C615C982B67}">
  <sheetPr>
    <pageSetUpPr fitToPage="1"/>
  </sheetPr>
  <dimension ref="A1:N19"/>
  <sheetViews>
    <sheetView view="pageLayout" zoomScale="40" zoomScaleNormal="70" zoomScaleSheetLayoutView="40" zoomScalePageLayoutView="40" workbookViewId="0">
      <selection activeCell="H7" sqref="H7"/>
    </sheetView>
  </sheetViews>
  <sheetFormatPr defaultRowHeight="27" customHeight="1" x14ac:dyDescent="0.35"/>
  <cols>
    <col min="1" max="1" width="10.26953125" style="31" customWidth="1"/>
    <col min="2" max="2" width="27.1796875" style="2" customWidth="1"/>
    <col min="3" max="3" width="33.7265625" style="3" customWidth="1"/>
    <col min="4" max="4" width="43" style="36" customWidth="1"/>
    <col min="5" max="5" width="28" style="38" customWidth="1"/>
    <col min="6" max="6" width="24.81640625" style="37" customWidth="1"/>
    <col min="7" max="7" width="33.1796875" style="2" customWidth="1"/>
    <col min="8" max="8" width="29.453125" style="39" customWidth="1"/>
    <col min="9" max="9" width="32.453125" style="202" customWidth="1"/>
    <col min="10" max="10" width="33.26953125" style="203" customWidth="1"/>
    <col min="11" max="11" width="29.1796875" style="203" customWidth="1"/>
    <col min="12" max="12" width="34.453125" style="204" customWidth="1"/>
    <col min="13" max="13" width="23.7265625" style="4" customWidth="1"/>
    <col min="14" max="14" width="22.26953125" style="1" customWidth="1"/>
  </cols>
  <sheetData>
    <row r="1" spans="1:14" ht="72" customHeight="1" x14ac:dyDescent="1">
      <c r="A1" s="381" t="s">
        <v>1317</v>
      </c>
      <c r="B1" s="381"/>
      <c r="C1" s="381"/>
      <c r="D1" s="381"/>
      <c r="E1" s="381"/>
      <c r="F1" s="381"/>
      <c r="G1" s="381"/>
      <c r="H1" s="381"/>
      <c r="I1" s="381"/>
      <c r="J1" s="381"/>
      <c r="K1" s="381"/>
      <c r="L1" s="381"/>
      <c r="M1" s="381"/>
      <c r="N1" s="381"/>
    </row>
    <row r="2" spans="1:14" ht="100.5" customHeight="1" x14ac:dyDescent="0.35">
      <c r="A2" s="349" t="s">
        <v>1</v>
      </c>
      <c r="B2" s="350" t="s">
        <v>1286</v>
      </c>
      <c r="C2" s="350" t="s">
        <v>1287</v>
      </c>
      <c r="D2" s="350" t="s">
        <v>5</v>
      </c>
      <c r="E2" s="350" t="s">
        <v>6</v>
      </c>
      <c r="F2" s="350" t="s">
        <v>8</v>
      </c>
      <c r="G2" s="350" t="s">
        <v>9</v>
      </c>
      <c r="H2" s="350" t="s">
        <v>10</v>
      </c>
      <c r="I2" s="351" t="s">
        <v>1288</v>
      </c>
      <c r="J2" s="351" t="s">
        <v>1289</v>
      </c>
      <c r="K2" s="351" t="s">
        <v>17</v>
      </c>
      <c r="L2" s="351" t="s">
        <v>18</v>
      </c>
      <c r="M2" s="352" t="s">
        <v>1290</v>
      </c>
      <c r="N2" s="352" t="s">
        <v>1291</v>
      </c>
    </row>
    <row r="3" spans="1:14" ht="99.75" customHeight="1" x14ac:dyDescent="0.35">
      <c r="A3" s="353">
        <v>1</v>
      </c>
      <c r="B3" s="355" t="s">
        <v>1318</v>
      </c>
      <c r="C3" s="356">
        <v>42689</v>
      </c>
      <c r="D3" s="331" t="s">
        <v>1319</v>
      </c>
      <c r="E3" s="354" t="s">
        <v>208</v>
      </c>
      <c r="F3" s="354" t="s">
        <v>126</v>
      </c>
      <c r="G3" s="354" t="s">
        <v>107</v>
      </c>
      <c r="H3" s="354" t="s">
        <v>319</v>
      </c>
      <c r="I3" s="369">
        <v>1512796</v>
      </c>
      <c r="J3" s="369">
        <v>127377.42319999999</v>
      </c>
      <c r="K3" s="370">
        <v>227254</v>
      </c>
      <c r="L3" s="369">
        <v>100565</v>
      </c>
      <c r="M3" s="360">
        <v>14</v>
      </c>
      <c r="N3" s="354">
        <v>2</v>
      </c>
    </row>
    <row r="4" spans="1:14" ht="101.25" customHeight="1" x14ac:dyDescent="0.35">
      <c r="A4" s="353">
        <v>2</v>
      </c>
      <c r="B4" s="355" t="s">
        <v>1320</v>
      </c>
      <c r="C4" s="356">
        <v>43634</v>
      </c>
      <c r="D4" s="358" t="s">
        <v>602</v>
      </c>
      <c r="E4" s="354" t="s">
        <v>1321</v>
      </c>
      <c r="F4" s="354" t="s">
        <v>131</v>
      </c>
      <c r="G4" s="354" t="s">
        <v>34</v>
      </c>
      <c r="H4" s="361" t="s">
        <v>1322</v>
      </c>
      <c r="I4" s="369">
        <v>2503766</v>
      </c>
      <c r="J4" s="369">
        <v>209315</v>
      </c>
      <c r="K4" s="370">
        <v>455672</v>
      </c>
      <c r="L4" s="369">
        <v>246357</v>
      </c>
      <c r="M4" s="360">
        <v>23</v>
      </c>
      <c r="N4" s="362">
        <v>2</v>
      </c>
    </row>
    <row r="5" spans="1:14" ht="94.5" customHeight="1" x14ac:dyDescent="0.35">
      <c r="A5" s="353">
        <v>3</v>
      </c>
      <c r="B5" s="355" t="s">
        <v>1323</v>
      </c>
      <c r="C5" s="356">
        <v>43634</v>
      </c>
      <c r="D5" s="358" t="s">
        <v>602</v>
      </c>
      <c r="E5" s="354" t="s">
        <v>453</v>
      </c>
      <c r="F5" s="354" t="s">
        <v>126</v>
      </c>
      <c r="G5" s="354" t="s">
        <v>34</v>
      </c>
      <c r="H5" s="361" t="s">
        <v>1322</v>
      </c>
      <c r="I5" s="369">
        <v>2202766</v>
      </c>
      <c r="J5" s="369">
        <v>184151</v>
      </c>
      <c r="K5" s="370">
        <v>438733</v>
      </c>
      <c r="L5" s="369">
        <v>254582</v>
      </c>
      <c r="M5" s="360">
        <v>23</v>
      </c>
      <c r="N5" s="362">
        <v>2</v>
      </c>
    </row>
    <row r="6" spans="1:14" ht="102" customHeight="1" x14ac:dyDescent="0.35">
      <c r="A6" s="353">
        <v>4</v>
      </c>
      <c r="B6" s="355" t="s">
        <v>1324</v>
      </c>
      <c r="C6" s="356">
        <v>43634</v>
      </c>
      <c r="D6" s="358" t="s">
        <v>602</v>
      </c>
      <c r="E6" s="354" t="s">
        <v>1325</v>
      </c>
      <c r="F6" s="354" t="s">
        <v>162</v>
      </c>
      <c r="G6" s="354" t="s">
        <v>34</v>
      </c>
      <c r="H6" s="361" t="s">
        <v>1322</v>
      </c>
      <c r="I6" s="369">
        <v>2594766</v>
      </c>
      <c r="J6" s="369">
        <v>216922</v>
      </c>
      <c r="K6" s="370">
        <v>460711</v>
      </c>
      <c r="L6" s="369">
        <v>243789</v>
      </c>
      <c r="M6" s="360">
        <v>23</v>
      </c>
      <c r="N6" s="362">
        <v>2</v>
      </c>
    </row>
    <row r="7" spans="1:14" ht="99.75" customHeight="1" x14ac:dyDescent="0.35">
      <c r="A7" s="353">
        <v>5</v>
      </c>
      <c r="B7" s="355" t="s">
        <v>1326</v>
      </c>
      <c r="C7" s="356">
        <v>43634</v>
      </c>
      <c r="D7" s="358" t="s">
        <v>602</v>
      </c>
      <c r="E7" s="354" t="s">
        <v>1327</v>
      </c>
      <c r="F7" s="354" t="s">
        <v>131</v>
      </c>
      <c r="G7" s="354" t="s">
        <v>34</v>
      </c>
      <c r="H7" s="361" t="s">
        <v>1322</v>
      </c>
      <c r="I7" s="369">
        <v>2594766</v>
      </c>
      <c r="J7" s="369">
        <v>216922</v>
      </c>
      <c r="K7" s="370">
        <v>460977</v>
      </c>
      <c r="L7" s="369">
        <v>244054</v>
      </c>
      <c r="M7" s="360">
        <v>23</v>
      </c>
      <c r="N7" s="362">
        <v>2</v>
      </c>
    </row>
    <row r="8" spans="1:14" ht="100.5" customHeight="1" x14ac:dyDescent="0.35">
      <c r="A8" s="353">
        <v>6</v>
      </c>
      <c r="B8" s="355" t="s">
        <v>1328</v>
      </c>
      <c r="C8" s="356">
        <v>43634</v>
      </c>
      <c r="D8" s="358" t="s">
        <v>602</v>
      </c>
      <c r="E8" s="354" t="s">
        <v>631</v>
      </c>
      <c r="F8" s="354" t="s">
        <v>180</v>
      </c>
      <c r="G8" s="354" t="s">
        <v>34</v>
      </c>
      <c r="H8" s="361" t="s">
        <v>1322</v>
      </c>
      <c r="I8" s="369">
        <v>2594766</v>
      </c>
      <c r="J8" s="369">
        <v>216922</v>
      </c>
      <c r="K8" s="370">
        <v>459241</v>
      </c>
      <c r="L8" s="369">
        <v>242319</v>
      </c>
      <c r="M8" s="360">
        <v>23</v>
      </c>
      <c r="N8" s="362">
        <v>2</v>
      </c>
    </row>
    <row r="9" spans="1:14" ht="100.5" customHeight="1" x14ac:dyDescent="0.35">
      <c r="A9" s="353">
        <v>7</v>
      </c>
      <c r="B9" s="355" t="s">
        <v>1329</v>
      </c>
      <c r="C9" s="356">
        <v>43634</v>
      </c>
      <c r="D9" s="358" t="s">
        <v>602</v>
      </c>
      <c r="E9" s="354" t="s">
        <v>1330</v>
      </c>
      <c r="F9" s="354" t="s">
        <v>131</v>
      </c>
      <c r="G9" s="354" t="s">
        <v>34</v>
      </c>
      <c r="H9" s="361" t="s">
        <v>1322</v>
      </c>
      <c r="I9" s="369">
        <v>2503766</v>
      </c>
      <c r="J9" s="369">
        <v>209315</v>
      </c>
      <c r="K9" s="370">
        <v>455672</v>
      </c>
      <c r="L9" s="369">
        <v>246357</v>
      </c>
      <c r="M9" s="360">
        <v>23</v>
      </c>
      <c r="N9" s="362">
        <v>2</v>
      </c>
    </row>
    <row r="10" spans="1:14" ht="99.75" customHeight="1" x14ac:dyDescent="0.35">
      <c r="A10" s="353">
        <v>8</v>
      </c>
      <c r="B10" s="355" t="s">
        <v>1331</v>
      </c>
      <c r="C10" s="356">
        <v>43634</v>
      </c>
      <c r="D10" s="358" t="s">
        <v>602</v>
      </c>
      <c r="E10" s="354" t="s">
        <v>1332</v>
      </c>
      <c r="F10" s="354" t="s">
        <v>317</v>
      </c>
      <c r="G10" s="354" t="s">
        <v>34</v>
      </c>
      <c r="H10" s="361" t="s">
        <v>1322</v>
      </c>
      <c r="I10" s="369">
        <v>2503766</v>
      </c>
      <c r="J10" s="369">
        <v>209315</v>
      </c>
      <c r="K10" s="370">
        <v>454860</v>
      </c>
      <c r="L10" s="369">
        <v>245545</v>
      </c>
      <c r="M10" s="360">
        <v>23</v>
      </c>
      <c r="N10" s="362">
        <v>2</v>
      </c>
    </row>
    <row r="11" spans="1:14" ht="101.25" customHeight="1" x14ac:dyDescent="0.35">
      <c r="A11" s="353">
        <v>9</v>
      </c>
      <c r="B11" s="355" t="s">
        <v>1333</v>
      </c>
      <c r="C11" s="356">
        <v>43634</v>
      </c>
      <c r="D11" s="358" t="s">
        <v>602</v>
      </c>
      <c r="E11" s="354" t="s">
        <v>80</v>
      </c>
      <c r="F11" s="354" t="s">
        <v>80</v>
      </c>
      <c r="G11" s="354" t="s">
        <v>34</v>
      </c>
      <c r="H11" s="361" t="s">
        <v>1322</v>
      </c>
      <c r="I11" s="369">
        <v>2594766</v>
      </c>
      <c r="J11" s="369">
        <v>216922</v>
      </c>
      <c r="K11" s="370">
        <v>460516</v>
      </c>
      <c r="L11" s="369">
        <v>243594</v>
      </c>
      <c r="M11" s="360">
        <v>23</v>
      </c>
      <c r="N11" s="362">
        <v>2</v>
      </c>
    </row>
    <row r="12" spans="1:14" ht="101.25" customHeight="1" x14ac:dyDescent="0.35">
      <c r="A12" s="353">
        <v>10</v>
      </c>
      <c r="B12" s="355" t="s">
        <v>1334</v>
      </c>
      <c r="C12" s="356">
        <v>43634</v>
      </c>
      <c r="D12" s="358" t="s">
        <v>602</v>
      </c>
      <c r="E12" s="354" t="s">
        <v>1335</v>
      </c>
      <c r="F12" s="354" t="s">
        <v>131</v>
      </c>
      <c r="G12" s="354" t="s">
        <v>34</v>
      </c>
      <c r="H12" s="361" t="s">
        <v>1322</v>
      </c>
      <c r="I12" s="369">
        <v>1966766</v>
      </c>
      <c r="J12" s="369">
        <v>164422</v>
      </c>
      <c r="K12" s="370">
        <v>424502</v>
      </c>
      <c r="L12" s="369">
        <v>260081</v>
      </c>
      <c r="M12" s="360">
        <v>23</v>
      </c>
      <c r="N12" s="362">
        <v>2</v>
      </c>
    </row>
    <row r="13" spans="1:14" ht="101.25" customHeight="1" x14ac:dyDescent="0.35">
      <c r="A13" s="353">
        <v>11</v>
      </c>
      <c r="B13" s="355" t="s">
        <v>1336</v>
      </c>
      <c r="C13" s="356">
        <v>43634</v>
      </c>
      <c r="D13" s="358" t="s">
        <v>602</v>
      </c>
      <c r="E13" s="354" t="s">
        <v>1337</v>
      </c>
      <c r="F13" s="354" t="s">
        <v>131</v>
      </c>
      <c r="G13" s="354" t="s">
        <v>34</v>
      </c>
      <c r="H13" s="361" t="s">
        <v>1322</v>
      </c>
      <c r="I13" s="369">
        <v>2267766</v>
      </c>
      <c r="J13" s="369">
        <v>189585</v>
      </c>
      <c r="K13" s="370">
        <v>441945</v>
      </c>
      <c r="L13" s="369">
        <v>252360</v>
      </c>
      <c r="M13" s="360">
        <v>23</v>
      </c>
      <c r="N13" s="362">
        <v>2</v>
      </c>
    </row>
    <row r="14" spans="1:14" ht="101.25" customHeight="1" x14ac:dyDescent="0.35">
      <c r="A14" s="353">
        <v>12</v>
      </c>
      <c r="B14" s="355" t="s">
        <v>1338</v>
      </c>
      <c r="C14" s="356">
        <v>43634</v>
      </c>
      <c r="D14" s="358" t="s">
        <v>602</v>
      </c>
      <c r="E14" s="354" t="s">
        <v>125</v>
      </c>
      <c r="F14" s="354" t="s">
        <v>126</v>
      </c>
      <c r="G14" s="354" t="s">
        <v>34</v>
      </c>
      <c r="H14" s="361" t="s">
        <v>1322</v>
      </c>
      <c r="I14" s="369">
        <v>2202766</v>
      </c>
      <c r="J14" s="369">
        <v>184151</v>
      </c>
      <c r="K14" s="370">
        <v>438733</v>
      </c>
      <c r="L14" s="369">
        <v>254582</v>
      </c>
      <c r="M14" s="360">
        <v>23</v>
      </c>
      <c r="N14" s="362">
        <v>2</v>
      </c>
    </row>
    <row r="15" spans="1:14" ht="72" customHeight="1" x14ac:dyDescent="0.35">
      <c r="I15" s="197"/>
      <c r="J15" s="198"/>
      <c r="K15" s="198"/>
      <c r="L15" s="199"/>
      <c r="M15" s="27"/>
      <c r="N15" s="25"/>
    </row>
    <row r="16" spans="1:14" ht="34.5" customHeight="1" x14ac:dyDescent="0.35">
      <c r="A16" s="377" t="s">
        <v>1429</v>
      </c>
      <c r="B16" s="378"/>
      <c r="C16" s="379"/>
      <c r="D16" s="378"/>
      <c r="E16" s="378"/>
      <c r="F16" s="378"/>
      <c r="G16" s="378"/>
      <c r="H16" s="378"/>
      <c r="I16" s="378"/>
      <c r="J16" s="378"/>
      <c r="K16" s="378"/>
      <c r="L16" s="380"/>
      <c r="M16" s="378"/>
      <c r="N16" s="378"/>
    </row>
    <row r="17" spans="1:14" ht="34.5" customHeight="1" x14ac:dyDescent="0.35">
      <c r="A17" s="363" t="s">
        <v>1428</v>
      </c>
      <c r="B17" s="213"/>
      <c r="C17" s="364"/>
      <c r="D17" s="213"/>
      <c r="E17" s="213"/>
      <c r="F17" s="213"/>
      <c r="G17" s="213"/>
      <c r="H17" s="213"/>
      <c r="I17" s="213"/>
      <c r="J17" s="213"/>
      <c r="K17" s="213"/>
      <c r="L17" s="365"/>
      <c r="M17" s="213"/>
      <c r="N17" s="213"/>
    </row>
    <row r="18" spans="1:14" ht="30.75" customHeight="1" x14ac:dyDescent="0.35">
      <c r="A18" s="377"/>
      <c r="B18" s="378"/>
      <c r="C18" s="378"/>
      <c r="D18" s="378"/>
      <c r="E18" s="378"/>
      <c r="F18" s="378"/>
      <c r="G18" s="378"/>
      <c r="H18" s="378"/>
      <c r="I18" s="378"/>
      <c r="J18" s="378"/>
      <c r="K18" s="378"/>
      <c r="L18" s="378"/>
      <c r="M18" s="378"/>
      <c r="N18" s="378"/>
    </row>
    <row r="19" spans="1:14" ht="27" customHeight="1" x14ac:dyDescent="0.55000000000000004">
      <c r="A19" s="359" t="s">
        <v>1284</v>
      </c>
    </row>
  </sheetData>
  <sheetProtection algorithmName="SHA-512" hashValue="7pJCIBQXIhorvlIVpD7l8OtVFjtbYkPklGNl45MaLEinHXDUx1Djd789ZTh/oYF/iJvnX2Wf2OnF9+qYaLWung==" saltValue="EkwiKgaqNBzlSL3wH2zCHQ==" spinCount="100000" sheet="1" formatCells="0" formatColumns="0" formatRows="0" insertColumns="0" insertRows="0" sort="0" autoFilter="0" pivotTables="0"/>
  <mergeCells count="3">
    <mergeCell ref="A1:N1"/>
    <mergeCell ref="A18:N18"/>
    <mergeCell ref="A16:N16"/>
  </mergeCells>
  <printOptions horizontalCentered="1"/>
  <pageMargins left="0.25" right="0.1" top="0.6875" bottom="0.75" header="0.3" footer="0.3"/>
  <pageSetup scale="33" fitToHeight="0" orientation="landscape" r:id="rId1"/>
  <headerFooter>
    <oddHeader xml:space="preserve">&amp;C&amp;"-,Bold"&amp;22CAEATFA REPORT OF THE SALES AND USE TAX EXCLUSION (STE) 
APPLICATIONS CONSIDERED 
As of  March 1, 2026
</oddHeader>
    <oddFooter>&amp;C&amp;22&amp;P of &amp;N</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F3901-C144-45F1-8808-1CC0869C9F4C}">
  <sheetPr>
    <pageSetUpPr fitToPage="1"/>
  </sheetPr>
  <dimension ref="A1:R16"/>
  <sheetViews>
    <sheetView zoomScale="40" zoomScaleNormal="40" zoomScaleSheetLayoutView="40" zoomScalePageLayoutView="25" workbookViewId="0">
      <selection activeCell="G11" sqref="G11"/>
    </sheetView>
  </sheetViews>
  <sheetFormatPr defaultRowHeight="27" customHeight="1" x14ac:dyDescent="0.35"/>
  <cols>
    <col min="1" max="1" width="10.26953125" style="31" customWidth="1"/>
    <col min="2" max="2" width="27.1796875" style="2" customWidth="1"/>
    <col min="3" max="3" width="33.7265625" style="3" customWidth="1"/>
    <col min="4" max="4" width="43" style="36" customWidth="1"/>
    <col min="5" max="5" width="28" style="38" customWidth="1"/>
    <col min="6" max="6" width="24.81640625" style="37" customWidth="1"/>
    <col min="7" max="7" width="33.1796875" style="2" customWidth="1"/>
    <col min="8" max="8" width="29.81640625" style="39" customWidth="1"/>
    <col min="9" max="9" width="37" style="202" customWidth="1"/>
    <col min="10" max="10" width="33.26953125" style="203" customWidth="1"/>
    <col min="11" max="11" width="29.1796875" style="203" customWidth="1"/>
    <col min="12" max="12" width="34.453125" style="204" customWidth="1"/>
    <col min="13" max="13" width="23.7265625" style="4" customWidth="1"/>
    <col min="14" max="14" width="22.26953125" style="1" customWidth="1"/>
  </cols>
  <sheetData>
    <row r="1" spans="1:18" ht="72" customHeight="1" x14ac:dyDescent="1">
      <c r="A1" s="381" t="s">
        <v>1285</v>
      </c>
      <c r="B1" s="381"/>
      <c r="C1" s="381"/>
      <c r="D1" s="381"/>
      <c r="E1" s="381"/>
      <c r="F1" s="381"/>
      <c r="G1" s="381"/>
      <c r="H1" s="381"/>
      <c r="I1" s="381"/>
      <c r="J1" s="381"/>
      <c r="K1" s="381"/>
      <c r="L1" s="381"/>
      <c r="M1" s="381"/>
      <c r="N1" s="381"/>
    </row>
    <row r="2" spans="1:18" ht="100.5" customHeight="1" x14ac:dyDescent="0.35">
      <c r="A2" s="349" t="s">
        <v>1</v>
      </c>
      <c r="B2" s="350" t="s">
        <v>1286</v>
      </c>
      <c r="C2" s="350" t="s">
        <v>1287</v>
      </c>
      <c r="D2" s="350" t="s">
        <v>5</v>
      </c>
      <c r="E2" s="350" t="s">
        <v>6</v>
      </c>
      <c r="F2" s="350" t="s">
        <v>8</v>
      </c>
      <c r="G2" s="350" t="s">
        <v>9</v>
      </c>
      <c r="H2" s="350" t="s">
        <v>10</v>
      </c>
      <c r="I2" s="351" t="s">
        <v>1288</v>
      </c>
      <c r="J2" s="351" t="s">
        <v>1289</v>
      </c>
      <c r="K2" s="351" t="s">
        <v>17</v>
      </c>
      <c r="L2" s="351" t="s">
        <v>18</v>
      </c>
      <c r="M2" s="352" t="s">
        <v>1290</v>
      </c>
      <c r="N2" s="352" t="s">
        <v>1291</v>
      </c>
    </row>
    <row r="3" spans="1:18" ht="99" customHeight="1" x14ac:dyDescent="0.35">
      <c r="A3" s="353">
        <v>1</v>
      </c>
      <c r="B3" s="237" t="s">
        <v>1292</v>
      </c>
      <c r="C3" s="238">
        <v>40499</v>
      </c>
      <c r="D3" s="331" t="s">
        <v>1293</v>
      </c>
      <c r="E3" s="237" t="s">
        <v>53</v>
      </c>
      <c r="F3" s="237" t="s">
        <v>47</v>
      </c>
      <c r="G3" s="237" t="s">
        <v>48</v>
      </c>
      <c r="H3" s="237" t="s">
        <v>49</v>
      </c>
      <c r="I3" s="274">
        <v>4738000</v>
      </c>
      <c r="J3" s="268">
        <v>431158</v>
      </c>
      <c r="K3" s="268">
        <v>438844</v>
      </c>
      <c r="L3" s="268">
        <v>3088491</v>
      </c>
      <c r="M3" s="237">
        <v>50</v>
      </c>
      <c r="N3" s="237">
        <v>6</v>
      </c>
    </row>
    <row r="4" spans="1:18" ht="100.5" customHeight="1" x14ac:dyDescent="0.35">
      <c r="A4" s="353">
        <v>2</v>
      </c>
      <c r="B4" s="237" t="s">
        <v>1294</v>
      </c>
      <c r="C4" s="238">
        <v>40681</v>
      </c>
      <c r="D4" s="331" t="s">
        <v>178</v>
      </c>
      <c r="E4" s="237" t="s">
        <v>1295</v>
      </c>
      <c r="F4" s="237" t="s">
        <v>180</v>
      </c>
      <c r="G4" s="237" t="s">
        <v>48</v>
      </c>
      <c r="H4" s="237" t="s">
        <v>127</v>
      </c>
      <c r="I4" s="240">
        <v>2278900</v>
      </c>
      <c r="J4" s="241">
        <v>207379.9</v>
      </c>
      <c r="K4" s="241">
        <v>557789</v>
      </c>
      <c r="L4" s="241">
        <v>595304</v>
      </c>
      <c r="M4" s="245">
        <v>153</v>
      </c>
      <c r="N4" s="245">
        <v>2</v>
      </c>
    </row>
    <row r="5" spans="1:18" s="2" customFormat="1" ht="93" customHeight="1" x14ac:dyDescent="0.35">
      <c r="A5" s="353">
        <v>3</v>
      </c>
      <c r="B5" s="355" t="s">
        <v>1296</v>
      </c>
      <c r="C5" s="356">
        <v>42388</v>
      </c>
      <c r="D5" s="331" t="s">
        <v>1380</v>
      </c>
      <c r="E5" s="354" t="s">
        <v>1297</v>
      </c>
      <c r="F5" s="354" t="s">
        <v>1298</v>
      </c>
      <c r="G5" s="354" t="s">
        <v>186</v>
      </c>
      <c r="H5" s="354" t="s">
        <v>450</v>
      </c>
      <c r="I5" s="366">
        <v>530750000</v>
      </c>
      <c r="J5" s="367">
        <v>44689150</v>
      </c>
      <c r="K5" s="367">
        <v>137469584</v>
      </c>
      <c r="L5" s="367">
        <v>98374109</v>
      </c>
      <c r="M5" s="357">
        <v>1547</v>
      </c>
      <c r="N5" s="355">
        <v>98</v>
      </c>
    </row>
    <row r="6" spans="1:18" ht="93" customHeight="1" x14ac:dyDescent="0.35">
      <c r="A6" s="353">
        <v>4</v>
      </c>
      <c r="B6" s="237" t="s">
        <v>1299</v>
      </c>
      <c r="C6" s="238">
        <v>41716</v>
      </c>
      <c r="D6" s="331" t="s">
        <v>473</v>
      </c>
      <c r="E6" s="237" t="s">
        <v>33</v>
      </c>
      <c r="F6" s="237" t="s">
        <v>33</v>
      </c>
      <c r="G6" s="237" t="s">
        <v>48</v>
      </c>
      <c r="H6" s="237" t="s">
        <v>70</v>
      </c>
      <c r="I6" s="240">
        <v>6698715</v>
      </c>
      <c r="J6" s="241">
        <v>564031.80299999996</v>
      </c>
      <c r="K6" s="241">
        <v>858211</v>
      </c>
      <c r="L6" s="241">
        <v>457665</v>
      </c>
      <c r="M6" s="245">
        <v>26</v>
      </c>
      <c r="N6" s="245">
        <v>3</v>
      </c>
    </row>
    <row r="7" spans="1:18" ht="90" customHeight="1" x14ac:dyDescent="0.35">
      <c r="A7" s="353">
        <v>5</v>
      </c>
      <c r="B7" s="228" t="s">
        <v>1300</v>
      </c>
      <c r="C7" s="264">
        <v>44271</v>
      </c>
      <c r="D7" s="331" t="s">
        <v>1425</v>
      </c>
      <c r="E7" s="246" t="s">
        <v>1301</v>
      </c>
      <c r="F7" s="246" t="s">
        <v>306</v>
      </c>
      <c r="G7" s="246" t="s">
        <v>34</v>
      </c>
      <c r="H7" s="246" t="s">
        <v>1302</v>
      </c>
      <c r="I7" s="262">
        <v>5094248</v>
      </c>
      <c r="J7" s="259">
        <v>433011</v>
      </c>
      <c r="K7" s="259">
        <v>3203763</v>
      </c>
      <c r="L7" s="259">
        <v>2770752</v>
      </c>
      <c r="M7" s="260">
        <v>35</v>
      </c>
      <c r="N7" s="261">
        <v>2</v>
      </c>
    </row>
    <row r="8" spans="1:18" ht="90" customHeight="1" x14ac:dyDescent="0.35">
      <c r="A8" s="353">
        <v>6</v>
      </c>
      <c r="B8" s="237" t="s">
        <v>1303</v>
      </c>
      <c r="C8" s="238">
        <v>40527</v>
      </c>
      <c r="D8" s="331" t="s">
        <v>1375</v>
      </c>
      <c r="E8" s="237" t="s">
        <v>147</v>
      </c>
      <c r="F8" s="237" t="s">
        <v>148</v>
      </c>
      <c r="G8" s="237" t="s">
        <v>186</v>
      </c>
      <c r="H8" s="237" t="s">
        <v>450</v>
      </c>
      <c r="I8" s="240">
        <v>3708050</v>
      </c>
      <c r="J8" s="241">
        <v>337432.55</v>
      </c>
      <c r="K8" s="241">
        <v>3018494</v>
      </c>
      <c r="L8" s="241">
        <v>2746669</v>
      </c>
      <c r="M8" s="245">
        <v>126</v>
      </c>
      <c r="N8" s="245">
        <v>14</v>
      </c>
    </row>
    <row r="9" spans="1:18" ht="82.5" customHeight="1" x14ac:dyDescent="0.35">
      <c r="A9" s="353">
        <v>7</v>
      </c>
      <c r="B9" s="237" t="s">
        <v>1304</v>
      </c>
      <c r="C9" s="238">
        <v>42080</v>
      </c>
      <c r="D9" s="358" t="s">
        <v>1305</v>
      </c>
      <c r="E9" s="237" t="s">
        <v>548</v>
      </c>
      <c r="F9" s="237" t="s">
        <v>256</v>
      </c>
      <c r="G9" s="237" t="s">
        <v>34</v>
      </c>
      <c r="H9" s="237" t="s">
        <v>1306</v>
      </c>
      <c r="I9" s="240">
        <v>81426200</v>
      </c>
      <c r="J9" s="241">
        <v>6856086</v>
      </c>
      <c r="K9" s="241">
        <v>38174218</v>
      </c>
      <c r="L9" s="241">
        <v>31318132</v>
      </c>
      <c r="M9" s="245">
        <v>1235</v>
      </c>
      <c r="N9" s="245">
        <v>51</v>
      </c>
    </row>
    <row r="10" spans="1:18" ht="85.5" customHeight="1" x14ac:dyDescent="0.35">
      <c r="A10" s="353">
        <v>8</v>
      </c>
      <c r="B10" s="237" t="s">
        <v>1307</v>
      </c>
      <c r="C10" s="238">
        <v>40527</v>
      </c>
      <c r="D10" s="331" t="s">
        <v>1308</v>
      </c>
      <c r="E10" s="237" t="s">
        <v>1141</v>
      </c>
      <c r="F10" s="237" t="s">
        <v>131</v>
      </c>
      <c r="G10" s="237" t="s">
        <v>48</v>
      </c>
      <c r="H10" s="237" t="s">
        <v>127</v>
      </c>
      <c r="I10" s="240">
        <v>9966500</v>
      </c>
      <c r="J10" s="241">
        <v>906951.5</v>
      </c>
      <c r="K10" s="241">
        <v>1709894</v>
      </c>
      <c r="L10" s="241">
        <v>1945932</v>
      </c>
      <c r="M10" s="245">
        <v>38</v>
      </c>
      <c r="N10" s="245">
        <v>5</v>
      </c>
    </row>
    <row r="11" spans="1:18" ht="89.25" customHeight="1" x14ac:dyDescent="0.35">
      <c r="A11" s="353">
        <v>9</v>
      </c>
      <c r="B11" s="237" t="s">
        <v>1309</v>
      </c>
      <c r="C11" s="238">
        <v>42171</v>
      </c>
      <c r="D11" s="358" t="s">
        <v>1310</v>
      </c>
      <c r="E11" s="237" t="s">
        <v>1311</v>
      </c>
      <c r="F11" s="237" t="s">
        <v>80</v>
      </c>
      <c r="G11" s="237" t="s">
        <v>34</v>
      </c>
      <c r="H11" s="237" t="s">
        <v>1312</v>
      </c>
      <c r="I11" s="240">
        <v>4737500</v>
      </c>
      <c r="J11" s="241">
        <v>398898</v>
      </c>
      <c r="K11" s="241">
        <v>1881353</v>
      </c>
      <c r="L11" s="241">
        <v>1482455</v>
      </c>
      <c r="M11" s="245">
        <v>48</v>
      </c>
      <c r="N11" s="245">
        <v>3</v>
      </c>
    </row>
    <row r="12" spans="1:18" ht="89.25" customHeight="1" x14ac:dyDescent="0.35">
      <c r="A12" s="353">
        <v>10</v>
      </c>
      <c r="B12" s="237" t="s">
        <v>1313</v>
      </c>
      <c r="C12" s="238">
        <v>42752</v>
      </c>
      <c r="D12" s="331" t="s">
        <v>1314</v>
      </c>
      <c r="E12" s="237" t="s">
        <v>1315</v>
      </c>
      <c r="F12" s="237" t="s">
        <v>1316</v>
      </c>
      <c r="G12" s="237" t="s">
        <v>48</v>
      </c>
      <c r="H12" s="237" t="s">
        <v>70</v>
      </c>
      <c r="I12" s="240">
        <v>9213514</v>
      </c>
      <c r="J12" s="241">
        <v>775778</v>
      </c>
      <c r="K12" s="241">
        <v>1120388</v>
      </c>
      <c r="L12" s="241">
        <v>685251</v>
      </c>
      <c r="M12" s="245">
        <v>33</v>
      </c>
      <c r="N12" s="245">
        <v>4</v>
      </c>
    </row>
    <row r="13" spans="1:18" ht="72" customHeight="1" x14ac:dyDescent="0.35">
      <c r="I13" s="197"/>
      <c r="J13" s="198"/>
      <c r="K13" s="198"/>
      <c r="L13" s="199"/>
      <c r="M13" s="27"/>
      <c r="N13" s="25"/>
    </row>
    <row r="14" spans="1:18" ht="27" customHeight="1" x14ac:dyDescent="0.55000000000000004">
      <c r="A14" s="359" t="s">
        <v>1426</v>
      </c>
      <c r="B14" s="211"/>
      <c r="C14" s="184"/>
      <c r="D14" s="211"/>
      <c r="E14" s="211"/>
      <c r="F14" s="211"/>
      <c r="G14" s="211"/>
      <c r="H14" s="212"/>
      <c r="I14" s="200"/>
      <c r="J14" s="200"/>
      <c r="K14" s="200"/>
      <c r="L14" s="201"/>
      <c r="M14" s="186"/>
      <c r="N14" s="185"/>
      <c r="O14" s="187"/>
      <c r="P14" s="187"/>
      <c r="Q14" s="187"/>
      <c r="R14" s="187"/>
    </row>
    <row r="15" spans="1:18" ht="63.75" customHeight="1" x14ac:dyDescent="0.35">
      <c r="A15" s="363" t="s">
        <v>1427</v>
      </c>
      <c r="B15" s="213"/>
      <c r="C15" s="364"/>
      <c r="D15" s="213"/>
      <c r="E15" s="213"/>
      <c r="F15" s="213"/>
      <c r="G15" s="368"/>
      <c r="H15" s="368"/>
      <c r="I15" s="213"/>
      <c r="J15" s="213"/>
      <c r="K15" s="213"/>
      <c r="L15" s="365"/>
      <c r="M15" s="213"/>
      <c r="N15" s="213"/>
      <c r="O15" s="213"/>
      <c r="P15" s="213"/>
      <c r="Q15" s="213"/>
      <c r="R15" s="213"/>
    </row>
    <row r="16" spans="1:18" ht="27" customHeight="1" x14ac:dyDescent="0.35">
      <c r="A16" s="363" t="s">
        <v>1284</v>
      </c>
      <c r="B16" s="213"/>
      <c r="C16" s="213"/>
      <c r="D16" s="213"/>
      <c r="E16" s="213"/>
      <c r="F16" s="213"/>
      <c r="G16" s="368"/>
      <c r="H16" s="368"/>
      <c r="I16" s="213"/>
      <c r="J16" s="213"/>
      <c r="K16" s="213"/>
      <c r="L16" s="213"/>
      <c r="M16" s="213"/>
      <c r="N16" s="213"/>
      <c r="O16" s="189"/>
      <c r="P16" s="189"/>
      <c r="Q16" s="189"/>
      <c r="R16" s="189"/>
    </row>
  </sheetData>
  <sheetProtection algorithmName="SHA-512" hashValue="xMciTZkhkOlJvc5liEOyTtkXaMEW4j7TJZCFQyRk5bLDG74y+Z+rT01C/6DuBKfFZqvHgtgMGFQ1AkLaeCOyrg==" saltValue="XfBEEthP8v1QYrplMPYHMg==" spinCount="100000" sheet="1" formatCells="0" formatColumns="0" formatRows="0" insertColumns="0" insertRows="0" sort="0" autoFilter="0" pivotTables="0"/>
  <mergeCells count="1">
    <mergeCell ref="A1:N1"/>
  </mergeCells>
  <printOptions horizontalCentered="1"/>
  <pageMargins left="0.25" right="0.25" top="0.6875" bottom="0.75" header="0.3" footer="0.3"/>
  <pageSetup scale="32" fitToHeight="0" orientation="landscape" r:id="rId1"/>
  <headerFooter>
    <oddHeader xml:space="preserve">&amp;C&amp;"-,Bold"&amp;22CAEATFA REPORT OF THE SALES AND USE TAX EXCLUSION (STE) 
APPLICATIONS CONSIDERED 
As of March 1, 2026
</oddHeader>
    <oddFooter>&amp;C&amp;22&amp;P of &amp;N</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C00EBC-3692-4605-A43F-F0C627DC7B53}">
  <sheetPr>
    <pageSetUpPr fitToPage="1"/>
  </sheetPr>
  <dimension ref="A1:T100"/>
  <sheetViews>
    <sheetView view="pageLayout" zoomScale="50" zoomScaleNormal="70" zoomScaleSheetLayoutView="40" zoomScalePageLayoutView="50" workbookViewId="0">
      <selection activeCell="A7" sqref="A7"/>
    </sheetView>
  </sheetViews>
  <sheetFormatPr defaultRowHeight="27" customHeight="1" x14ac:dyDescent="0.35"/>
  <cols>
    <col min="1" max="1" width="8.1796875" style="31" customWidth="1"/>
    <col min="2" max="2" width="19.54296875" style="2" customWidth="1"/>
    <col min="3" max="3" width="1.1796875" style="3" hidden="1" customWidth="1"/>
    <col min="4" max="4" width="22.1796875" style="36" customWidth="1"/>
    <col min="5" max="5" width="36.54296875" style="38" customWidth="1"/>
    <col min="6" max="6" width="24.81640625" style="37" customWidth="1"/>
    <col min="7" max="7" width="25.81640625" style="2" customWidth="1"/>
    <col min="8" max="8" width="30.7265625" style="2" customWidth="1"/>
    <col min="9" max="9" width="31.26953125" style="32" customWidth="1"/>
    <col min="10" max="10" width="44.7265625" style="1" customWidth="1"/>
    <col min="11" max="11" width="34.453125" style="1" customWidth="1"/>
    <col min="12" max="12" width="33" style="6" customWidth="1"/>
    <col min="13" max="13" width="34.1796875" style="4" customWidth="1"/>
    <col min="14" max="14" width="35.453125" style="1" customWidth="1"/>
    <col min="15" max="15" width="22.54296875" style="1" customWidth="1"/>
    <col min="16" max="16" width="20.453125" style="1" customWidth="1"/>
    <col min="17" max="17" width="25.7265625" style="5" hidden="1" customWidth="1"/>
    <col min="18" max="18" width="27.453125" style="5" hidden="1" customWidth="1"/>
    <col min="19" max="19" width="14.7265625" style="2" hidden="1" customWidth="1"/>
    <col min="20" max="20" width="16.7265625" customWidth="1"/>
  </cols>
  <sheetData>
    <row r="1" spans="1:20" ht="45" customHeight="1" x14ac:dyDescent="0.35">
      <c r="A1" s="382" t="s">
        <v>1339</v>
      </c>
      <c r="B1" s="382"/>
      <c r="C1" s="382"/>
      <c r="D1" s="382"/>
      <c r="E1" s="382"/>
      <c r="F1" s="382"/>
      <c r="G1" s="382"/>
      <c r="H1" s="382"/>
      <c r="I1" s="382"/>
      <c r="J1" s="382"/>
      <c r="K1" s="382"/>
      <c r="L1" s="382"/>
      <c r="M1" s="382"/>
      <c r="N1" s="382"/>
      <c r="O1" s="382"/>
      <c r="P1" s="382"/>
      <c r="Q1" s="89"/>
      <c r="R1" s="89"/>
      <c r="S1" s="89"/>
      <c r="T1" s="89"/>
    </row>
    <row r="2" spans="1:20" ht="107.25" customHeight="1" x14ac:dyDescent="0.35">
      <c r="A2" s="77" t="s">
        <v>1</v>
      </c>
      <c r="B2" s="78" t="s">
        <v>2</v>
      </c>
      <c r="C2" s="78" t="s">
        <v>1340</v>
      </c>
      <c r="D2" s="79" t="s">
        <v>1341</v>
      </c>
      <c r="E2" s="78" t="s">
        <v>5</v>
      </c>
      <c r="F2" s="80" t="s">
        <v>6</v>
      </c>
      <c r="G2" s="78" t="s">
        <v>8</v>
      </c>
      <c r="H2" s="78" t="s">
        <v>9</v>
      </c>
      <c r="I2" s="81" t="s">
        <v>10</v>
      </c>
      <c r="J2" s="82" t="s">
        <v>1342</v>
      </c>
      <c r="K2" s="82" t="s">
        <v>12</v>
      </c>
      <c r="L2" s="82" t="s">
        <v>1343</v>
      </c>
      <c r="M2" s="82" t="s">
        <v>17</v>
      </c>
      <c r="N2" s="82" t="s">
        <v>18</v>
      </c>
      <c r="O2" s="83" t="s">
        <v>19</v>
      </c>
      <c r="P2" s="83" t="s">
        <v>1344</v>
      </c>
      <c r="Q2" s="83" t="s">
        <v>1345</v>
      </c>
      <c r="R2" s="90" t="s">
        <v>1346</v>
      </c>
      <c r="S2" s="90" t="s">
        <v>1347</v>
      </c>
    </row>
    <row r="3" spans="1:20" ht="107.25" customHeight="1" x14ac:dyDescent="0.35">
      <c r="A3" s="149"/>
      <c r="B3" s="149"/>
      <c r="C3" s="149"/>
      <c r="D3" s="153"/>
      <c r="E3" s="149"/>
      <c r="F3" s="149"/>
      <c r="G3" s="149"/>
      <c r="H3" s="149"/>
      <c r="I3" s="149"/>
      <c r="J3" s="150"/>
      <c r="K3" s="151"/>
      <c r="L3" s="147"/>
      <c r="M3" s="147"/>
      <c r="N3" s="147"/>
      <c r="O3" s="148"/>
      <c r="P3" s="35"/>
      <c r="Q3" s="121"/>
      <c r="R3" s="91"/>
      <c r="S3" s="91"/>
    </row>
    <row r="4" spans="1:20" ht="27" customHeight="1" x14ac:dyDescent="0.55000000000000004">
      <c r="A4" s="84"/>
      <c r="B4" s="145">
        <f>SUBTOTAL(103,Table25[App. No.])</f>
        <v>0</v>
      </c>
      <c r="C4" s="85"/>
      <c r="D4" s="85"/>
      <c r="E4" s="85"/>
      <c r="F4" s="85"/>
      <c r="G4" s="85"/>
      <c r="H4" s="85"/>
      <c r="I4" s="86" t="s">
        <v>1282</v>
      </c>
      <c r="J4" s="100">
        <f>SUBTOTAL(109,Table25[Qualified Property
Amount])</f>
        <v>0</v>
      </c>
      <c r="K4" s="87">
        <f>SUBTOTAL(109,Table25[Estimated STE¹])</f>
        <v>0</v>
      </c>
      <c r="L4" s="87">
        <f>SUBTOTAL(109,Table25[Estimated 
Environmental 
Benefit ²])</f>
        <v>0</v>
      </c>
      <c r="M4" s="87">
        <f>SUBTOTAL(109,Table25[Estimated 
Fiscal 
Benefit² ])</f>
        <v>0</v>
      </c>
      <c r="N4" s="87">
        <f>SUBTOTAL(109,Table25[Estimated 
Net Benefit²])</f>
        <v>0</v>
      </c>
      <c r="O4" s="88">
        <f>SUBTOTAL(109,Table25[Est.
Total Jobs² ])</f>
        <v>0</v>
      </c>
      <c r="P4" s="88">
        <f>SUBTOTAL(109,Table25[Est. Total Jobs from STE²])</f>
        <v>0</v>
      </c>
      <c r="Q4" s="28"/>
      <c r="R4" s="28"/>
    </row>
    <row r="5" spans="1:20" ht="23.25" customHeight="1" x14ac:dyDescent="0.35">
      <c r="A5" s="378" t="s">
        <v>1348</v>
      </c>
      <c r="B5" s="378"/>
      <c r="C5" s="378"/>
      <c r="D5" s="378"/>
      <c r="E5" s="378"/>
      <c r="F5" s="378"/>
      <c r="G5" s="378"/>
      <c r="H5" s="378"/>
      <c r="I5" s="378"/>
      <c r="J5" s="378"/>
      <c r="K5" s="378"/>
      <c r="L5" s="378"/>
      <c r="M5" s="378"/>
      <c r="N5" s="378"/>
      <c r="O5" s="378"/>
      <c r="P5" s="378"/>
      <c r="Q5" s="28"/>
      <c r="R5" s="28"/>
    </row>
    <row r="6" spans="1:20" ht="26.25" customHeight="1" x14ac:dyDescent="0.35">
      <c r="A6" s="213" t="s">
        <v>1349</v>
      </c>
      <c r="B6" s="213"/>
      <c r="C6" s="213"/>
      <c r="D6" s="213"/>
      <c r="E6" s="213"/>
      <c r="F6" s="213"/>
      <c r="G6" s="213"/>
      <c r="H6" s="213"/>
      <c r="I6" s="213"/>
      <c r="J6" s="213"/>
      <c r="K6" s="213"/>
      <c r="L6" s="213"/>
      <c r="M6" s="213"/>
      <c r="N6" s="213"/>
      <c r="O6" s="213"/>
      <c r="P6" s="213"/>
      <c r="Q6" s="28"/>
      <c r="R6" s="28"/>
    </row>
    <row r="7" spans="1:20" ht="27" customHeight="1" x14ac:dyDescent="0.35">
      <c r="A7" s="183" t="s">
        <v>1284</v>
      </c>
      <c r="B7" s="183"/>
      <c r="C7" s="183"/>
      <c r="D7" s="183"/>
      <c r="E7" s="183"/>
      <c r="F7" s="183"/>
      <c r="G7" s="183"/>
      <c r="H7" s="183"/>
      <c r="I7" s="183"/>
      <c r="J7" s="183"/>
      <c r="K7" s="183"/>
      <c r="L7" s="183"/>
      <c r="M7" s="183"/>
      <c r="N7" s="183"/>
      <c r="O7" s="183"/>
      <c r="P7" s="183"/>
      <c r="Q7" s="28"/>
      <c r="R7" s="28"/>
    </row>
    <row r="8" spans="1:20" ht="27" customHeight="1" x14ac:dyDescent="0.35">
      <c r="I8" s="33"/>
      <c r="J8" s="25"/>
      <c r="K8" s="25"/>
      <c r="L8" s="26"/>
      <c r="M8" s="27"/>
      <c r="N8" s="25"/>
      <c r="O8" s="25"/>
      <c r="P8" s="25"/>
      <c r="Q8" s="28"/>
      <c r="R8" s="28"/>
    </row>
    <row r="9" spans="1:20" ht="27" customHeight="1" x14ac:dyDescent="0.35">
      <c r="I9" s="33"/>
      <c r="J9" s="25"/>
      <c r="K9" s="25"/>
      <c r="L9" s="26"/>
      <c r="M9" s="27"/>
      <c r="N9" s="25"/>
      <c r="O9" s="25"/>
      <c r="P9" s="25"/>
      <c r="Q9" s="28"/>
      <c r="R9" s="28"/>
    </row>
    <row r="10" spans="1:20" ht="27" customHeight="1" x14ac:dyDescent="0.35">
      <c r="I10" s="33"/>
      <c r="J10" s="25"/>
      <c r="K10" s="25"/>
      <c r="L10" s="26"/>
      <c r="M10" s="27"/>
      <c r="N10" s="25"/>
      <c r="O10" s="25"/>
      <c r="P10" s="25"/>
      <c r="Q10" s="28"/>
      <c r="R10" s="28"/>
    </row>
    <row r="11" spans="1:20" ht="27" customHeight="1" x14ac:dyDescent="0.35">
      <c r="I11" s="33"/>
      <c r="J11" s="25"/>
      <c r="K11" s="25"/>
      <c r="L11" s="26"/>
      <c r="M11" s="27"/>
      <c r="N11" s="25"/>
      <c r="O11" s="25"/>
      <c r="P11" s="25"/>
      <c r="Q11" s="28"/>
      <c r="R11" s="28"/>
    </row>
    <row r="12" spans="1:20" ht="27" customHeight="1" x14ac:dyDescent="0.35">
      <c r="I12" s="33"/>
      <c r="J12" s="25"/>
      <c r="K12" s="25"/>
      <c r="L12" s="26"/>
      <c r="M12" s="27"/>
      <c r="N12" s="25"/>
      <c r="O12" s="25"/>
      <c r="P12" s="25"/>
      <c r="Q12" s="28"/>
      <c r="R12" s="28"/>
    </row>
    <row r="13" spans="1:20" ht="27" customHeight="1" x14ac:dyDescent="0.35">
      <c r="I13" s="33"/>
      <c r="J13" s="25"/>
      <c r="K13" s="25"/>
      <c r="L13" s="26"/>
      <c r="M13" s="27"/>
      <c r="N13" s="25"/>
      <c r="O13" s="25"/>
      <c r="P13" s="25"/>
      <c r="Q13" s="28"/>
      <c r="R13" s="28"/>
    </row>
    <row r="14" spans="1:20" ht="27" customHeight="1" x14ac:dyDescent="0.35">
      <c r="I14" s="33"/>
      <c r="J14" s="25"/>
      <c r="K14" s="25"/>
      <c r="L14" s="26"/>
      <c r="M14" s="27"/>
      <c r="N14" s="25"/>
      <c r="O14" s="25"/>
      <c r="P14" s="25"/>
      <c r="Q14" s="28"/>
      <c r="R14" s="28"/>
    </row>
    <row r="15" spans="1:20" ht="27" customHeight="1" x14ac:dyDescent="0.35">
      <c r="I15" s="33"/>
      <c r="J15" s="25"/>
      <c r="K15" s="25"/>
      <c r="L15" s="26"/>
      <c r="M15" s="27"/>
      <c r="N15" s="25"/>
      <c r="O15" s="25"/>
      <c r="P15" s="25"/>
      <c r="Q15" s="28"/>
      <c r="R15" s="28"/>
    </row>
    <row r="16" spans="1:20" ht="27" customHeight="1" x14ac:dyDescent="0.35">
      <c r="I16" s="33"/>
      <c r="J16" s="25"/>
      <c r="K16" s="25"/>
      <c r="L16" s="26"/>
      <c r="M16" s="27"/>
      <c r="N16" s="25"/>
      <c r="O16" s="25"/>
      <c r="P16" s="25"/>
      <c r="Q16" s="28"/>
      <c r="R16" s="28"/>
    </row>
    <row r="17" spans="9:18" ht="27" customHeight="1" x14ac:dyDescent="0.35">
      <c r="I17" s="33"/>
      <c r="J17" s="25"/>
      <c r="K17" s="25"/>
      <c r="L17" s="26"/>
      <c r="M17" s="27"/>
      <c r="N17" s="25"/>
      <c r="O17" s="25"/>
      <c r="P17" s="25"/>
      <c r="Q17" s="28"/>
      <c r="R17" s="28"/>
    </row>
    <row r="18" spans="9:18" ht="27" customHeight="1" x14ac:dyDescent="0.35">
      <c r="I18" s="33"/>
      <c r="J18" s="25"/>
      <c r="K18" s="25"/>
      <c r="L18" s="26"/>
      <c r="M18" s="27"/>
      <c r="N18" s="25"/>
      <c r="O18" s="25"/>
      <c r="P18" s="25"/>
      <c r="Q18" s="28"/>
      <c r="R18" s="28"/>
    </row>
    <row r="19" spans="9:18" ht="27" customHeight="1" x14ac:dyDescent="0.35">
      <c r="I19" s="33"/>
      <c r="J19" s="25"/>
      <c r="K19" s="25"/>
      <c r="L19" s="26"/>
      <c r="M19" s="27"/>
      <c r="N19" s="25"/>
      <c r="O19" s="25"/>
      <c r="P19" s="25"/>
      <c r="Q19" s="28"/>
      <c r="R19" s="28"/>
    </row>
    <row r="20" spans="9:18" ht="27" customHeight="1" x14ac:dyDescent="0.35">
      <c r="I20" s="33"/>
      <c r="J20" s="25"/>
      <c r="K20" s="25"/>
      <c r="L20" s="26"/>
      <c r="M20" s="27"/>
      <c r="N20" s="25"/>
      <c r="O20" s="25"/>
      <c r="P20" s="25"/>
      <c r="Q20" s="28"/>
      <c r="R20" s="28"/>
    </row>
    <row r="21" spans="9:18" ht="27" customHeight="1" x14ac:dyDescent="0.35">
      <c r="I21" s="33"/>
      <c r="J21" s="25"/>
      <c r="K21" s="25"/>
      <c r="L21" s="26"/>
      <c r="M21" s="27"/>
      <c r="N21" s="25"/>
      <c r="O21" s="25"/>
      <c r="P21" s="25"/>
      <c r="Q21" s="28"/>
      <c r="R21" s="28"/>
    </row>
    <row r="22" spans="9:18" ht="27" customHeight="1" x14ac:dyDescent="0.35">
      <c r="I22" s="33"/>
      <c r="J22" s="25"/>
      <c r="K22" s="25"/>
      <c r="L22" s="26"/>
      <c r="M22" s="27"/>
      <c r="N22" s="25"/>
      <c r="O22" s="25"/>
      <c r="P22" s="25"/>
      <c r="Q22" s="28"/>
      <c r="R22" s="28"/>
    </row>
    <row r="23" spans="9:18" ht="27" customHeight="1" x14ac:dyDescent="0.35">
      <c r="I23" s="33"/>
      <c r="J23" s="25"/>
      <c r="K23" s="25"/>
      <c r="L23" s="26"/>
      <c r="M23" s="27"/>
      <c r="N23" s="25"/>
      <c r="O23" s="25"/>
      <c r="P23" s="25"/>
      <c r="Q23" s="28"/>
      <c r="R23" s="28"/>
    </row>
    <row r="24" spans="9:18" ht="27" customHeight="1" x14ac:dyDescent="0.35">
      <c r="I24" s="33"/>
      <c r="J24" s="25"/>
      <c r="K24" s="25"/>
      <c r="L24" s="26"/>
      <c r="M24" s="27"/>
      <c r="N24" s="25"/>
      <c r="O24" s="25"/>
      <c r="P24" s="25"/>
      <c r="Q24" s="28"/>
      <c r="R24" s="28"/>
    </row>
    <row r="25" spans="9:18" ht="27" customHeight="1" x14ac:dyDescent="0.35">
      <c r="I25" s="33"/>
      <c r="J25" s="25"/>
      <c r="K25" s="25"/>
      <c r="L25" s="26"/>
      <c r="M25" s="27"/>
      <c r="N25" s="25"/>
      <c r="O25" s="25"/>
      <c r="P25" s="25"/>
      <c r="Q25" s="28"/>
      <c r="R25" s="28"/>
    </row>
    <row r="26" spans="9:18" ht="27" customHeight="1" x14ac:dyDescent="0.35">
      <c r="I26" s="33"/>
      <c r="J26" s="25"/>
      <c r="K26" s="25"/>
      <c r="L26" s="26"/>
      <c r="M26" s="27"/>
      <c r="N26" s="25"/>
      <c r="O26" s="25"/>
      <c r="P26" s="25"/>
      <c r="Q26" s="28"/>
      <c r="R26" s="28"/>
    </row>
    <row r="27" spans="9:18" ht="27" customHeight="1" x14ac:dyDescent="0.35">
      <c r="I27" s="33"/>
      <c r="J27" s="25"/>
      <c r="K27" s="25"/>
      <c r="L27" s="26"/>
      <c r="M27" s="27"/>
      <c r="N27" s="25"/>
      <c r="O27" s="25"/>
      <c r="P27" s="25"/>
      <c r="Q27" s="28"/>
      <c r="R27" s="28"/>
    </row>
    <row r="28" spans="9:18" ht="27" customHeight="1" x14ac:dyDescent="0.35">
      <c r="I28" s="33"/>
      <c r="J28" s="25"/>
      <c r="K28" s="25"/>
      <c r="L28" s="26"/>
      <c r="M28" s="27"/>
      <c r="N28" s="25"/>
      <c r="O28" s="25"/>
      <c r="P28" s="25"/>
      <c r="Q28" s="28"/>
      <c r="R28" s="28"/>
    </row>
    <row r="29" spans="9:18" ht="27" customHeight="1" x14ac:dyDescent="0.35">
      <c r="I29" s="33"/>
      <c r="J29" s="25"/>
      <c r="K29" s="25"/>
      <c r="L29" s="26"/>
      <c r="M29" s="27"/>
      <c r="N29" s="25"/>
      <c r="O29" s="25"/>
      <c r="P29" s="25"/>
      <c r="Q29" s="28"/>
      <c r="R29" s="28"/>
    </row>
    <row r="30" spans="9:18" ht="27" customHeight="1" x14ac:dyDescent="0.35">
      <c r="I30" s="33"/>
      <c r="J30" s="25"/>
      <c r="K30" s="25"/>
      <c r="L30" s="26"/>
      <c r="M30" s="27"/>
      <c r="N30" s="25"/>
      <c r="O30" s="25"/>
      <c r="P30" s="25"/>
      <c r="Q30" s="28"/>
      <c r="R30" s="28"/>
    </row>
    <row r="31" spans="9:18" ht="27" customHeight="1" x14ac:dyDescent="0.35">
      <c r="I31" s="33"/>
      <c r="J31" s="25"/>
      <c r="K31" s="25"/>
      <c r="L31" s="26"/>
      <c r="M31" s="27"/>
      <c r="N31" s="25"/>
      <c r="O31" s="25"/>
      <c r="P31" s="25"/>
      <c r="Q31" s="28"/>
      <c r="R31" s="28"/>
    </row>
    <row r="32" spans="9:18" ht="27" customHeight="1" x14ac:dyDescent="0.35">
      <c r="I32" s="33"/>
      <c r="J32" s="25"/>
      <c r="K32" s="25"/>
      <c r="L32" s="26"/>
      <c r="M32" s="27"/>
      <c r="N32" s="25"/>
      <c r="O32" s="25"/>
      <c r="P32" s="25"/>
      <c r="Q32" s="28"/>
      <c r="R32" s="28"/>
    </row>
    <row r="33" spans="9:18" ht="27" customHeight="1" x14ac:dyDescent="0.35">
      <c r="I33" s="33"/>
      <c r="J33" s="25"/>
      <c r="K33" s="25"/>
      <c r="L33" s="26"/>
      <c r="M33" s="27"/>
      <c r="N33" s="25"/>
      <c r="O33" s="25"/>
      <c r="P33" s="25"/>
      <c r="Q33" s="28"/>
      <c r="R33" s="28"/>
    </row>
    <row r="34" spans="9:18" ht="27" customHeight="1" x14ac:dyDescent="0.35">
      <c r="I34" s="33"/>
      <c r="J34" s="25"/>
      <c r="K34" s="25"/>
      <c r="L34" s="26"/>
      <c r="M34" s="27"/>
      <c r="N34" s="25"/>
      <c r="O34" s="25"/>
      <c r="P34" s="25"/>
      <c r="Q34" s="28"/>
      <c r="R34" s="28"/>
    </row>
    <row r="35" spans="9:18" ht="27" customHeight="1" x14ac:dyDescent="0.35">
      <c r="I35" s="33"/>
      <c r="J35" s="25"/>
      <c r="K35" s="25"/>
      <c r="L35" s="26"/>
      <c r="M35" s="27"/>
      <c r="N35" s="25"/>
      <c r="O35" s="25"/>
      <c r="P35" s="25"/>
      <c r="Q35" s="28"/>
      <c r="R35" s="28"/>
    </row>
    <row r="36" spans="9:18" ht="27" customHeight="1" x14ac:dyDescent="0.35">
      <c r="I36" s="33"/>
      <c r="J36" s="25"/>
      <c r="K36" s="25"/>
      <c r="L36" s="26"/>
      <c r="M36" s="27"/>
      <c r="N36" s="25"/>
      <c r="O36" s="25"/>
      <c r="P36" s="25"/>
      <c r="Q36" s="28"/>
      <c r="R36" s="28"/>
    </row>
    <row r="37" spans="9:18" ht="27" customHeight="1" x14ac:dyDescent="0.35">
      <c r="I37" s="33"/>
      <c r="J37" s="25"/>
      <c r="K37" s="25"/>
      <c r="L37" s="26"/>
      <c r="M37" s="27"/>
      <c r="N37" s="25"/>
      <c r="O37" s="25"/>
      <c r="P37" s="25"/>
      <c r="Q37" s="28"/>
      <c r="R37" s="28"/>
    </row>
    <row r="38" spans="9:18" ht="27" customHeight="1" x14ac:dyDescent="0.35">
      <c r="I38" s="33"/>
      <c r="J38" s="25"/>
      <c r="K38" s="25"/>
      <c r="L38" s="26"/>
      <c r="M38" s="27"/>
      <c r="N38" s="25"/>
      <c r="O38" s="25"/>
      <c r="P38" s="25"/>
      <c r="Q38" s="28"/>
      <c r="R38" s="28"/>
    </row>
    <row r="39" spans="9:18" ht="27" customHeight="1" x14ac:dyDescent="0.35">
      <c r="I39" s="33"/>
      <c r="J39" s="25"/>
      <c r="K39" s="25"/>
      <c r="L39" s="26"/>
      <c r="M39" s="27"/>
      <c r="N39" s="25"/>
      <c r="O39" s="25"/>
      <c r="P39" s="25"/>
      <c r="Q39" s="28"/>
      <c r="R39" s="28"/>
    </row>
    <row r="40" spans="9:18" ht="27" customHeight="1" x14ac:dyDescent="0.35">
      <c r="I40" s="33"/>
      <c r="J40" s="25"/>
      <c r="K40" s="25"/>
      <c r="L40" s="26"/>
      <c r="M40" s="27"/>
      <c r="N40" s="25"/>
      <c r="O40" s="25"/>
      <c r="P40" s="25"/>
      <c r="Q40" s="28"/>
      <c r="R40" s="28"/>
    </row>
    <row r="41" spans="9:18" ht="27" customHeight="1" x14ac:dyDescent="0.35">
      <c r="I41" s="33"/>
      <c r="J41" s="25"/>
      <c r="K41" s="25"/>
      <c r="L41" s="26"/>
      <c r="M41" s="27"/>
      <c r="N41" s="25"/>
      <c r="O41" s="25"/>
      <c r="P41" s="25"/>
      <c r="Q41" s="28"/>
      <c r="R41" s="28"/>
    </row>
    <row r="42" spans="9:18" ht="27" customHeight="1" x14ac:dyDescent="0.35">
      <c r="I42" s="33"/>
      <c r="J42" s="25"/>
      <c r="K42" s="25"/>
      <c r="L42" s="26"/>
      <c r="M42" s="27"/>
      <c r="N42" s="25"/>
      <c r="O42" s="25"/>
      <c r="P42" s="25"/>
      <c r="Q42" s="28"/>
      <c r="R42" s="28"/>
    </row>
    <row r="43" spans="9:18" ht="27" customHeight="1" x14ac:dyDescent="0.35">
      <c r="I43" s="33"/>
      <c r="J43" s="25"/>
      <c r="K43" s="25"/>
      <c r="L43" s="26"/>
      <c r="M43" s="27"/>
      <c r="N43" s="25"/>
      <c r="O43" s="25"/>
      <c r="P43" s="25"/>
      <c r="Q43" s="28"/>
      <c r="R43" s="28"/>
    </row>
    <row r="44" spans="9:18" ht="27" customHeight="1" x14ac:dyDescent="0.35">
      <c r="I44" s="33"/>
      <c r="J44" s="25"/>
      <c r="K44" s="25"/>
      <c r="L44" s="26"/>
      <c r="M44" s="27"/>
      <c r="N44" s="25"/>
      <c r="O44" s="25"/>
      <c r="P44" s="25"/>
      <c r="Q44" s="28"/>
      <c r="R44" s="28"/>
    </row>
    <row r="45" spans="9:18" ht="27" customHeight="1" x14ac:dyDescent="0.35">
      <c r="I45" s="33"/>
      <c r="J45" s="25"/>
      <c r="K45" s="25"/>
      <c r="L45" s="26"/>
      <c r="M45" s="27"/>
      <c r="N45" s="25"/>
      <c r="O45" s="25"/>
      <c r="P45" s="25"/>
      <c r="Q45" s="28"/>
      <c r="R45" s="28"/>
    </row>
    <row r="46" spans="9:18" ht="27" customHeight="1" x14ac:dyDescent="0.35">
      <c r="I46" s="33"/>
      <c r="J46" s="25"/>
      <c r="K46" s="25"/>
      <c r="L46" s="26"/>
      <c r="M46" s="27"/>
      <c r="N46" s="25"/>
      <c r="O46" s="25"/>
      <c r="P46" s="25"/>
      <c r="Q46" s="28"/>
      <c r="R46" s="28"/>
    </row>
    <row r="47" spans="9:18" ht="27" customHeight="1" x14ac:dyDescent="0.35">
      <c r="I47" s="33"/>
      <c r="J47" s="25"/>
      <c r="K47" s="25"/>
      <c r="L47" s="26"/>
      <c r="M47" s="27"/>
      <c r="N47" s="25"/>
      <c r="O47" s="25"/>
      <c r="P47" s="25"/>
      <c r="Q47" s="28"/>
      <c r="R47" s="28"/>
    </row>
    <row r="48" spans="9:18" ht="27" customHeight="1" x14ac:dyDescent="0.35">
      <c r="I48" s="33"/>
      <c r="J48" s="25"/>
      <c r="K48" s="25"/>
      <c r="L48" s="26"/>
      <c r="M48" s="27"/>
      <c r="N48" s="25"/>
      <c r="O48" s="25"/>
      <c r="P48" s="25"/>
      <c r="Q48" s="28"/>
      <c r="R48" s="28"/>
    </row>
    <row r="49" spans="9:18" ht="27" customHeight="1" x14ac:dyDescent="0.35">
      <c r="I49" s="33"/>
      <c r="J49" s="25"/>
      <c r="K49" s="25"/>
      <c r="L49" s="26"/>
      <c r="M49" s="27"/>
      <c r="N49" s="25"/>
      <c r="O49" s="25"/>
      <c r="P49" s="25"/>
      <c r="Q49" s="28"/>
      <c r="R49" s="28"/>
    </row>
    <row r="50" spans="9:18" ht="27" customHeight="1" x14ac:dyDescent="0.35">
      <c r="I50" s="33"/>
      <c r="J50" s="25"/>
      <c r="K50" s="25"/>
      <c r="L50" s="26"/>
      <c r="M50" s="27"/>
      <c r="N50" s="25"/>
      <c r="O50" s="25"/>
      <c r="P50" s="25"/>
      <c r="Q50" s="28"/>
      <c r="R50" s="28"/>
    </row>
    <row r="51" spans="9:18" ht="27" customHeight="1" x14ac:dyDescent="0.35">
      <c r="I51" s="33"/>
      <c r="J51" s="25"/>
      <c r="K51" s="25"/>
      <c r="L51" s="26"/>
      <c r="M51" s="27"/>
      <c r="N51" s="25"/>
      <c r="O51" s="25"/>
      <c r="P51" s="25"/>
      <c r="Q51" s="28"/>
      <c r="R51" s="28"/>
    </row>
    <row r="52" spans="9:18" ht="27" customHeight="1" x14ac:dyDescent="0.35">
      <c r="I52" s="33"/>
      <c r="J52" s="25"/>
      <c r="K52" s="25"/>
      <c r="L52" s="26"/>
      <c r="M52" s="27"/>
      <c r="N52" s="25"/>
      <c r="O52" s="25"/>
      <c r="P52" s="25"/>
      <c r="Q52" s="28"/>
      <c r="R52" s="28"/>
    </row>
    <row r="53" spans="9:18" ht="27" customHeight="1" x14ac:dyDescent="0.35">
      <c r="I53" s="33"/>
      <c r="J53" s="25"/>
      <c r="K53" s="25"/>
      <c r="L53" s="26"/>
      <c r="M53" s="27"/>
      <c r="N53" s="25"/>
      <c r="O53" s="25"/>
      <c r="P53" s="25"/>
      <c r="Q53" s="28"/>
      <c r="R53" s="28"/>
    </row>
    <row r="54" spans="9:18" ht="27" customHeight="1" x14ac:dyDescent="0.35">
      <c r="I54" s="33"/>
      <c r="J54" s="25"/>
      <c r="K54" s="25"/>
      <c r="L54" s="26"/>
      <c r="M54" s="27"/>
      <c r="N54" s="25"/>
      <c r="O54" s="25"/>
      <c r="P54" s="25"/>
      <c r="Q54" s="28"/>
      <c r="R54" s="28"/>
    </row>
    <row r="55" spans="9:18" ht="27" customHeight="1" x14ac:dyDescent="0.35">
      <c r="I55" s="33"/>
      <c r="J55" s="25"/>
      <c r="K55" s="25"/>
      <c r="L55" s="26"/>
      <c r="M55" s="27"/>
      <c r="N55" s="25"/>
      <c r="O55" s="25"/>
      <c r="P55" s="25"/>
      <c r="Q55" s="28"/>
      <c r="R55" s="28"/>
    </row>
    <row r="56" spans="9:18" ht="27" customHeight="1" x14ac:dyDescent="0.35">
      <c r="I56" s="33"/>
      <c r="J56" s="25"/>
      <c r="K56" s="25"/>
      <c r="L56" s="26"/>
      <c r="M56" s="27"/>
      <c r="N56" s="25"/>
      <c r="O56" s="25"/>
      <c r="P56" s="25"/>
      <c r="Q56" s="28"/>
      <c r="R56" s="28"/>
    </row>
    <row r="57" spans="9:18" ht="27" customHeight="1" x14ac:dyDescent="0.35">
      <c r="I57" s="33"/>
      <c r="J57" s="25"/>
      <c r="K57" s="25"/>
      <c r="L57" s="26"/>
      <c r="M57" s="27"/>
      <c r="N57" s="25"/>
      <c r="O57" s="25"/>
      <c r="P57" s="25"/>
      <c r="Q57" s="28"/>
      <c r="R57" s="28"/>
    </row>
    <row r="58" spans="9:18" ht="27" customHeight="1" x14ac:dyDescent="0.35">
      <c r="I58" s="33"/>
      <c r="J58" s="25"/>
      <c r="K58" s="25"/>
      <c r="L58" s="26"/>
      <c r="M58" s="27"/>
      <c r="N58" s="25"/>
      <c r="O58" s="25"/>
      <c r="P58" s="25"/>
      <c r="Q58" s="28"/>
      <c r="R58" s="28"/>
    </row>
    <row r="59" spans="9:18" ht="27" customHeight="1" x14ac:dyDescent="0.35">
      <c r="I59" s="33"/>
      <c r="J59" s="25"/>
      <c r="K59" s="25"/>
      <c r="L59" s="26"/>
      <c r="M59" s="27"/>
      <c r="N59" s="25"/>
      <c r="O59" s="25"/>
      <c r="P59" s="25"/>
      <c r="Q59" s="28"/>
      <c r="R59" s="28"/>
    </row>
    <row r="60" spans="9:18" ht="27" customHeight="1" x14ac:dyDescent="0.35">
      <c r="I60" s="33"/>
      <c r="J60" s="25"/>
      <c r="K60" s="25"/>
      <c r="L60" s="26"/>
      <c r="M60" s="27"/>
      <c r="N60" s="25"/>
      <c r="O60" s="25"/>
      <c r="P60" s="25"/>
      <c r="Q60" s="28"/>
      <c r="R60" s="28"/>
    </row>
    <row r="61" spans="9:18" ht="27" customHeight="1" x14ac:dyDescent="0.35">
      <c r="I61" s="33"/>
      <c r="J61" s="25"/>
      <c r="K61" s="25"/>
      <c r="L61" s="26"/>
      <c r="M61" s="27"/>
      <c r="N61" s="25"/>
      <c r="O61" s="25"/>
      <c r="P61" s="25"/>
      <c r="Q61" s="28"/>
      <c r="R61" s="28"/>
    </row>
    <row r="62" spans="9:18" ht="27" customHeight="1" x14ac:dyDescent="0.35">
      <c r="I62" s="33"/>
      <c r="J62" s="25"/>
      <c r="K62" s="25"/>
      <c r="L62" s="26"/>
      <c r="M62" s="27"/>
      <c r="N62" s="25"/>
      <c r="O62" s="25"/>
      <c r="P62" s="25"/>
      <c r="Q62" s="28"/>
      <c r="R62" s="28"/>
    </row>
    <row r="63" spans="9:18" ht="27" customHeight="1" x14ac:dyDescent="0.35">
      <c r="I63" s="33"/>
      <c r="J63" s="25"/>
      <c r="K63" s="25"/>
      <c r="L63" s="26"/>
      <c r="M63" s="27"/>
      <c r="N63" s="25"/>
      <c r="O63" s="25"/>
      <c r="P63" s="25"/>
      <c r="Q63" s="28"/>
      <c r="R63" s="28"/>
    </row>
    <row r="64" spans="9:18" ht="27" customHeight="1" x14ac:dyDescent="0.35">
      <c r="I64" s="33"/>
      <c r="J64" s="25"/>
      <c r="K64" s="25"/>
      <c r="L64" s="26"/>
      <c r="M64" s="27"/>
      <c r="N64" s="25"/>
      <c r="O64" s="25"/>
      <c r="P64" s="25"/>
      <c r="Q64" s="28"/>
      <c r="R64" s="28"/>
    </row>
    <row r="65" spans="9:18" ht="27" customHeight="1" x14ac:dyDescent="0.35">
      <c r="I65" s="33"/>
      <c r="J65" s="25"/>
      <c r="K65" s="25"/>
      <c r="L65" s="26"/>
      <c r="M65" s="27"/>
      <c r="N65" s="25"/>
      <c r="O65" s="25"/>
      <c r="P65" s="25"/>
      <c r="Q65" s="28"/>
      <c r="R65" s="28"/>
    </row>
    <row r="66" spans="9:18" ht="27" customHeight="1" x14ac:dyDescent="0.35">
      <c r="I66" s="33"/>
      <c r="J66" s="25"/>
      <c r="K66" s="25"/>
      <c r="L66" s="26"/>
      <c r="M66" s="27"/>
      <c r="N66" s="25"/>
      <c r="O66" s="25"/>
      <c r="P66" s="25"/>
      <c r="Q66" s="28"/>
      <c r="R66" s="28"/>
    </row>
    <row r="67" spans="9:18" ht="27" customHeight="1" x14ac:dyDescent="0.35">
      <c r="I67" s="33"/>
      <c r="J67" s="25"/>
      <c r="K67" s="25"/>
      <c r="L67" s="26"/>
      <c r="M67" s="27"/>
      <c r="N67" s="25"/>
      <c r="O67" s="25"/>
      <c r="P67" s="25"/>
      <c r="Q67" s="28"/>
      <c r="R67" s="28"/>
    </row>
    <row r="68" spans="9:18" ht="27" customHeight="1" x14ac:dyDescent="0.35">
      <c r="I68" s="33"/>
      <c r="J68" s="25"/>
      <c r="K68" s="25"/>
      <c r="L68" s="26"/>
      <c r="M68" s="27"/>
      <c r="N68" s="25"/>
      <c r="O68" s="25"/>
      <c r="P68" s="25"/>
      <c r="Q68" s="28"/>
      <c r="R68" s="28"/>
    </row>
    <row r="69" spans="9:18" ht="27" customHeight="1" x14ac:dyDescent="0.35">
      <c r="I69" s="33"/>
      <c r="J69" s="25"/>
      <c r="K69" s="25"/>
      <c r="L69" s="26"/>
      <c r="M69" s="27"/>
      <c r="N69" s="25"/>
      <c r="O69" s="25"/>
      <c r="P69" s="25"/>
      <c r="Q69" s="28"/>
      <c r="R69" s="28"/>
    </row>
    <row r="70" spans="9:18" ht="27" customHeight="1" x14ac:dyDescent="0.35">
      <c r="I70" s="33"/>
      <c r="J70" s="25"/>
      <c r="K70" s="25"/>
      <c r="L70" s="26"/>
      <c r="M70" s="27"/>
      <c r="N70" s="25"/>
      <c r="O70" s="25"/>
      <c r="P70" s="25"/>
      <c r="Q70" s="28"/>
      <c r="R70" s="28"/>
    </row>
    <row r="71" spans="9:18" ht="27" customHeight="1" x14ac:dyDescent="0.35">
      <c r="I71" s="33"/>
      <c r="J71" s="25"/>
      <c r="K71" s="25"/>
      <c r="L71" s="26"/>
      <c r="M71" s="27"/>
      <c r="N71" s="25"/>
      <c r="O71" s="25"/>
      <c r="P71" s="25"/>
      <c r="Q71" s="28"/>
      <c r="R71" s="28"/>
    </row>
    <row r="72" spans="9:18" ht="27" customHeight="1" x14ac:dyDescent="0.35">
      <c r="I72" s="33"/>
      <c r="J72" s="25"/>
      <c r="K72" s="25"/>
      <c r="L72" s="26"/>
      <c r="M72" s="27"/>
      <c r="N72" s="25"/>
      <c r="O72" s="25"/>
      <c r="P72" s="25"/>
      <c r="Q72" s="28"/>
      <c r="R72" s="28"/>
    </row>
    <row r="73" spans="9:18" ht="27" customHeight="1" x14ac:dyDescent="0.35">
      <c r="I73" s="33"/>
      <c r="J73" s="25"/>
      <c r="K73" s="25"/>
      <c r="L73" s="26"/>
      <c r="M73" s="27"/>
      <c r="N73" s="25"/>
      <c r="O73" s="25"/>
      <c r="P73" s="25"/>
      <c r="Q73" s="28"/>
      <c r="R73" s="28"/>
    </row>
    <row r="74" spans="9:18" ht="27" customHeight="1" x14ac:dyDescent="0.35">
      <c r="I74" s="33"/>
      <c r="J74" s="25"/>
      <c r="K74" s="25"/>
      <c r="L74" s="26"/>
      <c r="M74" s="27"/>
      <c r="N74" s="25"/>
      <c r="O74" s="25"/>
      <c r="P74" s="25"/>
      <c r="Q74" s="28"/>
      <c r="R74" s="28"/>
    </row>
    <row r="75" spans="9:18" ht="27" customHeight="1" x14ac:dyDescent="0.35">
      <c r="I75" s="33"/>
      <c r="J75" s="25"/>
      <c r="K75" s="25"/>
      <c r="L75" s="26"/>
      <c r="M75" s="27"/>
      <c r="N75" s="25"/>
      <c r="O75" s="25"/>
      <c r="P75" s="25"/>
      <c r="Q75" s="28"/>
      <c r="R75" s="28"/>
    </row>
    <row r="76" spans="9:18" ht="27" customHeight="1" x14ac:dyDescent="0.35">
      <c r="I76" s="33"/>
      <c r="J76" s="25"/>
      <c r="K76" s="25"/>
      <c r="L76" s="26"/>
      <c r="M76" s="27"/>
      <c r="N76" s="25"/>
      <c r="O76" s="25"/>
      <c r="P76" s="25"/>
      <c r="Q76" s="28"/>
      <c r="R76" s="28"/>
    </row>
    <row r="77" spans="9:18" ht="27" customHeight="1" x14ac:dyDescent="0.35">
      <c r="I77" s="33"/>
      <c r="J77" s="25"/>
      <c r="K77" s="25"/>
      <c r="L77" s="26"/>
      <c r="M77" s="27"/>
      <c r="N77" s="25"/>
      <c r="O77" s="25"/>
      <c r="P77" s="25"/>
      <c r="Q77" s="28"/>
      <c r="R77" s="28"/>
    </row>
    <row r="78" spans="9:18" ht="27" customHeight="1" x14ac:dyDescent="0.35">
      <c r="I78" s="33"/>
      <c r="J78" s="25"/>
      <c r="K78" s="25"/>
      <c r="L78" s="26"/>
      <c r="M78" s="27"/>
      <c r="N78" s="25"/>
      <c r="O78" s="25"/>
      <c r="P78" s="25"/>
      <c r="Q78" s="28"/>
      <c r="R78" s="28"/>
    </row>
    <row r="79" spans="9:18" ht="27" customHeight="1" x14ac:dyDescent="0.35">
      <c r="I79" s="33"/>
      <c r="J79" s="25"/>
      <c r="K79" s="25"/>
      <c r="L79" s="26"/>
      <c r="M79" s="27"/>
      <c r="N79" s="25"/>
      <c r="O79" s="25"/>
      <c r="P79" s="25"/>
      <c r="Q79" s="28"/>
      <c r="R79" s="28"/>
    </row>
    <row r="80" spans="9:18" ht="27" customHeight="1" x14ac:dyDescent="0.35">
      <c r="I80" s="33"/>
      <c r="J80" s="25"/>
      <c r="K80" s="25"/>
      <c r="L80" s="26"/>
      <c r="M80" s="27"/>
      <c r="N80" s="25"/>
      <c r="O80" s="25"/>
      <c r="P80" s="25"/>
      <c r="Q80" s="28"/>
      <c r="R80" s="28"/>
    </row>
    <row r="81" spans="9:18" ht="27" customHeight="1" x14ac:dyDescent="0.35">
      <c r="I81" s="33"/>
      <c r="J81" s="25"/>
      <c r="K81" s="25"/>
      <c r="L81" s="26"/>
      <c r="M81" s="27"/>
      <c r="N81" s="25"/>
      <c r="O81" s="25"/>
      <c r="P81" s="25"/>
      <c r="Q81" s="28"/>
      <c r="R81" s="28"/>
    </row>
    <row r="82" spans="9:18" ht="27" customHeight="1" x14ac:dyDescent="0.35">
      <c r="I82" s="33"/>
      <c r="J82" s="25"/>
      <c r="K82" s="25"/>
      <c r="L82" s="26"/>
      <c r="M82" s="27"/>
      <c r="N82" s="25"/>
      <c r="O82" s="25"/>
      <c r="P82" s="25"/>
      <c r="Q82" s="28"/>
      <c r="R82" s="28"/>
    </row>
    <row r="83" spans="9:18" ht="27" customHeight="1" x14ac:dyDescent="0.35">
      <c r="I83" s="33"/>
      <c r="J83" s="25"/>
      <c r="K83" s="25"/>
      <c r="L83" s="26"/>
      <c r="M83" s="27"/>
      <c r="N83" s="25"/>
      <c r="O83" s="25"/>
      <c r="P83" s="25"/>
      <c r="Q83" s="28"/>
      <c r="R83" s="28"/>
    </row>
    <row r="84" spans="9:18" ht="27" customHeight="1" x14ac:dyDescent="0.35">
      <c r="I84" s="33"/>
      <c r="J84" s="25"/>
      <c r="K84" s="25"/>
      <c r="L84" s="26"/>
      <c r="M84" s="27"/>
      <c r="N84" s="25"/>
      <c r="O84" s="25"/>
      <c r="P84" s="25"/>
      <c r="Q84" s="28"/>
      <c r="R84" s="28"/>
    </row>
    <row r="85" spans="9:18" ht="27" customHeight="1" x14ac:dyDescent="0.35">
      <c r="I85" s="33"/>
      <c r="J85" s="25"/>
      <c r="K85" s="25"/>
      <c r="L85" s="26"/>
      <c r="M85" s="27"/>
      <c r="N85" s="25"/>
      <c r="O85" s="25"/>
      <c r="P85" s="25"/>
      <c r="Q85" s="28"/>
      <c r="R85" s="28"/>
    </row>
    <row r="86" spans="9:18" ht="27" customHeight="1" x14ac:dyDescent="0.35">
      <c r="I86" s="33"/>
      <c r="J86" s="25"/>
      <c r="K86" s="25"/>
      <c r="L86" s="26"/>
      <c r="M86" s="27"/>
      <c r="N86" s="25"/>
      <c r="O86" s="25"/>
      <c r="P86" s="25"/>
      <c r="Q86" s="28"/>
      <c r="R86" s="28"/>
    </row>
    <row r="87" spans="9:18" ht="27" customHeight="1" x14ac:dyDescent="0.35">
      <c r="I87" s="33"/>
      <c r="J87" s="25"/>
      <c r="K87" s="25"/>
      <c r="L87" s="26"/>
      <c r="M87" s="27"/>
      <c r="N87" s="25"/>
      <c r="O87" s="25"/>
      <c r="P87" s="25"/>
      <c r="Q87" s="28"/>
      <c r="R87" s="28"/>
    </row>
    <row r="88" spans="9:18" ht="27" customHeight="1" x14ac:dyDescent="0.35">
      <c r="I88" s="33"/>
      <c r="J88" s="25"/>
      <c r="K88" s="25"/>
      <c r="L88" s="26"/>
      <c r="M88" s="27"/>
      <c r="N88" s="25"/>
      <c r="O88" s="25"/>
      <c r="P88" s="25"/>
      <c r="Q88" s="28"/>
      <c r="R88" s="28"/>
    </row>
    <row r="89" spans="9:18" ht="27" customHeight="1" x14ac:dyDescent="0.35">
      <c r="I89" s="33"/>
      <c r="J89" s="25"/>
      <c r="K89" s="25"/>
      <c r="L89" s="26"/>
      <c r="M89" s="27"/>
      <c r="N89" s="25"/>
      <c r="O89" s="25"/>
      <c r="P89" s="25"/>
      <c r="Q89" s="28"/>
      <c r="R89" s="28"/>
    </row>
    <row r="90" spans="9:18" ht="27" customHeight="1" x14ac:dyDescent="0.35">
      <c r="I90" s="33"/>
      <c r="J90" s="25"/>
      <c r="K90" s="25"/>
      <c r="L90" s="26"/>
      <c r="M90" s="27"/>
      <c r="N90" s="25"/>
      <c r="O90" s="25"/>
      <c r="P90" s="25"/>
      <c r="Q90" s="28"/>
      <c r="R90" s="28"/>
    </row>
    <row r="91" spans="9:18" ht="27" customHeight="1" x14ac:dyDescent="0.35">
      <c r="I91" s="33"/>
      <c r="J91" s="25"/>
      <c r="K91" s="25"/>
      <c r="L91" s="26"/>
      <c r="M91" s="27"/>
      <c r="N91" s="25"/>
      <c r="O91" s="25"/>
      <c r="P91" s="25"/>
      <c r="Q91" s="28"/>
      <c r="R91" s="28"/>
    </row>
    <row r="92" spans="9:18" ht="27" customHeight="1" x14ac:dyDescent="0.35">
      <c r="I92" s="33"/>
      <c r="J92" s="25"/>
      <c r="K92" s="25"/>
      <c r="L92" s="26"/>
      <c r="M92" s="27"/>
      <c r="N92" s="25"/>
      <c r="O92" s="25"/>
      <c r="P92" s="25"/>
      <c r="Q92" s="28"/>
      <c r="R92" s="28"/>
    </row>
    <row r="93" spans="9:18" ht="27" customHeight="1" x14ac:dyDescent="0.35">
      <c r="I93" s="33"/>
      <c r="J93" s="25"/>
      <c r="K93" s="25"/>
      <c r="L93" s="26"/>
      <c r="M93" s="27"/>
      <c r="N93" s="25"/>
      <c r="O93" s="25"/>
      <c r="P93" s="25"/>
      <c r="Q93" s="28"/>
      <c r="R93" s="28"/>
    </row>
    <row r="94" spans="9:18" ht="27" customHeight="1" x14ac:dyDescent="0.35">
      <c r="I94" s="33"/>
      <c r="J94" s="25"/>
      <c r="K94" s="25"/>
      <c r="L94" s="26"/>
      <c r="M94" s="27"/>
      <c r="N94" s="25"/>
      <c r="O94" s="25"/>
      <c r="P94" s="25"/>
      <c r="Q94" s="28"/>
      <c r="R94" s="28"/>
    </row>
    <row r="95" spans="9:18" ht="27" customHeight="1" x14ac:dyDescent="0.35">
      <c r="I95" s="33"/>
      <c r="J95" s="25"/>
      <c r="K95" s="25"/>
      <c r="L95" s="26"/>
      <c r="M95" s="27"/>
      <c r="N95" s="25"/>
      <c r="O95" s="25"/>
      <c r="P95" s="25"/>
      <c r="Q95" s="28"/>
      <c r="R95" s="28"/>
    </row>
    <row r="96" spans="9:18" ht="27" customHeight="1" x14ac:dyDescent="0.35">
      <c r="I96" s="33"/>
      <c r="J96" s="25"/>
      <c r="K96" s="25"/>
      <c r="L96" s="26"/>
      <c r="M96" s="27"/>
      <c r="N96" s="25"/>
      <c r="O96" s="25"/>
      <c r="P96" s="25"/>
      <c r="Q96" s="28"/>
      <c r="R96" s="28"/>
    </row>
    <row r="97" spans="9:18" ht="27" customHeight="1" x14ac:dyDescent="0.35">
      <c r="I97" s="33"/>
      <c r="J97" s="25"/>
      <c r="K97" s="25"/>
      <c r="L97" s="26"/>
      <c r="M97" s="27"/>
      <c r="N97" s="25"/>
      <c r="O97" s="25"/>
      <c r="P97" s="25"/>
      <c r="Q97" s="28"/>
      <c r="R97" s="28"/>
    </row>
    <row r="98" spans="9:18" ht="27" customHeight="1" x14ac:dyDescent="0.35">
      <c r="I98" s="33"/>
      <c r="J98" s="25"/>
      <c r="K98" s="25"/>
      <c r="L98" s="26"/>
      <c r="M98" s="27"/>
      <c r="N98" s="25"/>
      <c r="O98" s="25"/>
      <c r="P98" s="25"/>
      <c r="Q98" s="28"/>
      <c r="R98" s="28"/>
    </row>
    <row r="99" spans="9:18" ht="27" customHeight="1" x14ac:dyDescent="0.35">
      <c r="I99" s="33"/>
      <c r="J99" s="25"/>
      <c r="K99" s="25"/>
      <c r="L99" s="26"/>
      <c r="M99" s="27"/>
      <c r="N99" s="25"/>
      <c r="O99" s="25"/>
      <c r="P99" s="25"/>
      <c r="Q99" s="28"/>
      <c r="R99" s="28"/>
    </row>
    <row r="100" spans="9:18" ht="27" customHeight="1" x14ac:dyDescent="0.35">
      <c r="I100" s="33"/>
      <c r="J100" s="25"/>
      <c r="K100" s="25"/>
      <c r="L100" s="26"/>
      <c r="M100" s="27"/>
      <c r="N100" s="25"/>
      <c r="O100" s="25"/>
      <c r="P100" s="25"/>
      <c r="Q100" s="28"/>
      <c r="R100" s="28"/>
    </row>
  </sheetData>
  <sheetProtection formatCells="0" formatColumns="0" formatRows="0" insertColumns="0" insertRows="0" sort="0" autoFilter="0" pivotTables="0"/>
  <mergeCells count="2">
    <mergeCell ref="A5:P5"/>
    <mergeCell ref="A1:P1"/>
  </mergeCells>
  <phoneticPr fontId="22" type="noConversion"/>
  <pageMargins left="0.25" right="0.10312499999999999" top="0.94" bottom="0.75" header="0.3" footer="0.3"/>
  <pageSetup scale="32" fitToHeight="0" orientation="landscape" r:id="rId1"/>
  <headerFooter>
    <oddHeader>&amp;C&amp;"-,Bold"&amp;30CAEATFA REPORT OF THE SALES AND USE TAX EXCLUSION (STE) 
APPLICATIONS FOR CONSIDERATION
September 17, 2024</oddHeader>
    <oddFooter>&amp;C&amp;30&amp;P of &amp;N</oddFooter>
  </headerFooter>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N133"/>
  <sheetViews>
    <sheetView topLeftCell="A76" zoomScale="40" workbookViewId="0">
      <selection activeCell="D134" sqref="D134"/>
    </sheetView>
  </sheetViews>
  <sheetFormatPr defaultRowHeight="14.5" x14ac:dyDescent="0.35"/>
  <cols>
    <col min="2" max="2" width="14.81640625" bestFit="1" customWidth="1"/>
    <col min="3" max="3" width="77.81640625" bestFit="1" customWidth="1"/>
    <col min="4" max="4" width="31.453125" bestFit="1" customWidth="1"/>
    <col min="5" max="5" width="15" customWidth="1"/>
    <col min="6" max="6" width="16.26953125" customWidth="1"/>
    <col min="7" max="7" width="17.81640625" customWidth="1"/>
    <col min="8" max="8" width="60.81640625" bestFit="1" customWidth="1"/>
    <col min="9" max="9" width="23" bestFit="1" customWidth="1"/>
    <col min="10" max="10" width="41.26953125" bestFit="1" customWidth="1"/>
    <col min="12" max="12" width="77.81640625" bestFit="1" customWidth="1"/>
  </cols>
  <sheetData>
    <row r="1" spans="2:8" x14ac:dyDescent="0.35">
      <c r="B1" s="167"/>
      <c r="C1" s="168"/>
      <c r="D1" s="169"/>
    </row>
    <row r="2" spans="2:8" x14ac:dyDescent="0.35">
      <c r="B2" s="170"/>
      <c r="C2" s="104"/>
      <c r="D2" s="171"/>
    </row>
    <row r="3" spans="2:8" x14ac:dyDescent="0.35">
      <c r="B3" s="170"/>
      <c r="C3" s="104"/>
      <c r="D3" s="171"/>
    </row>
    <row r="4" spans="2:8" x14ac:dyDescent="0.35">
      <c r="B4" s="170"/>
      <c r="C4" s="104"/>
      <c r="D4" s="171"/>
    </row>
    <row r="5" spans="2:8" x14ac:dyDescent="0.35">
      <c r="B5" s="170"/>
      <c r="C5" s="104"/>
      <c r="D5" s="171"/>
    </row>
    <row r="6" spans="2:8" x14ac:dyDescent="0.35">
      <c r="B6" s="170"/>
      <c r="C6" s="104"/>
      <c r="D6" s="171"/>
    </row>
    <row r="7" spans="2:8" x14ac:dyDescent="0.35">
      <c r="B7" s="170"/>
      <c r="C7" s="104"/>
      <c r="D7" s="171"/>
    </row>
    <row r="8" spans="2:8" x14ac:dyDescent="0.35">
      <c r="B8" s="170"/>
      <c r="C8" s="104"/>
      <c r="D8" s="171"/>
    </row>
    <row r="9" spans="2:8" x14ac:dyDescent="0.35">
      <c r="B9" s="170"/>
      <c r="C9" s="104"/>
      <c r="D9" s="171"/>
    </row>
    <row r="10" spans="2:8" x14ac:dyDescent="0.35">
      <c r="B10" s="170"/>
      <c r="C10" s="104"/>
      <c r="D10" s="171"/>
    </row>
    <row r="11" spans="2:8" x14ac:dyDescent="0.35">
      <c r="B11" s="170"/>
      <c r="C11" s="104"/>
      <c r="D11" s="171"/>
    </row>
    <row r="12" spans="2:8" x14ac:dyDescent="0.35">
      <c r="B12" s="170"/>
      <c r="C12" s="104"/>
      <c r="D12" s="171"/>
    </row>
    <row r="13" spans="2:8" x14ac:dyDescent="0.35">
      <c r="B13" s="170"/>
      <c r="C13" s="104"/>
      <c r="D13" s="171"/>
    </row>
    <row r="14" spans="2:8" x14ac:dyDescent="0.35">
      <c r="B14" s="170"/>
      <c r="C14" s="104"/>
      <c r="D14" s="171"/>
    </row>
    <row r="15" spans="2:8" x14ac:dyDescent="0.35">
      <c r="B15" s="170"/>
      <c r="C15" s="104"/>
      <c r="D15" s="171"/>
      <c r="H15" t="s">
        <v>1350</v>
      </c>
    </row>
    <row r="16" spans="2:8" x14ac:dyDescent="0.35">
      <c r="B16" s="170"/>
      <c r="C16" s="104"/>
      <c r="D16" s="171"/>
      <c r="H16">
        <v>8953515157.6501083</v>
      </c>
    </row>
    <row r="17" spans="2:11" x14ac:dyDescent="0.35">
      <c r="B17" s="170"/>
      <c r="C17" s="104"/>
      <c r="D17" s="171"/>
    </row>
    <row r="18" spans="2:11" x14ac:dyDescent="0.35">
      <c r="B18" s="172"/>
      <c r="C18" s="173"/>
      <c r="D18" s="174"/>
    </row>
    <row r="24" spans="2:11" ht="15" thickBot="1" x14ac:dyDescent="0.4">
      <c r="C24" s="105"/>
    </row>
    <row r="25" spans="2:11" ht="48.5" thickBot="1" x14ac:dyDescent="0.4">
      <c r="C25" s="106" t="s">
        <v>1351</v>
      </c>
      <c r="D25" s="107" t="s">
        <v>1352</v>
      </c>
      <c r="E25" s="108" t="s">
        <v>1353</v>
      </c>
      <c r="F25" s="108" t="s">
        <v>1354</v>
      </c>
      <c r="G25" s="108" t="s">
        <v>1355</v>
      </c>
      <c r="H25" s="109" t="s">
        <v>1356</v>
      </c>
      <c r="I25" s="108" t="s">
        <v>1357</v>
      </c>
      <c r="J25" s="108" t="s">
        <v>1358</v>
      </c>
      <c r="K25" s="108" t="s">
        <v>1359</v>
      </c>
    </row>
    <row r="26" spans="2:11" ht="15" thickBot="1" x14ac:dyDescent="0.4">
      <c r="C26" s="110" t="s">
        <v>75</v>
      </c>
      <c r="D26" s="111">
        <v>2</v>
      </c>
      <c r="E26" s="112">
        <v>47250000</v>
      </c>
      <c r="F26" s="112">
        <v>4016250</v>
      </c>
      <c r="G26" s="112">
        <v>18538293</v>
      </c>
      <c r="H26" s="112">
        <v>341858</v>
      </c>
      <c r="I26" s="112">
        <v>14863901</v>
      </c>
      <c r="J26" s="113">
        <v>3632</v>
      </c>
      <c r="K26" s="111">
        <v>60</v>
      </c>
    </row>
    <row r="27" spans="2:11" ht="15" thickBot="1" x14ac:dyDescent="0.4">
      <c r="C27" s="110" t="s">
        <v>324</v>
      </c>
      <c r="D27" s="111">
        <v>1</v>
      </c>
      <c r="E27" s="112">
        <v>17030696</v>
      </c>
      <c r="F27" s="112">
        <v>1447609</v>
      </c>
      <c r="G27" s="112">
        <v>1719760</v>
      </c>
      <c r="H27" s="112">
        <v>2938804</v>
      </c>
      <c r="I27" s="112">
        <v>3210955</v>
      </c>
      <c r="J27" s="111">
        <v>38</v>
      </c>
      <c r="K27" s="111">
        <v>6</v>
      </c>
    </row>
    <row r="28" spans="2:11" ht="15" thickBot="1" x14ac:dyDescent="0.4">
      <c r="C28" s="110" t="s">
        <v>848</v>
      </c>
      <c r="D28" s="111">
        <v>1</v>
      </c>
      <c r="E28" s="112">
        <v>123720000</v>
      </c>
      <c r="F28" s="112">
        <v>10516200</v>
      </c>
      <c r="G28" s="112">
        <v>8953287</v>
      </c>
      <c r="H28" s="112">
        <v>16365146</v>
      </c>
      <c r="I28" s="112">
        <v>14802234</v>
      </c>
      <c r="J28" s="111">
        <v>307</v>
      </c>
      <c r="K28" s="111">
        <v>37</v>
      </c>
    </row>
    <row r="29" spans="2:11" ht="15" thickBot="1" x14ac:dyDescent="0.4">
      <c r="C29" s="110" t="s">
        <v>162</v>
      </c>
      <c r="D29" s="111">
        <v>1</v>
      </c>
      <c r="E29" s="112">
        <v>195834945</v>
      </c>
      <c r="F29" s="112">
        <v>16645970</v>
      </c>
      <c r="G29" s="112">
        <v>37500207</v>
      </c>
      <c r="H29" s="112">
        <v>53648295</v>
      </c>
      <c r="I29" s="112">
        <v>74502532</v>
      </c>
      <c r="J29" s="111">
        <v>677</v>
      </c>
      <c r="K29" s="111">
        <v>42</v>
      </c>
    </row>
    <row r="30" spans="2:11" ht="15" thickBot="1" x14ac:dyDescent="0.4">
      <c r="C30" s="110" t="s">
        <v>263</v>
      </c>
      <c r="D30" s="111">
        <v>1</v>
      </c>
      <c r="E30" s="112">
        <v>72555098</v>
      </c>
      <c r="F30" s="112">
        <v>6167183</v>
      </c>
      <c r="G30" s="112">
        <v>7674817</v>
      </c>
      <c r="H30" s="112">
        <v>11854892</v>
      </c>
      <c r="I30" s="112">
        <v>13362525</v>
      </c>
      <c r="J30" s="111">
        <v>132</v>
      </c>
      <c r="K30" s="111">
        <v>19</v>
      </c>
    </row>
    <row r="31" spans="2:11" ht="15" thickBot="1" x14ac:dyDescent="0.4">
      <c r="C31" s="110" t="s">
        <v>278</v>
      </c>
      <c r="D31" s="111">
        <v>4</v>
      </c>
      <c r="E31" s="113">
        <v>504244467</v>
      </c>
      <c r="F31" s="112">
        <v>42837830</v>
      </c>
      <c r="G31" s="112">
        <v>83421639</v>
      </c>
      <c r="H31" s="112">
        <v>9769973</v>
      </c>
      <c r="I31" s="112">
        <v>50353782</v>
      </c>
      <c r="J31" s="113">
        <v>1402</v>
      </c>
      <c r="K31" s="111">
        <v>183</v>
      </c>
    </row>
    <row r="32" spans="2:11" ht="15" thickBot="1" x14ac:dyDescent="0.4">
      <c r="C32" s="110" t="s">
        <v>47</v>
      </c>
      <c r="D32" s="111">
        <v>1</v>
      </c>
      <c r="E32" s="112">
        <v>23500000</v>
      </c>
      <c r="F32" s="112">
        <v>1997500</v>
      </c>
      <c r="G32" s="112">
        <v>5920554</v>
      </c>
      <c r="H32" s="112">
        <v>0</v>
      </c>
      <c r="I32" s="112">
        <v>3923053</v>
      </c>
      <c r="J32" s="111">
        <v>298</v>
      </c>
      <c r="K32" s="111">
        <v>10</v>
      </c>
    </row>
    <row r="33" spans="2:11" ht="15" thickBot="1" x14ac:dyDescent="0.4">
      <c r="C33" s="110" t="s">
        <v>131</v>
      </c>
      <c r="D33" s="111">
        <v>4</v>
      </c>
      <c r="E33" s="112">
        <v>98772615</v>
      </c>
      <c r="F33" s="112">
        <v>8395672</v>
      </c>
      <c r="G33" s="112">
        <v>29229679</v>
      </c>
      <c r="H33" s="112">
        <v>13497790</v>
      </c>
      <c r="I33" s="112">
        <v>34331796</v>
      </c>
      <c r="J33" s="111">
        <v>923</v>
      </c>
      <c r="K33" s="111">
        <v>41</v>
      </c>
    </row>
    <row r="34" spans="2:11" ht="15" thickBot="1" x14ac:dyDescent="0.4">
      <c r="C34" s="110" t="s">
        <v>64</v>
      </c>
      <c r="D34" s="111">
        <v>1</v>
      </c>
      <c r="E34" s="112">
        <v>23089719</v>
      </c>
      <c r="F34" s="112">
        <v>1962626</v>
      </c>
      <c r="G34" s="112">
        <v>3333560</v>
      </c>
      <c r="H34" s="112">
        <v>48106</v>
      </c>
      <c r="I34" s="112">
        <v>1419039</v>
      </c>
      <c r="J34" s="111">
        <v>54</v>
      </c>
      <c r="K34" s="111">
        <v>5</v>
      </c>
    </row>
    <row r="35" spans="2:11" ht="15" thickBot="1" x14ac:dyDescent="0.4">
      <c r="C35" s="110" t="s">
        <v>33</v>
      </c>
      <c r="D35" s="111">
        <v>1</v>
      </c>
      <c r="E35" s="112">
        <v>8354110</v>
      </c>
      <c r="F35" s="112">
        <v>710099</v>
      </c>
      <c r="G35" s="112">
        <v>861039</v>
      </c>
      <c r="H35" s="112">
        <v>0</v>
      </c>
      <c r="I35" s="112">
        <v>150939</v>
      </c>
      <c r="J35" s="111">
        <v>321</v>
      </c>
      <c r="K35" s="111">
        <v>31</v>
      </c>
    </row>
    <row r="36" spans="2:11" ht="15" thickBot="1" x14ac:dyDescent="0.4">
      <c r="C36" s="110" t="s">
        <v>80</v>
      </c>
      <c r="D36" s="111">
        <v>1</v>
      </c>
      <c r="E36" s="112">
        <v>23150000</v>
      </c>
      <c r="F36" s="112">
        <v>1967750</v>
      </c>
      <c r="G36" s="112">
        <v>7036749</v>
      </c>
      <c r="H36" s="112">
        <v>0</v>
      </c>
      <c r="I36" s="112">
        <v>5068999</v>
      </c>
      <c r="J36" s="113">
        <v>1411</v>
      </c>
      <c r="K36" s="111">
        <v>42</v>
      </c>
    </row>
    <row r="37" spans="2:11" ht="15" thickBot="1" x14ac:dyDescent="0.4">
      <c r="C37" s="110" t="s">
        <v>152</v>
      </c>
      <c r="D37" s="111">
        <v>1</v>
      </c>
      <c r="E37" s="112">
        <v>6795730</v>
      </c>
      <c r="F37" s="112">
        <v>577637</v>
      </c>
      <c r="G37" s="112">
        <v>4096277</v>
      </c>
      <c r="H37" s="112">
        <v>0</v>
      </c>
      <c r="I37" s="112">
        <v>3518640</v>
      </c>
      <c r="J37" s="111">
        <v>75</v>
      </c>
      <c r="K37" s="111">
        <v>5</v>
      </c>
    </row>
    <row r="38" spans="2:11" ht="15" thickBot="1" x14ac:dyDescent="0.4">
      <c r="C38" s="110" t="s">
        <v>317</v>
      </c>
      <c r="D38" s="111">
        <v>1</v>
      </c>
      <c r="E38" s="112">
        <v>8490000</v>
      </c>
      <c r="F38" s="112">
        <v>721650</v>
      </c>
      <c r="G38" s="112">
        <v>671440</v>
      </c>
      <c r="H38" s="112">
        <v>0</v>
      </c>
      <c r="I38" s="112">
        <v>-50210</v>
      </c>
      <c r="J38" s="111">
        <v>72</v>
      </c>
      <c r="K38" s="111">
        <v>6</v>
      </c>
    </row>
    <row r="39" spans="2:11" ht="15" thickBot="1" x14ac:dyDescent="0.4">
      <c r="C39" s="110" t="s">
        <v>126</v>
      </c>
      <c r="D39" s="111">
        <v>3</v>
      </c>
      <c r="E39" s="112">
        <v>164690353</v>
      </c>
      <c r="F39" s="112">
        <v>13998681</v>
      </c>
      <c r="G39" s="112">
        <v>82391292</v>
      </c>
      <c r="H39" s="112">
        <v>3682085</v>
      </c>
      <c r="I39" s="112">
        <v>72074696</v>
      </c>
      <c r="J39" s="113">
        <v>1247</v>
      </c>
      <c r="K39" s="111">
        <v>636</v>
      </c>
    </row>
    <row r="40" spans="2:11" ht="15" thickBot="1" x14ac:dyDescent="0.4">
      <c r="C40" s="110" t="s">
        <v>89</v>
      </c>
      <c r="D40" s="111">
        <v>1</v>
      </c>
      <c r="E40" s="112">
        <v>22703169</v>
      </c>
      <c r="F40" s="112">
        <v>1929769</v>
      </c>
      <c r="G40" s="112">
        <v>12866848</v>
      </c>
      <c r="H40" s="112">
        <v>2539767</v>
      </c>
      <c r="I40" s="112">
        <v>13476845</v>
      </c>
      <c r="J40" s="111">
        <v>36</v>
      </c>
      <c r="K40" s="111">
        <v>1</v>
      </c>
    </row>
    <row r="41" spans="2:11" ht="15" thickBot="1" x14ac:dyDescent="0.4">
      <c r="C41" s="110" t="s">
        <v>379</v>
      </c>
      <c r="D41" s="111">
        <v>1</v>
      </c>
      <c r="E41" s="112">
        <v>23400000</v>
      </c>
      <c r="F41" s="112">
        <v>1989000</v>
      </c>
      <c r="G41" s="112">
        <v>9596583</v>
      </c>
      <c r="H41" s="112">
        <v>0</v>
      </c>
      <c r="I41" s="112">
        <v>7607583</v>
      </c>
      <c r="J41" s="111">
        <v>278</v>
      </c>
      <c r="K41" s="111">
        <v>8</v>
      </c>
    </row>
    <row r="42" spans="2:11" ht="15" thickBot="1" x14ac:dyDescent="0.4">
      <c r="B42">
        <f>COUNTA(B2:B39)</f>
        <v>0</v>
      </c>
      <c r="C42" s="114" t="s">
        <v>1360</v>
      </c>
      <c r="D42" s="115">
        <v>25</v>
      </c>
      <c r="E42" s="116">
        <v>1363580902</v>
      </c>
      <c r="F42" s="116">
        <v>115881426</v>
      </c>
      <c r="G42" s="116">
        <v>313812024</v>
      </c>
      <c r="H42" s="116">
        <v>114686716</v>
      </c>
      <c r="I42" s="116">
        <v>312617309</v>
      </c>
      <c r="J42" s="117">
        <v>10903</v>
      </c>
      <c r="K42" s="117">
        <v>1132</v>
      </c>
    </row>
    <row r="45" spans="2:11" ht="72.5" x14ac:dyDescent="0.35">
      <c r="C45" s="118" t="s">
        <v>1361</v>
      </c>
    </row>
    <row r="46" spans="2:11" ht="29" x14ac:dyDescent="0.35">
      <c r="C46" s="118" t="s">
        <v>1362</v>
      </c>
    </row>
    <row r="47" spans="2:11" ht="72.5" x14ac:dyDescent="0.35">
      <c r="C47" s="118" t="s">
        <v>1363</v>
      </c>
    </row>
    <row r="55" spans="12:14" x14ac:dyDescent="0.35">
      <c r="L55" s="167"/>
      <c r="M55" s="168"/>
      <c r="N55" s="169"/>
    </row>
    <row r="56" spans="12:14" x14ac:dyDescent="0.35">
      <c r="L56" s="170"/>
      <c r="M56" s="104"/>
      <c r="N56" s="171"/>
    </row>
    <row r="57" spans="12:14" x14ac:dyDescent="0.35">
      <c r="L57" s="170"/>
      <c r="M57" s="104"/>
      <c r="N57" s="171"/>
    </row>
    <row r="58" spans="12:14" x14ac:dyDescent="0.35">
      <c r="L58" s="170"/>
      <c r="M58" s="104"/>
      <c r="N58" s="171"/>
    </row>
    <row r="59" spans="12:14" x14ac:dyDescent="0.35">
      <c r="L59" s="170"/>
      <c r="M59" s="104"/>
      <c r="N59" s="171"/>
    </row>
    <row r="60" spans="12:14" x14ac:dyDescent="0.35">
      <c r="L60" s="170"/>
      <c r="M60" s="104"/>
      <c r="N60" s="171"/>
    </row>
    <row r="61" spans="12:14" x14ac:dyDescent="0.35">
      <c r="L61" s="170"/>
      <c r="M61" s="104"/>
      <c r="N61" s="171"/>
    </row>
    <row r="62" spans="12:14" x14ac:dyDescent="0.35">
      <c r="L62" s="170"/>
      <c r="M62" s="104"/>
      <c r="N62" s="171"/>
    </row>
    <row r="63" spans="12:14" x14ac:dyDescent="0.35">
      <c r="L63" s="170"/>
      <c r="M63" s="104"/>
      <c r="N63" s="171"/>
    </row>
    <row r="64" spans="12:14" x14ac:dyDescent="0.35">
      <c r="L64" s="170"/>
      <c r="M64" s="104"/>
      <c r="N64" s="171"/>
    </row>
    <row r="65" spans="3:14" x14ac:dyDescent="0.35">
      <c r="L65" s="170"/>
      <c r="M65" s="104"/>
      <c r="N65" s="171"/>
    </row>
    <row r="66" spans="3:14" x14ac:dyDescent="0.35">
      <c r="L66" s="170"/>
      <c r="M66" s="104"/>
      <c r="N66" s="171"/>
    </row>
    <row r="67" spans="3:14" x14ac:dyDescent="0.35">
      <c r="L67" s="170"/>
      <c r="M67" s="104"/>
      <c r="N67" s="171"/>
    </row>
    <row r="68" spans="3:14" x14ac:dyDescent="0.35">
      <c r="L68" s="170"/>
      <c r="M68" s="104"/>
      <c r="N68" s="171"/>
    </row>
    <row r="69" spans="3:14" x14ac:dyDescent="0.35">
      <c r="L69" s="170"/>
      <c r="M69" s="104"/>
      <c r="N69" s="171"/>
    </row>
    <row r="70" spans="3:14" x14ac:dyDescent="0.35">
      <c r="L70" s="170"/>
      <c r="M70" s="104"/>
      <c r="N70" s="171"/>
    </row>
    <row r="71" spans="3:14" x14ac:dyDescent="0.35">
      <c r="L71" s="170"/>
      <c r="M71" s="104"/>
      <c r="N71" s="171"/>
    </row>
    <row r="72" spans="3:14" x14ac:dyDescent="0.35">
      <c r="L72" s="172"/>
      <c r="M72" s="173"/>
      <c r="N72" s="174"/>
    </row>
    <row r="78" spans="3:14" x14ac:dyDescent="0.35">
      <c r="C78" s="8" t="s">
        <v>1364</v>
      </c>
      <c r="D78" t="s">
        <v>1365</v>
      </c>
    </row>
    <row r="79" spans="3:14" x14ac:dyDescent="0.35">
      <c r="C79" s="9" t="s">
        <v>290</v>
      </c>
      <c r="D79">
        <v>1</v>
      </c>
    </row>
    <row r="80" spans="3:14" x14ac:dyDescent="0.35">
      <c r="C80" s="9" t="s">
        <v>875</v>
      </c>
      <c r="D80">
        <v>1</v>
      </c>
    </row>
    <row r="81" spans="3:4" x14ac:dyDescent="0.35">
      <c r="C81" s="9" t="s">
        <v>75</v>
      </c>
      <c r="D81">
        <v>30</v>
      </c>
    </row>
    <row r="82" spans="3:4" x14ac:dyDescent="0.35">
      <c r="C82" s="9" t="s">
        <v>138</v>
      </c>
      <c r="D82">
        <v>2</v>
      </c>
    </row>
    <row r="83" spans="3:4" x14ac:dyDescent="0.35">
      <c r="C83" s="9" t="s">
        <v>324</v>
      </c>
      <c r="D83">
        <v>1</v>
      </c>
    </row>
    <row r="84" spans="3:4" x14ac:dyDescent="0.35">
      <c r="C84" s="9" t="s">
        <v>848</v>
      </c>
      <c r="D84">
        <v>1</v>
      </c>
    </row>
    <row r="85" spans="3:4" x14ac:dyDescent="0.35">
      <c r="C85" s="9" t="s">
        <v>69</v>
      </c>
      <c r="D85">
        <v>1</v>
      </c>
    </row>
    <row r="86" spans="3:4" x14ac:dyDescent="0.35">
      <c r="C86" s="9" t="s">
        <v>162</v>
      </c>
      <c r="D86">
        <v>7</v>
      </c>
    </row>
    <row r="87" spans="3:4" x14ac:dyDescent="0.35">
      <c r="C87" s="9" t="s">
        <v>587</v>
      </c>
      <c r="D87">
        <v>3</v>
      </c>
    </row>
    <row r="88" spans="3:4" x14ac:dyDescent="0.35">
      <c r="C88" s="9" t="s">
        <v>1126</v>
      </c>
      <c r="D88">
        <v>1</v>
      </c>
    </row>
    <row r="89" spans="3:4" x14ac:dyDescent="0.35">
      <c r="C89" s="9" t="s">
        <v>263</v>
      </c>
      <c r="D89">
        <v>15</v>
      </c>
    </row>
    <row r="90" spans="3:4" x14ac:dyDescent="0.35">
      <c r="C90" s="9" t="s">
        <v>422</v>
      </c>
      <c r="D90">
        <v>1</v>
      </c>
    </row>
    <row r="91" spans="3:4" x14ac:dyDescent="0.35">
      <c r="C91" s="9" t="s">
        <v>278</v>
      </c>
      <c r="D91">
        <v>12</v>
      </c>
    </row>
    <row r="92" spans="3:4" x14ac:dyDescent="0.35">
      <c r="C92" s="9" t="s">
        <v>47</v>
      </c>
      <c r="D92">
        <v>21</v>
      </c>
    </row>
    <row r="93" spans="3:4" x14ac:dyDescent="0.35">
      <c r="C93" s="9" t="s">
        <v>365</v>
      </c>
      <c r="D93">
        <v>10</v>
      </c>
    </row>
    <row r="94" spans="3:4" x14ac:dyDescent="0.35">
      <c r="C94" s="9" t="s">
        <v>131</v>
      </c>
      <c r="D94">
        <v>46</v>
      </c>
    </row>
    <row r="95" spans="3:4" x14ac:dyDescent="0.35">
      <c r="C95" s="9" t="s">
        <v>698</v>
      </c>
      <c r="D95">
        <v>1</v>
      </c>
    </row>
    <row r="96" spans="3:4" x14ac:dyDescent="0.35">
      <c r="C96" s="9" t="s">
        <v>1366</v>
      </c>
      <c r="D96">
        <v>1</v>
      </c>
    </row>
    <row r="97" spans="3:4" x14ac:dyDescent="0.35">
      <c r="C97" s="9" t="s">
        <v>444</v>
      </c>
      <c r="D97">
        <v>11</v>
      </c>
    </row>
    <row r="98" spans="3:4" x14ac:dyDescent="0.35">
      <c r="C98" s="9" t="s">
        <v>775</v>
      </c>
      <c r="D98">
        <v>2</v>
      </c>
    </row>
    <row r="99" spans="3:4" x14ac:dyDescent="0.35">
      <c r="C99" s="9" t="s">
        <v>797</v>
      </c>
      <c r="D99">
        <v>1</v>
      </c>
    </row>
    <row r="100" spans="3:4" x14ac:dyDescent="0.35">
      <c r="C100" s="9" t="s">
        <v>361</v>
      </c>
      <c r="D100">
        <v>5</v>
      </c>
    </row>
    <row r="101" spans="3:4" x14ac:dyDescent="0.35">
      <c r="C101" s="9" t="s">
        <v>148</v>
      </c>
      <c r="D101">
        <v>6</v>
      </c>
    </row>
    <row r="102" spans="3:4" x14ac:dyDescent="0.35">
      <c r="C102" s="9" t="s">
        <v>733</v>
      </c>
      <c r="D102">
        <v>1</v>
      </c>
    </row>
    <row r="103" spans="3:4" x14ac:dyDescent="0.35">
      <c r="C103" s="9" t="s">
        <v>581</v>
      </c>
      <c r="D103">
        <v>2</v>
      </c>
    </row>
    <row r="104" spans="3:4" x14ac:dyDescent="0.35">
      <c r="C104" s="9" t="s">
        <v>180</v>
      </c>
      <c r="D104">
        <v>13</v>
      </c>
    </row>
    <row r="105" spans="3:4" x14ac:dyDescent="0.35">
      <c r="C105" s="9" t="s">
        <v>294</v>
      </c>
      <c r="D105">
        <v>1</v>
      </c>
    </row>
    <row r="106" spans="3:4" x14ac:dyDescent="0.35">
      <c r="C106" s="9" t="s">
        <v>306</v>
      </c>
      <c r="D106">
        <v>3</v>
      </c>
    </row>
    <row r="107" spans="3:4" x14ac:dyDescent="0.35">
      <c r="C107" s="9" t="s">
        <v>1036</v>
      </c>
      <c r="D107">
        <v>1</v>
      </c>
    </row>
    <row r="108" spans="3:4" x14ac:dyDescent="0.35">
      <c r="C108" s="9" t="s">
        <v>408</v>
      </c>
      <c r="D108">
        <v>6</v>
      </c>
    </row>
    <row r="109" spans="3:4" x14ac:dyDescent="0.35">
      <c r="C109" s="9" t="s">
        <v>64</v>
      </c>
      <c r="D109">
        <v>7</v>
      </c>
    </row>
    <row r="110" spans="3:4" x14ac:dyDescent="0.35">
      <c r="C110" s="9" t="s">
        <v>1095</v>
      </c>
      <c r="D110">
        <v>1</v>
      </c>
    </row>
    <row r="111" spans="3:4" x14ac:dyDescent="0.35">
      <c r="C111" s="9" t="s">
        <v>33</v>
      </c>
      <c r="D111">
        <v>19</v>
      </c>
    </row>
    <row r="112" spans="3:4" x14ac:dyDescent="0.35">
      <c r="C112" s="9" t="s">
        <v>80</v>
      </c>
      <c r="D112">
        <v>18</v>
      </c>
    </row>
    <row r="113" spans="3:4" x14ac:dyDescent="0.35">
      <c r="C113" s="9" t="s">
        <v>298</v>
      </c>
      <c r="D113">
        <v>1</v>
      </c>
    </row>
    <row r="114" spans="3:4" x14ac:dyDescent="0.35">
      <c r="C114" s="9" t="s">
        <v>972</v>
      </c>
      <c r="D114">
        <v>2</v>
      </c>
    </row>
    <row r="115" spans="3:4" x14ac:dyDescent="0.35">
      <c r="C115" s="9" t="s">
        <v>152</v>
      </c>
      <c r="D115">
        <v>17</v>
      </c>
    </row>
    <row r="116" spans="3:4" x14ac:dyDescent="0.35">
      <c r="C116" s="9" t="s">
        <v>704</v>
      </c>
      <c r="D116">
        <v>1</v>
      </c>
    </row>
    <row r="117" spans="3:4" x14ac:dyDescent="0.35">
      <c r="C117" s="9" t="s">
        <v>317</v>
      </c>
      <c r="D117">
        <v>5</v>
      </c>
    </row>
    <row r="118" spans="3:4" x14ac:dyDescent="0.35">
      <c r="C118" s="9" t="s">
        <v>826</v>
      </c>
      <c r="D118">
        <v>4</v>
      </c>
    </row>
    <row r="119" spans="3:4" x14ac:dyDescent="0.35">
      <c r="C119" s="9" t="s">
        <v>126</v>
      </c>
      <c r="D119">
        <v>36</v>
      </c>
    </row>
    <row r="120" spans="3:4" x14ac:dyDescent="0.35">
      <c r="C120" s="9" t="s">
        <v>217</v>
      </c>
      <c r="D120">
        <v>2</v>
      </c>
    </row>
    <row r="121" spans="3:4" x14ac:dyDescent="0.35">
      <c r="C121" s="9" t="s">
        <v>879</v>
      </c>
      <c r="D121">
        <v>3</v>
      </c>
    </row>
    <row r="122" spans="3:4" x14ac:dyDescent="0.35">
      <c r="C122" s="9" t="s">
        <v>671</v>
      </c>
      <c r="D122">
        <v>1</v>
      </c>
    </row>
    <row r="123" spans="3:4" x14ac:dyDescent="0.35">
      <c r="C123" s="9" t="s">
        <v>678</v>
      </c>
      <c r="D123">
        <v>2</v>
      </c>
    </row>
    <row r="124" spans="3:4" x14ac:dyDescent="0.35">
      <c r="C124" s="9" t="s">
        <v>977</v>
      </c>
      <c r="D124">
        <v>2</v>
      </c>
    </row>
    <row r="125" spans="3:4" x14ac:dyDescent="0.35">
      <c r="C125" s="9" t="s">
        <v>89</v>
      </c>
      <c r="D125">
        <v>11</v>
      </c>
    </row>
    <row r="126" spans="3:4" x14ac:dyDescent="0.35">
      <c r="C126" s="9" t="s">
        <v>379</v>
      </c>
      <c r="D126">
        <v>11</v>
      </c>
    </row>
    <row r="127" spans="3:4" x14ac:dyDescent="0.35">
      <c r="C127" s="9" t="s">
        <v>256</v>
      </c>
      <c r="D127">
        <v>2</v>
      </c>
    </row>
    <row r="128" spans="3:4" x14ac:dyDescent="0.35">
      <c r="C128" s="9" t="s">
        <v>1260</v>
      </c>
      <c r="D128">
        <v>1</v>
      </c>
    </row>
    <row r="129" spans="3:4" x14ac:dyDescent="0.35">
      <c r="C129" s="9" t="s">
        <v>475</v>
      </c>
      <c r="D129">
        <v>1</v>
      </c>
    </row>
    <row r="130" spans="3:4" x14ac:dyDescent="0.35">
      <c r="C130" s="9" t="s">
        <v>1367</v>
      </c>
      <c r="D130">
        <v>354</v>
      </c>
    </row>
    <row r="133" spans="3:4" x14ac:dyDescent="0.35">
      <c r="C133" s="9" t="s">
        <v>1368</v>
      </c>
      <c r="D133">
        <f>41/58</f>
        <v>0.7068965517241379</v>
      </c>
    </row>
  </sheetData>
  <hyperlinks>
    <hyperlink ref="C25" location="_ftn2" display="_ftn2" xr:uid="{F135A56A-67C6-4C47-9275-9D06327493AE}"/>
    <hyperlink ref="H25" location="_ftn3" display="_ftn3" xr:uid="{4D767ADE-86D3-4D74-8B93-52DE5B48F730}"/>
    <hyperlink ref="C45" location="_ftnref1" display="_ftnref1" xr:uid="{8605F0CB-7ABD-4BD6-B592-0C00B9185302}"/>
    <hyperlink ref="C46" location="_ftnref2" display="_ftnref2" xr:uid="{01AC4C03-019B-42F8-9AC3-E747C27977C6}"/>
    <hyperlink ref="C47" location="_ftnref3" display="_ftnref3" xr:uid="{6A23B2EC-2BE2-4056-9FEC-C67091421F07}"/>
  </hyperlinks>
  <pageMargins left="0.7" right="0.7" top="0.75" bottom="0.75" header="0.3" footer="0.3"/>
  <pageSetup orientation="portrait" horizontalDpi="4294967295" verticalDpi="4294967295"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44"/>
  <sheetViews>
    <sheetView topLeftCell="A31" workbookViewId="0">
      <selection activeCell="D134" sqref="D134"/>
    </sheetView>
  </sheetViews>
  <sheetFormatPr defaultRowHeight="14.5" x14ac:dyDescent="0.35"/>
  <cols>
    <col min="1" max="1" width="11" customWidth="1"/>
    <col min="2" max="3" width="26.7265625" customWidth="1"/>
    <col min="4" max="4" width="8.7265625" customWidth="1"/>
    <col min="5" max="5" width="15" customWidth="1"/>
    <col min="6" max="6" width="39.81640625" customWidth="1"/>
    <col min="7" max="7" width="10.81640625" customWidth="1"/>
    <col min="10" max="10" width="10.81640625" customWidth="1"/>
    <col min="11" max="11" width="27.81640625" customWidth="1"/>
    <col min="12" max="12" width="19.7265625" customWidth="1"/>
    <col min="13" max="13" width="7" customWidth="1"/>
    <col min="14" max="14" width="28.1796875" customWidth="1"/>
  </cols>
  <sheetData>
    <row r="1" spans="1:14" x14ac:dyDescent="0.35">
      <c r="B1" t="s">
        <v>1369</v>
      </c>
      <c r="C1" t="s">
        <v>1370</v>
      </c>
      <c r="F1" t="s">
        <v>1371</v>
      </c>
    </row>
    <row r="2" spans="1:14" x14ac:dyDescent="0.35">
      <c r="A2">
        <v>2010</v>
      </c>
      <c r="B2">
        <v>23</v>
      </c>
      <c r="C2" s="24">
        <v>82819302.747999996</v>
      </c>
      <c r="D2" s="24"/>
      <c r="E2" s="24"/>
      <c r="F2" s="34">
        <v>84494844.797999993</v>
      </c>
      <c r="J2" s="384" t="s">
        <v>1372</v>
      </c>
      <c r="K2" s="384"/>
      <c r="L2" s="384"/>
      <c r="M2" s="384"/>
    </row>
    <row r="3" spans="1:14" x14ac:dyDescent="0.35">
      <c r="A3">
        <v>2011</v>
      </c>
      <c r="B3">
        <v>12</v>
      </c>
      <c r="C3" s="24">
        <v>46297126.274999999</v>
      </c>
      <c r="D3" s="24"/>
      <c r="E3" s="24"/>
      <c r="F3" s="34">
        <v>46504506.174999997</v>
      </c>
      <c r="J3" t="s">
        <v>1292</v>
      </c>
      <c r="K3" t="s">
        <v>1373</v>
      </c>
      <c r="L3" t="s">
        <v>1374</v>
      </c>
    </row>
    <row r="4" spans="1:14" x14ac:dyDescent="0.35">
      <c r="A4">
        <v>2012</v>
      </c>
      <c r="B4">
        <v>11</v>
      </c>
      <c r="C4" s="24">
        <v>18816701.808999997</v>
      </c>
      <c r="D4" s="24"/>
      <c r="E4" s="24"/>
      <c r="F4" s="34">
        <v>18816701.808999997</v>
      </c>
      <c r="J4" t="s">
        <v>1303</v>
      </c>
      <c r="K4" t="s">
        <v>1375</v>
      </c>
      <c r="L4" t="s">
        <v>1374</v>
      </c>
    </row>
    <row r="5" spans="1:14" x14ac:dyDescent="0.35">
      <c r="A5">
        <v>2013</v>
      </c>
      <c r="B5">
        <v>12</v>
      </c>
      <c r="C5" s="24">
        <v>77656455.059400022</v>
      </c>
      <c r="D5" s="24"/>
      <c r="E5" s="24"/>
      <c r="F5" s="34">
        <v>77656455.059400007</v>
      </c>
      <c r="J5" t="s">
        <v>1307</v>
      </c>
      <c r="K5" t="s">
        <v>1308</v>
      </c>
      <c r="L5" t="s">
        <v>1374</v>
      </c>
    </row>
    <row r="6" spans="1:14" x14ac:dyDescent="0.35">
      <c r="A6">
        <v>2014</v>
      </c>
      <c r="B6">
        <v>14</v>
      </c>
      <c r="C6" s="24">
        <v>45799625.919399999</v>
      </c>
      <c r="D6" s="24"/>
      <c r="E6" s="24"/>
      <c r="F6" s="34">
        <v>46363657.722399995</v>
      </c>
      <c r="J6" t="s">
        <v>1294</v>
      </c>
      <c r="K6" t="s">
        <v>178</v>
      </c>
      <c r="L6" t="s">
        <v>1374</v>
      </c>
    </row>
    <row r="7" spans="1:14" x14ac:dyDescent="0.35">
      <c r="A7">
        <v>2015</v>
      </c>
      <c r="B7">
        <v>21</v>
      </c>
      <c r="C7" s="24">
        <f>F7-N13</f>
        <v>99999999.700000003</v>
      </c>
      <c r="D7" s="24"/>
      <c r="E7" s="24"/>
      <c r="F7" s="10">
        <v>117625381.7</v>
      </c>
      <c r="G7" s="383" t="s">
        <v>1376</v>
      </c>
      <c r="J7" t="s">
        <v>1299</v>
      </c>
      <c r="K7" t="s">
        <v>1377</v>
      </c>
      <c r="L7" t="s">
        <v>1374</v>
      </c>
    </row>
    <row r="8" spans="1:14" x14ac:dyDescent="0.35">
      <c r="A8">
        <v>2016</v>
      </c>
      <c r="B8">
        <v>23</v>
      </c>
      <c r="C8" s="24">
        <f>F8+N13</f>
        <v>100000000.252766</v>
      </c>
      <c r="D8" s="24"/>
      <c r="E8" s="24"/>
      <c r="F8" s="10">
        <v>82374618.252765998</v>
      </c>
      <c r="G8" s="383"/>
      <c r="J8" t="s">
        <v>1304</v>
      </c>
      <c r="K8" t="s">
        <v>1378</v>
      </c>
      <c r="L8" t="s">
        <v>1374</v>
      </c>
    </row>
    <row r="9" spans="1:14" x14ac:dyDescent="0.35">
      <c r="A9">
        <v>2017</v>
      </c>
      <c r="B9">
        <v>42</v>
      </c>
      <c r="C9" s="24">
        <v>99999999.942400008</v>
      </c>
      <c r="D9" s="24"/>
      <c r="E9" s="24"/>
      <c r="J9" t="s">
        <v>1309</v>
      </c>
      <c r="K9" t="s">
        <v>1379</v>
      </c>
      <c r="L9" t="s">
        <v>1374</v>
      </c>
    </row>
    <row r="10" spans="1:14" x14ac:dyDescent="0.35">
      <c r="A10">
        <v>2018</v>
      </c>
      <c r="B10">
        <v>34</v>
      </c>
      <c r="C10" s="24">
        <v>98762917</v>
      </c>
      <c r="D10" s="24"/>
      <c r="E10" s="24"/>
      <c r="J10" t="s">
        <v>1296</v>
      </c>
      <c r="K10" t="s">
        <v>1380</v>
      </c>
      <c r="L10" t="s">
        <v>1374</v>
      </c>
    </row>
    <row r="11" spans="1:14" x14ac:dyDescent="0.35">
      <c r="A11">
        <v>2019</v>
      </c>
      <c r="B11">
        <v>21</v>
      </c>
      <c r="C11" s="24">
        <v>100000000</v>
      </c>
      <c r="D11" s="24"/>
      <c r="E11" s="24"/>
      <c r="J11" t="s">
        <v>1313</v>
      </c>
      <c r="K11" t="s">
        <v>1381</v>
      </c>
      <c r="L11" t="s">
        <v>1374</v>
      </c>
    </row>
    <row r="12" spans="1:14" x14ac:dyDescent="0.35">
      <c r="A12">
        <v>2020</v>
      </c>
      <c r="B12">
        <v>24</v>
      </c>
      <c r="C12" s="24">
        <v>100000000</v>
      </c>
      <c r="D12" s="24"/>
      <c r="E12" s="24"/>
      <c r="J12" t="s">
        <v>1153</v>
      </c>
      <c r="K12" t="s">
        <v>1382</v>
      </c>
      <c r="L12" t="s">
        <v>1383</v>
      </c>
      <c r="M12">
        <v>2015</v>
      </c>
      <c r="N12" s="30">
        <v>21411843</v>
      </c>
    </row>
    <row r="13" spans="1:14" x14ac:dyDescent="0.35">
      <c r="B13" t="s">
        <v>1384</v>
      </c>
      <c r="M13">
        <v>2016</v>
      </c>
      <c r="N13" s="30">
        <v>17625382</v>
      </c>
    </row>
    <row r="19" spans="1:6" x14ac:dyDescent="0.35">
      <c r="C19" t="s">
        <v>1385</v>
      </c>
    </row>
    <row r="20" spans="1:6" x14ac:dyDescent="0.35">
      <c r="A20">
        <v>2010</v>
      </c>
      <c r="C20" s="24">
        <f t="shared" ref="C20:C28" si="0">100000000-C2</f>
        <v>17180697.252000004</v>
      </c>
      <c r="D20" s="24"/>
      <c r="E20" s="24"/>
      <c r="F20" s="34">
        <f t="shared" ref="F20:F24" si="1">100000000-F2</f>
        <v>15505155.202000007</v>
      </c>
    </row>
    <row r="21" spans="1:6" x14ac:dyDescent="0.35">
      <c r="A21">
        <v>2011</v>
      </c>
      <c r="C21" s="24">
        <f t="shared" si="0"/>
        <v>53702873.725000001</v>
      </c>
      <c r="D21" s="24"/>
      <c r="E21" s="24"/>
      <c r="F21" s="34">
        <f t="shared" si="1"/>
        <v>53495493.825000003</v>
      </c>
    </row>
    <row r="22" spans="1:6" x14ac:dyDescent="0.35">
      <c r="A22">
        <v>2012</v>
      </c>
      <c r="C22" s="24">
        <f t="shared" si="0"/>
        <v>81183298.191</v>
      </c>
      <c r="D22" s="24"/>
      <c r="E22" s="24"/>
      <c r="F22" s="34">
        <f t="shared" si="1"/>
        <v>81183298.191</v>
      </c>
    </row>
    <row r="23" spans="1:6" x14ac:dyDescent="0.35">
      <c r="A23">
        <v>2013</v>
      </c>
      <c r="C23" s="24">
        <f t="shared" si="0"/>
        <v>22343544.940599978</v>
      </c>
      <c r="D23" s="24"/>
      <c r="E23" s="24"/>
      <c r="F23" s="34">
        <f t="shared" si="1"/>
        <v>22343544.940599993</v>
      </c>
    </row>
    <row r="24" spans="1:6" x14ac:dyDescent="0.35">
      <c r="A24">
        <v>2014</v>
      </c>
      <c r="C24" s="24">
        <f t="shared" si="0"/>
        <v>54200374.080600001</v>
      </c>
      <c r="D24" s="24"/>
      <c r="E24" s="24"/>
      <c r="F24" s="34">
        <f t="shared" si="1"/>
        <v>53636342.277600005</v>
      </c>
    </row>
    <row r="25" spans="1:6" x14ac:dyDescent="0.35">
      <c r="A25">
        <v>2015</v>
      </c>
      <c r="C25" s="24">
        <f t="shared" si="0"/>
        <v>0.29999999701976776</v>
      </c>
      <c r="D25" s="24"/>
      <c r="E25" s="24"/>
      <c r="F25" s="34"/>
    </row>
    <row r="26" spans="1:6" x14ac:dyDescent="0.35">
      <c r="A26">
        <v>2016</v>
      </c>
      <c r="C26" s="24">
        <f t="shared" si="0"/>
        <v>-0.25276599824428558</v>
      </c>
      <c r="D26" s="24"/>
      <c r="E26" s="24"/>
      <c r="F26" s="34"/>
    </row>
    <row r="27" spans="1:6" x14ac:dyDescent="0.35">
      <c r="A27">
        <v>2017</v>
      </c>
      <c r="C27" s="24">
        <f t="shared" si="0"/>
        <v>5.75999915599823E-2</v>
      </c>
      <c r="D27" s="24"/>
      <c r="E27" s="24"/>
      <c r="F27" s="34"/>
    </row>
    <row r="28" spans="1:6" x14ac:dyDescent="0.35">
      <c r="A28">
        <v>2018</v>
      </c>
      <c r="C28" s="24">
        <f t="shared" si="0"/>
        <v>1237083</v>
      </c>
      <c r="D28" s="24"/>
      <c r="E28" s="24"/>
      <c r="F28" s="34"/>
    </row>
    <row r="29" spans="1:6" x14ac:dyDescent="0.35">
      <c r="F29" s="34">
        <f>SUM(F20:F28,C28)</f>
        <v>227400917.43619996</v>
      </c>
    </row>
    <row r="31" spans="1:6" x14ac:dyDescent="0.35">
      <c r="A31" t="s">
        <v>1386</v>
      </c>
      <c r="B31" t="s">
        <v>1387</v>
      </c>
      <c r="C31" t="s">
        <v>1388</v>
      </c>
    </row>
    <row r="32" spans="1:6" x14ac:dyDescent="0.35">
      <c r="A32">
        <v>2010</v>
      </c>
      <c r="B32">
        <v>23</v>
      </c>
      <c r="C32" s="24">
        <v>82.82</v>
      </c>
      <c r="D32">
        <v>28</v>
      </c>
      <c r="E32" s="24"/>
    </row>
    <row r="33" spans="1:6" x14ac:dyDescent="0.35">
      <c r="A33">
        <v>2011</v>
      </c>
      <c r="B33">
        <v>12</v>
      </c>
      <c r="C33" s="24">
        <v>46.3</v>
      </c>
      <c r="D33">
        <v>18</v>
      </c>
      <c r="E33" s="24"/>
    </row>
    <row r="34" spans="1:6" x14ac:dyDescent="0.35">
      <c r="A34">
        <v>2012</v>
      </c>
      <c r="B34">
        <v>11</v>
      </c>
      <c r="C34" s="24">
        <v>18.82</v>
      </c>
      <c r="D34">
        <v>11</v>
      </c>
      <c r="E34" s="24"/>
    </row>
    <row r="35" spans="1:6" x14ac:dyDescent="0.35">
      <c r="A35">
        <v>2013</v>
      </c>
      <c r="B35">
        <v>12</v>
      </c>
      <c r="C35" s="24">
        <v>77.66</v>
      </c>
      <c r="D35">
        <v>16</v>
      </c>
      <c r="E35" s="24"/>
    </row>
    <row r="36" spans="1:6" x14ac:dyDescent="0.35">
      <c r="A36">
        <v>2014</v>
      </c>
      <c r="B36">
        <v>14</v>
      </c>
      <c r="C36" s="24">
        <v>45.8</v>
      </c>
      <c r="D36">
        <v>23</v>
      </c>
      <c r="E36" s="24"/>
    </row>
    <row r="37" spans="1:6" x14ac:dyDescent="0.35">
      <c r="A37">
        <v>2015</v>
      </c>
      <c r="B37">
        <v>21</v>
      </c>
      <c r="C37" s="24">
        <v>100</v>
      </c>
      <c r="D37">
        <v>27</v>
      </c>
      <c r="E37" s="24"/>
    </row>
    <row r="38" spans="1:6" x14ac:dyDescent="0.35">
      <c r="A38">
        <v>2016</v>
      </c>
      <c r="B38">
        <v>23</v>
      </c>
      <c r="C38" s="24">
        <v>100</v>
      </c>
      <c r="D38">
        <v>33</v>
      </c>
      <c r="E38" s="24"/>
    </row>
    <row r="39" spans="1:6" x14ac:dyDescent="0.35">
      <c r="A39">
        <v>2017</v>
      </c>
      <c r="B39">
        <v>42</v>
      </c>
      <c r="C39" s="24">
        <v>100</v>
      </c>
      <c r="D39">
        <v>54</v>
      </c>
      <c r="E39" s="24"/>
    </row>
    <row r="40" spans="1:6" x14ac:dyDescent="0.35">
      <c r="A40">
        <v>2018</v>
      </c>
      <c r="B40">
        <v>34</v>
      </c>
      <c r="C40" s="24">
        <v>98.76</v>
      </c>
      <c r="D40">
        <v>40</v>
      </c>
      <c r="E40" s="24"/>
      <c r="F40" s="9"/>
    </row>
    <row r="41" spans="1:6" x14ac:dyDescent="0.35">
      <c r="A41">
        <v>2019</v>
      </c>
      <c r="B41">
        <v>21</v>
      </c>
      <c r="C41" s="24">
        <v>100</v>
      </c>
      <c r="D41">
        <v>42</v>
      </c>
      <c r="E41" s="24"/>
    </row>
    <row r="42" spans="1:6" x14ac:dyDescent="0.35">
      <c r="A42">
        <v>2020</v>
      </c>
      <c r="B42">
        <v>24</v>
      </c>
      <c r="C42" s="24">
        <v>100</v>
      </c>
      <c r="D42">
        <v>31</v>
      </c>
      <c r="E42" s="24"/>
    </row>
    <row r="43" spans="1:6" x14ac:dyDescent="0.35">
      <c r="A43">
        <v>2021</v>
      </c>
      <c r="B43">
        <v>31</v>
      </c>
      <c r="C43" s="24">
        <v>100</v>
      </c>
      <c r="D43">
        <v>51</v>
      </c>
      <c r="E43" s="24"/>
    </row>
    <row r="44" spans="1:6" x14ac:dyDescent="0.35">
      <c r="A44">
        <v>2022</v>
      </c>
      <c r="B44">
        <v>25</v>
      </c>
      <c r="C44" s="24">
        <v>115</v>
      </c>
      <c r="D44">
        <v>52</v>
      </c>
    </row>
  </sheetData>
  <mergeCells count="2">
    <mergeCell ref="G7:G8"/>
    <mergeCell ref="J2:M2"/>
  </mergeCells>
  <pageMargins left="0.7" right="0.7" top="0.75" bottom="0.75" header="0.3" footer="0.3"/>
  <drawing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3:C20"/>
  <sheetViews>
    <sheetView topLeftCell="A3" workbookViewId="0">
      <selection activeCell="D134" sqref="D134"/>
    </sheetView>
  </sheetViews>
  <sheetFormatPr defaultRowHeight="14.5" x14ac:dyDescent="0.35"/>
  <cols>
    <col min="1" max="1" width="13.1796875" bestFit="1" customWidth="1"/>
    <col min="2" max="2" width="33" bestFit="1" customWidth="1"/>
    <col min="3" max="3" width="23.81640625" bestFit="1" customWidth="1"/>
  </cols>
  <sheetData>
    <row r="3" spans="1:3" x14ac:dyDescent="0.35">
      <c r="A3" s="60"/>
      <c r="B3" s="61"/>
      <c r="C3" s="62"/>
    </row>
    <row r="4" spans="1:3" x14ac:dyDescent="0.35">
      <c r="A4" s="63"/>
      <c r="B4" s="46"/>
      <c r="C4" s="64"/>
    </row>
    <row r="5" spans="1:3" x14ac:dyDescent="0.35">
      <c r="A5" s="63"/>
      <c r="B5" s="46"/>
      <c r="C5" s="64"/>
    </row>
    <row r="6" spans="1:3" x14ac:dyDescent="0.35">
      <c r="A6" s="63"/>
      <c r="B6" s="46"/>
      <c r="C6" s="64"/>
    </row>
    <row r="7" spans="1:3" x14ac:dyDescent="0.35">
      <c r="A7" s="63"/>
      <c r="B7" s="46"/>
      <c r="C7" s="64"/>
    </row>
    <row r="8" spans="1:3" x14ac:dyDescent="0.35">
      <c r="A8" s="63"/>
      <c r="B8" s="46"/>
      <c r="C8" s="64"/>
    </row>
    <row r="9" spans="1:3" x14ac:dyDescent="0.35">
      <c r="A9" s="63"/>
      <c r="B9" s="46"/>
      <c r="C9" s="64"/>
    </row>
    <row r="10" spans="1:3" x14ac:dyDescent="0.35">
      <c r="A10" s="63"/>
      <c r="B10" s="46"/>
      <c r="C10" s="64"/>
    </row>
    <row r="11" spans="1:3" x14ac:dyDescent="0.35">
      <c r="A11" s="63"/>
      <c r="B11" s="46"/>
      <c r="C11" s="64"/>
    </row>
    <row r="12" spans="1:3" x14ac:dyDescent="0.35">
      <c r="A12" s="63"/>
      <c r="B12" s="46"/>
      <c r="C12" s="64"/>
    </row>
    <row r="13" spans="1:3" x14ac:dyDescent="0.35">
      <c r="A13" s="63"/>
      <c r="B13" s="46"/>
      <c r="C13" s="64"/>
    </row>
    <row r="14" spans="1:3" x14ac:dyDescent="0.35">
      <c r="A14" s="63"/>
      <c r="B14" s="46"/>
      <c r="C14" s="64"/>
    </row>
    <row r="15" spans="1:3" x14ac:dyDescent="0.35">
      <c r="A15" s="63"/>
      <c r="B15" s="46"/>
      <c r="C15" s="64"/>
    </row>
    <row r="16" spans="1:3" x14ac:dyDescent="0.35">
      <c r="A16" s="63"/>
      <c r="B16" s="46"/>
      <c r="C16" s="64"/>
    </row>
    <row r="17" spans="1:3" x14ac:dyDescent="0.35">
      <c r="A17" s="63"/>
      <c r="B17" s="46"/>
      <c r="C17" s="64"/>
    </row>
    <row r="18" spans="1:3" x14ac:dyDescent="0.35">
      <c r="A18" s="63"/>
      <c r="B18" s="46"/>
      <c r="C18" s="64"/>
    </row>
    <row r="19" spans="1:3" x14ac:dyDescent="0.35">
      <c r="A19" s="63"/>
      <c r="B19" s="46"/>
      <c r="C19" s="64"/>
    </row>
    <row r="20" spans="1:3" x14ac:dyDescent="0.35">
      <c r="A20" s="65"/>
      <c r="B20" s="66"/>
      <c r="C20" s="67"/>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E21"/>
  <sheetViews>
    <sheetView workbookViewId="0">
      <selection activeCell="C20" sqref="C20"/>
    </sheetView>
  </sheetViews>
  <sheetFormatPr defaultRowHeight="14.5" x14ac:dyDescent="0.35"/>
  <cols>
    <col min="2" max="2" width="27.26953125" customWidth="1"/>
    <col min="3" max="3" width="31.54296875" customWidth="1"/>
    <col min="4" max="4" width="19.1796875" customWidth="1"/>
    <col min="5" max="5" width="16.26953125" customWidth="1"/>
    <col min="6" max="8" width="11.54296875" customWidth="1"/>
    <col min="9" max="9" width="12" customWidth="1"/>
    <col min="10" max="16" width="11.54296875" customWidth="1"/>
    <col min="17" max="17" width="12" customWidth="1"/>
    <col min="18" max="23" width="11.54296875" customWidth="1"/>
    <col min="24" max="24" width="12" customWidth="1"/>
    <col min="25" max="28" width="11.54296875" customWidth="1"/>
    <col min="29" max="29" width="12" customWidth="1"/>
    <col min="30" max="30" width="11.54296875" customWidth="1"/>
    <col min="31" max="31" width="12" customWidth="1"/>
    <col min="32" max="36" width="11.54296875" customWidth="1"/>
    <col min="37" max="37" width="12" customWidth="1"/>
    <col min="38" max="41" width="11.54296875" customWidth="1"/>
    <col min="42" max="42" width="12" customWidth="1"/>
    <col min="43" max="45" width="11.54296875" customWidth="1"/>
    <col min="46" max="46" width="12" customWidth="1"/>
    <col min="47" max="51" width="11.54296875" customWidth="1"/>
    <col min="52" max="52" width="12" customWidth="1"/>
    <col min="53" max="55" width="11.54296875" customWidth="1"/>
    <col min="56" max="56" width="12" customWidth="1"/>
    <col min="57" max="62" width="11.54296875" customWidth="1"/>
    <col min="63" max="63" width="12" customWidth="1"/>
    <col min="64" max="66" width="11.54296875" customWidth="1"/>
    <col min="67" max="67" width="12" customWidth="1"/>
    <col min="68" max="69" width="11.54296875" customWidth="1"/>
    <col min="70" max="70" width="12" customWidth="1"/>
    <col min="71" max="71" width="11.54296875" customWidth="1"/>
    <col min="72" max="72" width="12" customWidth="1"/>
    <col min="73" max="83" width="11.54296875" customWidth="1"/>
    <col min="84" max="88" width="12.54296875" customWidth="1"/>
    <col min="89" max="133" width="12.54296875" bestFit="1" customWidth="1"/>
    <col min="134" max="153" width="13.7265625" bestFit="1" customWidth="1"/>
    <col min="154" max="154" width="12.7265625" bestFit="1" customWidth="1"/>
  </cols>
  <sheetData>
    <row r="2" spans="2:2" x14ac:dyDescent="0.35">
      <c r="B2" s="8" t="s">
        <v>1364</v>
      </c>
    </row>
    <row r="3" spans="2:2" x14ac:dyDescent="0.35">
      <c r="B3" s="9" t="s">
        <v>34</v>
      </c>
    </row>
    <row r="4" spans="2:2" x14ac:dyDescent="0.35">
      <c r="B4" s="9" t="s">
        <v>186</v>
      </c>
    </row>
    <row r="5" spans="2:2" x14ac:dyDescent="0.35">
      <c r="B5" s="9" t="s">
        <v>48</v>
      </c>
    </row>
    <row r="6" spans="2:2" x14ac:dyDescent="0.35">
      <c r="B6" s="9" t="s">
        <v>107</v>
      </c>
    </row>
    <row r="7" spans="2:2" x14ac:dyDescent="0.35">
      <c r="B7" s="9" t="s">
        <v>1367</v>
      </c>
    </row>
    <row r="17" spans="5:5" x14ac:dyDescent="0.35">
      <c r="E17" s="10">
        <v>3377794061</v>
      </c>
    </row>
    <row r="18" spans="5:5" x14ac:dyDescent="0.35">
      <c r="E18" s="10">
        <v>2331240691</v>
      </c>
    </row>
    <row r="19" spans="5:5" x14ac:dyDescent="0.35">
      <c r="E19" s="10">
        <v>199237949</v>
      </c>
    </row>
    <row r="20" spans="5:5" x14ac:dyDescent="0.35">
      <c r="E20" s="10">
        <v>1208635766</v>
      </c>
    </row>
    <row r="21" spans="5:5" x14ac:dyDescent="0.35">
      <c r="E21" s="7">
        <f>SUM(E17:E20)</f>
        <v>7116908467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R10"/>
  <sheetViews>
    <sheetView workbookViewId="0">
      <selection activeCell="C10" sqref="C10"/>
    </sheetView>
  </sheetViews>
  <sheetFormatPr defaultRowHeight="14.5" x14ac:dyDescent="0.35"/>
  <cols>
    <col min="3" max="3" width="3.26953125" customWidth="1"/>
    <col min="7" max="7" width="8.81640625" customWidth="1"/>
    <col min="8" max="8" width="22.1796875" bestFit="1" customWidth="1"/>
    <col min="9" max="10" width="20.54296875" bestFit="1" customWidth="1"/>
    <col min="11" max="11" width="22.26953125" bestFit="1" customWidth="1"/>
    <col min="12" max="12" width="6.1796875" customWidth="1"/>
    <col min="13" max="13" width="20.7265625" bestFit="1" customWidth="1"/>
    <col min="14" max="14" width="20.54296875" bestFit="1" customWidth="1"/>
    <col min="15" max="15" width="20.7265625" bestFit="1" customWidth="1"/>
    <col min="16" max="16" width="8.81640625" customWidth="1"/>
    <col min="17" max="17" width="6.7265625" customWidth="1"/>
  </cols>
  <sheetData>
    <row r="1" spans="2:18" ht="15" thickBot="1" x14ac:dyDescent="0.4">
      <c r="B1">
        <v>2010</v>
      </c>
    </row>
    <row r="2" spans="2:18" ht="140" thickBot="1" x14ac:dyDescent="0.4">
      <c r="C2" s="14" t="s">
        <v>5</v>
      </c>
      <c r="D2" s="14" t="s">
        <v>6</v>
      </c>
      <c r="E2" s="14" t="s">
        <v>8</v>
      </c>
      <c r="F2" s="14" t="s">
        <v>9</v>
      </c>
      <c r="G2" s="14" t="s">
        <v>10</v>
      </c>
      <c r="H2" s="15" t="s">
        <v>1288</v>
      </c>
      <c r="I2" s="15" t="s">
        <v>1289</v>
      </c>
      <c r="J2" s="15" t="s">
        <v>1389</v>
      </c>
      <c r="K2" s="16" t="s">
        <v>1390</v>
      </c>
      <c r="L2" s="17" t="s">
        <v>1391</v>
      </c>
      <c r="M2" s="15" t="s">
        <v>16</v>
      </c>
      <c r="N2" s="15" t="s">
        <v>17</v>
      </c>
      <c r="O2" s="15" t="s">
        <v>18</v>
      </c>
      <c r="P2" s="20" t="s">
        <v>1290</v>
      </c>
      <c r="Q2" s="20" t="s">
        <v>1291</v>
      </c>
      <c r="R2" s="15" t="s">
        <v>21</v>
      </c>
    </row>
    <row r="3" spans="2:18" ht="19.5" thickTop="1" thickBot="1" x14ac:dyDescent="0.4">
      <c r="B3">
        <v>2010</v>
      </c>
      <c r="C3" s="11">
        <v>25</v>
      </c>
      <c r="D3" s="11"/>
      <c r="E3" s="11"/>
      <c r="F3" s="11"/>
      <c r="G3" s="12" t="s">
        <v>1282</v>
      </c>
      <c r="H3" s="21">
        <v>886030604</v>
      </c>
      <c r="I3" s="21">
        <v>80628784.963999987</v>
      </c>
      <c r="J3" s="21">
        <v>41557365.513654999</v>
      </c>
      <c r="K3" s="21">
        <v>471160834.97000003</v>
      </c>
      <c r="L3" s="13">
        <v>0.53176586998568287</v>
      </c>
      <c r="M3" s="21">
        <v>51630333</v>
      </c>
      <c r="N3" s="21">
        <v>75423426</v>
      </c>
      <c r="O3" s="21">
        <v>46424975</v>
      </c>
      <c r="P3" s="22">
        <v>5815.65</v>
      </c>
      <c r="Q3" s="22">
        <v>573</v>
      </c>
    </row>
    <row r="4" spans="2:18" x14ac:dyDescent="0.35">
      <c r="B4">
        <v>2011</v>
      </c>
      <c r="C4">
        <v>13</v>
      </c>
      <c r="G4" t="s">
        <v>1282</v>
      </c>
      <c r="H4" s="18">
        <v>566319525</v>
      </c>
      <c r="I4" s="18">
        <v>46504506.174999997</v>
      </c>
      <c r="J4" s="18">
        <v>29561226.014658999</v>
      </c>
      <c r="K4" s="18">
        <v>353382082.46999997</v>
      </c>
      <c r="L4" s="19">
        <v>0.62399770248076825</v>
      </c>
      <c r="M4" s="18">
        <v>18487666</v>
      </c>
      <c r="N4" s="18">
        <v>64100582</v>
      </c>
      <c r="O4" s="18">
        <v>36083742</v>
      </c>
      <c r="P4" s="23">
        <v>2487</v>
      </c>
      <c r="Q4" s="23">
        <v>209</v>
      </c>
    </row>
    <row r="5" spans="2:18" x14ac:dyDescent="0.35">
      <c r="B5">
        <v>2012</v>
      </c>
      <c r="C5">
        <v>11</v>
      </c>
      <c r="G5" t="s">
        <v>1282</v>
      </c>
      <c r="H5" s="18">
        <v>232304958</v>
      </c>
      <c r="I5" s="18">
        <v>18827212.019959997</v>
      </c>
      <c r="J5" s="18">
        <v>12443865.768623</v>
      </c>
      <c r="K5" s="18">
        <v>151404566.26999998</v>
      </c>
      <c r="L5" s="19">
        <v>0.65174918165112938</v>
      </c>
      <c r="M5" s="18">
        <v>36086999</v>
      </c>
      <c r="N5" s="18">
        <v>20241974</v>
      </c>
      <c r="O5" s="18">
        <v>37512271</v>
      </c>
      <c r="P5" s="23">
        <v>952</v>
      </c>
      <c r="Q5" s="23">
        <v>90</v>
      </c>
    </row>
    <row r="6" spans="2:18" x14ac:dyDescent="0.35">
      <c r="B6">
        <v>2013</v>
      </c>
      <c r="C6">
        <v>12</v>
      </c>
      <c r="G6" t="s">
        <v>1282</v>
      </c>
      <c r="H6" s="18">
        <v>927795162</v>
      </c>
      <c r="I6" s="18">
        <v>77656455.059400022</v>
      </c>
      <c r="J6" s="18">
        <v>38614333.581451997</v>
      </c>
      <c r="K6" s="18">
        <v>458618868.40000004</v>
      </c>
      <c r="L6" s="19">
        <v>0.49431047626006053</v>
      </c>
      <c r="M6" s="18">
        <v>7208390</v>
      </c>
      <c r="N6" s="18">
        <v>112979780</v>
      </c>
      <c r="O6" s="18">
        <v>28427164</v>
      </c>
      <c r="P6" s="23">
        <v>2942</v>
      </c>
      <c r="Q6" s="23">
        <v>221</v>
      </c>
    </row>
    <row r="7" spans="2:18" x14ac:dyDescent="0.35">
      <c r="B7">
        <v>2014</v>
      </c>
      <c r="C7">
        <v>15</v>
      </c>
      <c r="G7" t="s">
        <v>1282</v>
      </c>
      <c r="H7" s="18">
        <v>550733486</v>
      </c>
      <c r="I7" s="18">
        <v>46363657.517899998</v>
      </c>
      <c r="J7" s="18">
        <v>7796417.694037999</v>
      </c>
      <c r="K7" s="18">
        <v>92595445.799999997</v>
      </c>
      <c r="L7" s="19">
        <v>0.16813113448489311</v>
      </c>
      <c r="M7" s="18">
        <v>4719588</v>
      </c>
      <c r="N7" s="18">
        <v>66738640</v>
      </c>
      <c r="O7" s="18">
        <v>9931651</v>
      </c>
      <c r="P7" s="23">
        <v>2042</v>
      </c>
      <c r="Q7" s="23">
        <v>158</v>
      </c>
    </row>
    <row r="8" spans="2:18" x14ac:dyDescent="0.35">
      <c r="B8">
        <v>2015</v>
      </c>
      <c r="C8">
        <v>23</v>
      </c>
      <c r="G8" t="s">
        <v>1282</v>
      </c>
      <c r="H8" s="18">
        <v>1483139736</v>
      </c>
      <c r="I8" s="18">
        <v>124880366</v>
      </c>
      <c r="J8" s="18">
        <v>49644061.837448001</v>
      </c>
      <c r="K8" s="18">
        <v>659243912.72000003</v>
      </c>
      <c r="L8" s="19">
        <v>0.44449211137580907</v>
      </c>
      <c r="M8" s="18">
        <v>11396639</v>
      </c>
      <c r="N8" s="18">
        <v>224360954</v>
      </c>
      <c r="O8" s="18">
        <v>36118553</v>
      </c>
      <c r="P8" s="23">
        <v>10443</v>
      </c>
      <c r="Q8" s="23">
        <v>458</v>
      </c>
    </row>
    <row r="9" spans="2:18" x14ac:dyDescent="0.35">
      <c r="B9">
        <v>2016</v>
      </c>
      <c r="C9">
        <v>24</v>
      </c>
      <c r="G9" t="s">
        <v>1282</v>
      </c>
      <c r="H9" s="18">
        <v>1509070879.23</v>
      </c>
      <c r="I9" s="18">
        <v>127063768.252766</v>
      </c>
      <c r="J9" s="18">
        <v>6069068.6265280005</v>
      </c>
      <c r="K9" s="18">
        <v>107749878.56</v>
      </c>
      <c r="L9" s="19">
        <v>7.1401469634732553E-2</v>
      </c>
      <c r="M9" s="18">
        <v>14703601.911640676</v>
      </c>
      <c r="N9" s="18">
        <v>259541103.61371368</v>
      </c>
      <c r="O9" s="18">
        <v>114390384.30077064</v>
      </c>
      <c r="P9" s="23">
        <v>6338</v>
      </c>
      <c r="Q9" s="23">
        <v>443</v>
      </c>
    </row>
    <row r="10" spans="2:18" x14ac:dyDescent="0.35">
      <c r="B10">
        <v>2017</v>
      </c>
      <c r="C10">
        <v>34</v>
      </c>
      <c r="G10" t="s">
        <v>1282</v>
      </c>
      <c r="H10" s="18">
        <v>1057899696</v>
      </c>
      <c r="I10" s="18">
        <v>84070800.28700003</v>
      </c>
      <c r="J10" s="18">
        <v>163721.848</v>
      </c>
      <c r="K10" s="18">
        <v>1944440</v>
      </c>
      <c r="L10" s="19">
        <v>1.8380192445012291E-3</v>
      </c>
      <c r="M10" s="18">
        <v>14515641</v>
      </c>
      <c r="N10" s="18">
        <v>202150302.23887551</v>
      </c>
      <c r="O10" s="18">
        <v>50927956</v>
      </c>
      <c r="P10" s="23">
        <v>10942</v>
      </c>
      <c r="Q10" s="23">
        <v>375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6c0ab8fe-0215-4bb2-9006-718197f1ba4f" xsi:nil="true"/>
    <lcf76f155ced4ddcb4097134ff3c332f xmlns="7df71a97-d087-4d4e-ad3c-b1e666a2dbb2">
      <Terms xmlns="http://schemas.microsoft.com/office/infopath/2007/PartnerControls"/>
    </lcf76f155ced4ddcb4097134ff3c332f>
    <_ip_UnifiedCompliancePolicyUIAction xmlns="http://schemas.microsoft.com/sharepoint/v3" xsi:nil="true"/>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3B34A46F7E7854EA107CF185D4A3828" ma:contentTypeVersion="19" ma:contentTypeDescription="Create a new document." ma:contentTypeScope="" ma:versionID="4111b7b3898c05acf3417f064925f1ce">
  <xsd:schema xmlns:xsd="http://www.w3.org/2001/XMLSchema" xmlns:xs="http://www.w3.org/2001/XMLSchema" xmlns:p="http://schemas.microsoft.com/office/2006/metadata/properties" xmlns:ns1="http://schemas.microsoft.com/sharepoint/v3" xmlns:ns2="7df71a97-d087-4d4e-ad3c-b1e666a2dbb2" xmlns:ns3="6c0ab8fe-0215-4bb2-9006-718197f1ba4f" targetNamespace="http://schemas.microsoft.com/office/2006/metadata/properties" ma:root="true" ma:fieldsID="5767d10c47df9b632aa55e92c676b324" ns1:_="" ns2:_="" ns3:_="">
    <xsd:import namespace="http://schemas.microsoft.com/sharepoint/v3"/>
    <xsd:import namespace="7df71a97-d087-4d4e-ad3c-b1e666a2dbb2"/>
    <xsd:import namespace="6c0ab8fe-0215-4bb2-9006-718197f1ba4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MediaServiceLocation" minOccurs="0"/>
                <xsd:element ref="ns3:TaxCatchAll" minOccurs="0"/>
                <xsd:element ref="ns2:MediaServiceOCR" minOccurs="0"/>
                <xsd:element ref="ns2:lcf76f155ced4ddcb4097134ff3c332f"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df71a97-d087-4d4e-ad3c-b1e666a2db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Location" ma:index="16" nillable="true" ma:displayName="Location" ma:description="" ma:indexed="true" ma:internalName="MediaServiceLocatio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b7eb6c9-d9b5-4c6a-a9ec-b98775d920fd"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6c0ab8fe-0215-4bb2-9006-718197f1ba4f"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e68f93c2-d16a-45e9-837f-0ad1f0585d24}" ma:internalName="TaxCatchAll" ma:showField="CatchAllData" ma:web="6c0ab8fe-0215-4bb2-9006-718197f1ba4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73CFCD-C429-42E6-BAEB-7EF2F90AE02F}">
  <ds:schemaRefs>
    <ds:schemaRef ds:uri="http://schemas.microsoft.com/sharepoint/v3/contenttype/forms"/>
  </ds:schemaRefs>
</ds:datastoreItem>
</file>

<file path=customXml/itemProps2.xml><?xml version="1.0" encoding="utf-8"?>
<ds:datastoreItem xmlns:ds="http://schemas.openxmlformats.org/officeDocument/2006/customXml" ds:itemID="{4D658239-9AF0-495D-8437-7A15432ED411}">
  <ds:schemaRefs>
    <ds:schemaRef ds:uri="http://schemas.microsoft.com/office/infopath/2007/PartnerControls"/>
    <ds:schemaRef ds:uri="http://purl.org/dc/terms/"/>
    <ds:schemaRef ds:uri="7df71a97-d087-4d4e-ad3c-b1e666a2dbb2"/>
    <ds:schemaRef ds:uri="http://purl.org/dc/elements/1.1/"/>
    <ds:schemaRef ds:uri="http://schemas.microsoft.com/office/2006/metadata/properties"/>
    <ds:schemaRef ds:uri="http://schemas.microsoft.com/sharepoint/v3"/>
    <ds:schemaRef ds:uri="http://purl.org/dc/dcmitype/"/>
    <ds:schemaRef ds:uri="http://schemas.microsoft.com/office/2006/documentManagement/types"/>
    <ds:schemaRef ds:uri="6c0ab8fe-0215-4bb2-9006-718197f1ba4f"/>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6994A298-E71F-4518-9A46-98C20213A8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df71a97-d087-4d4e-ad3c-b1e666a2dbb2"/>
    <ds:schemaRef ds:uri="6c0ab8fe-0215-4bb2-9006-718197f1ba4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66bc13f-37fb-424e-b953-b4dd215cda73}" enabled="1" method="Standard" siteId="{3bee5c8a-6cb4-4c10-a77b-cd2eaeb7534e}" removed="0"/>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15</vt:i4>
      </vt:variant>
      <vt:variant>
        <vt:lpstr>Named Ranges</vt:lpstr>
      </vt:variant>
      <vt:variant>
        <vt:i4>9</vt:i4>
      </vt:variant>
    </vt:vector>
  </HeadingPairs>
  <TitlesOfParts>
    <vt:vector size="24" baseType="lpstr">
      <vt:lpstr>Apps Approved</vt:lpstr>
      <vt:lpstr>Apps Denied</vt:lpstr>
      <vt:lpstr>Approved - No RA Signed</vt:lpstr>
      <vt:lpstr>Apps up for Consideration</vt:lpstr>
      <vt:lpstr>By County</vt:lpstr>
      <vt:lpstr>By Year</vt:lpstr>
      <vt:lpstr>By Month</vt:lpstr>
      <vt:lpstr>Sheet2</vt:lpstr>
      <vt:lpstr>Sheet4</vt:lpstr>
      <vt:lpstr>By company</vt:lpstr>
      <vt:lpstr>By Eligibility</vt:lpstr>
      <vt:lpstr># of Projects by STE Amount</vt:lpstr>
      <vt:lpstr>Net Benefits</vt:lpstr>
      <vt:lpstr>Assembly Districts</vt:lpstr>
      <vt:lpstr>Sheet5</vt:lpstr>
      <vt:lpstr>'By County'!_ftn1</vt:lpstr>
      <vt:lpstr>'By County'!_ftn2</vt:lpstr>
      <vt:lpstr>'By County'!_ftn3</vt:lpstr>
      <vt:lpstr>'By County'!_ftnref1</vt:lpstr>
      <vt:lpstr>'By County'!_ftnref2</vt:lpstr>
      <vt:lpstr>'By County'!_ftnref3</vt:lpstr>
      <vt:lpstr>'By County'!_Toc99192109</vt:lpstr>
      <vt:lpstr>'Apps Approved'!Print_Titles</vt:lpstr>
      <vt:lpstr>'Apps up for Consideration'!Print_Titles</vt:lpstr>
    </vt:vector>
  </TitlesOfParts>
  <Manager/>
  <Company>California State Treasurer's Office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Bonnett, Ashley</dc:creator>
  <cp:keywords/>
  <dc:description/>
  <cp:lastModifiedBy>Moua, Xee</cp:lastModifiedBy>
  <cp:revision/>
  <cp:lastPrinted>2026-03-06T00:05:25Z</cp:lastPrinted>
  <dcterms:created xsi:type="dcterms:W3CDTF">2017-07-28T19:41:43Z</dcterms:created>
  <dcterms:modified xsi:type="dcterms:W3CDTF">2026-05-08T20:26:43Z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0x010100B3B34A46F7E7854EA107CF185D4A3828</vt:lpwstr>
  </property>
  <property fmtid="{D5CDD505-2E9C-101B-9397-08002B2CF9AE}" pid="3" name="Order">
    <vt:r8>1050400</vt:r8>
  </property>
  <property fmtid="{D5CDD505-2E9C-101B-9397-08002B2CF9AE}" pid="4" name="MediaServiceImageTags">
    <vt:lpwstr/>
  </property>
</Properties>
</file>